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docProps/core.xml" ContentType="application/vnd.openxmlformats-package.core-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and Instructions" sheetId="1" r:id="rId4"/>
    <sheet state="visible" name="1. Comparative for Proportions" sheetId="2" r:id="rId5"/>
    <sheet state="visible" name="2. Comparative for Means" sheetId="3" r:id="rId6"/>
    <sheet state="visible" name="3. Descriptive for Proportions" sheetId="4" r:id="rId7"/>
    <sheet state="visible" name="4. Descriptive for Means" sheetId="5" r:id="rId8"/>
    <sheet state="visible" name="5.Comparative Proportions TopUp" sheetId="6" r:id="rId9"/>
    <sheet state="visible" name="6. Comparative Means TopUp" sheetId="7" r:id="rId10"/>
  </sheets>
  <definedNames>
    <definedName localSheetId="3" name="_Toc496022009">'3. Descriptive for Proportions'!$B$4</definedName>
    <definedName localSheetId="1" name="_Toc496022002">'1. Comparative for Proportions'!$B$4</definedName>
    <definedName localSheetId="3" name="_Toc496022010">'3. Descriptive for Proportions'!$B$4</definedName>
  </definedNames>
  <calcPr/>
  <extLst>
    <ext uri="GoogleSheetsCustomDataVersion2">
      <go:sheetsCustomData xmlns:go="http://customooxmlschemas.google.com/" r:id="rId11" roundtripDataChecksum="R5i6pemhuPzW+xORaxD5CyQiuJF8d/nCDkHg4F99ogk="/>
    </ext>
  </extLst>
</workbook>
</file>

<file path=xl/sharedStrings.xml><?xml version="1.0" encoding="utf-8"?>
<sst xmlns="http://schemas.openxmlformats.org/spreadsheetml/2006/main" count="439" uniqueCount="228">
  <si>
    <t>POPULATION-BASED SURVEY SAMPLE SIZE CALCULATOR:                                                                                                  COMPANION TO THE "FEED THE FUTURE POPULATION-BASED SAMPLING GUIDE"</t>
  </si>
  <si>
    <r>
      <rPr>
        <rFont val="Calibri"/>
        <color theme="1"/>
        <sz val="11.0"/>
      </rPr>
      <t xml:space="preserve">This Excel sample size calculator is designed to be used as a companion to the publication, "Feed the Future Population-Based Sampling Guide" (see hyperlink below). The calculator was developed by Diana Stukel, PhD, FANTA, and funded by USAID's Bureau for Food Security and Office of Food for Peace. </t>
    </r>
    <r>
      <rPr>
        <rFont val="Calibri"/>
        <color theme="1"/>
        <sz val="11.0"/>
      </rPr>
      <t xml:space="preserve">It permits the calculation of sample sizes for population-based surveys that collect data for indicators that are estimates of proportions or means—such as the Global Food Security Strategy indicators: "Prevalence of Stunted Children Under 5 Years of Age" (a proportion) and "Average Daily Per Capita Expenditure" (a mean).  The calculator requires a number of input parameters, and produces both an initial sample size for a given indicator (for both individual and household level indicators), as well as the final sample size after adjusting for the number of households to sample (for individual level indicators only) and for household level non-response. </t>
    </r>
  </si>
  <si>
    <r>
      <rPr>
        <rFont val="Calibri"/>
        <b/>
        <color theme="1"/>
        <sz val="11.0"/>
      </rPr>
      <t>NB:</t>
    </r>
    <r>
      <rPr>
        <rFont val="Calibri"/>
        <color theme="1"/>
        <sz val="11.0"/>
      </rPr>
      <t xml:space="preserve"> This is a revised version of the previously published calculator (FTF ZOI Survey Methods - Sample Size Calculator 20180425.xlsx), that now incorporates the adj_1 (i.e., the adjustment factor for the number of households to sample for individual level indicators only) and adj_2 (i.e., the adjustment factor for household level non-response) calculations explicitly in the sample size calculator.</t>
    </r>
  </si>
  <si>
    <t>Click on this hyperlink to visit the sampling guide</t>
  </si>
  <si>
    <t>There are six sheets to this Excel-based sample size calculator, allowing for sample size computations under different scenarios. These scenarios are summarized below:</t>
  </si>
  <si>
    <t xml:space="preserve"> Sheet 1. "Comparative for Proportions"</t>
  </si>
  <si>
    <t>Sample Size Calculator to Power Statistical Tests of Differences over Time for Indicators of Proportions</t>
  </si>
  <si>
    <t xml:space="preserve">(Corresponding to Sections 2.2.1 [equation 1], 2.2.4 [equation 4], and 2.2.5 of Guide) </t>
  </si>
  <si>
    <t xml:space="preserve"> Sheet 2. "Comparative for Means"</t>
  </si>
  <si>
    <t>Sample Size Calculator to Power Statistical Tests of Differences over Time for Indicators of Means</t>
  </si>
  <si>
    <t xml:space="preserve">(Corresponding to Sections 2.2.2 [equation 2], 2.2.4 [equation 4], and 2.2.5 of Guide) </t>
  </si>
  <si>
    <t xml:space="preserve"> Sheet 3. "Descriptive for Proportions"</t>
  </si>
  <si>
    <t>Sample Size Calculator to Ensure Adequate Precision for Estimates of Indicators of Proportions</t>
  </si>
  <si>
    <t xml:space="preserve">(Corresponding to Sections 2.3.1 [equation 8], 2.2.4 [equation 4], and 2.2.5 of Guide) </t>
  </si>
  <si>
    <t xml:space="preserve"> Sheet 4. "Descriptive for Means"</t>
  </si>
  <si>
    <t>Sample Size Calculator to Ensure Adequate Precision for Estimates of Indicators of Means</t>
  </si>
  <si>
    <t xml:space="preserve">(Corresponding to Sections 2.3.2 [equation 9], 2.2.4 [equation 4], and 2.2.5 of Guide) </t>
  </si>
  <si>
    <t xml:space="preserve"> Sheet 5. "Comparative Proportions TopUp"</t>
  </si>
  <si>
    <t>Adjusting Sample Size at the Second Time Point for Indicators of Proportions (Comparative Surveys only)</t>
  </si>
  <si>
    <t xml:space="preserve">(Corresponding to Sections 2.2.7 [equation 6], 2.2.4 [equation 4], and 2.2.5 of Guide) </t>
  </si>
  <si>
    <t xml:space="preserve"> Sheet 6. "Comparative Means TopUp"</t>
  </si>
  <si>
    <t>Adjusting Sample Size at the Second Time Point for Indicators of Means (Comparative Surveys only)</t>
  </si>
  <si>
    <t xml:space="preserve">(Corresponding to Sections 2.2.7 [equation 7], 2.2.4 [equation 4], and 2.2.5 of Guide) </t>
  </si>
  <si>
    <t>Instructions</t>
  </si>
  <si>
    <r>
      <rPr>
        <rFont val="Calibri"/>
        <i/>
        <color theme="1"/>
        <sz val="11.0"/>
      </rPr>
      <t>In each of the sheets, for</t>
    </r>
    <r>
      <rPr>
        <rFont val="Calibri"/>
        <i/>
        <color theme="1"/>
        <sz val="11.0"/>
      </rPr>
      <t xml:space="preserve"> all cells highlighted in yellow, either fill in with approp</t>
    </r>
    <r>
      <rPr>
        <rFont val="Calibri"/>
        <i/>
        <color theme="1"/>
        <sz val="11.0"/>
      </rPr>
      <t>riate values or select choices from the drop-down boxes provided, as per specific instruction provided next to the yellow highlighted area.</t>
    </r>
  </si>
  <si>
    <t xml:space="preserve">This calculator is made possible by the generous support of the American people through the support of the </t>
  </si>
  <si>
    <t xml:space="preserve">Office of Health, Infectious Diseases, and Nutrition, Bureau for Global Health, U.S. Agency for International </t>
  </si>
  <si>
    <t xml:space="preserve">Development (USAID), USAID Bureau for Food Security, and USAID Office of Food for Peace, under terms of </t>
  </si>
  <si>
    <t xml:space="preserve">Cooperative Agreement No. AID-OAA-A-12-00005, through the Food and Nutrition Technical Assistance III </t>
  </si>
  <si>
    <t xml:space="preserve">Project (FANTA), managed by FHI 360. </t>
  </si>
  <si>
    <t>The contents are the responsibility of FHI 360 and do not necessarily reflect the views of USAID or the</t>
  </si>
  <si>
    <t>United States Government.</t>
  </si>
  <si>
    <t xml:space="preserve">This revised version of the calculator was prepared by Surveys for Monitoring in Resilience and Food Security  </t>
  </si>
  <si>
    <t>for review by the United States Agency for International Development. Task Order Number: 7200AA21M00009.</t>
  </si>
  <si>
    <r>
      <rPr>
        <rFont val="Calibri"/>
        <b/>
        <color theme="1"/>
        <sz val="11.0"/>
      </rPr>
      <t>1-</t>
    </r>
    <r>
      <rPr>
        <rFont val="Calibri"/>
        <b/>
        <color theme="1"/>
        <sz val="11.0"/>
      </rPr>
      <t>α</t>
    </r>
  </si>
  <si>
    <r>
      <rPr>
        <rFont val="Calibri"/>
        <b/>
        <color theme="1"/>
        <sz val="11.0"/>
      </rPr>
      <t>z</t>
    </r>
    <r>
      <rPr>
        <rFont val="Calibri"/>
        <b/>
        <color theme="1"/>
        <sz val="11.0"/>
        <vertAlign val="subscript"/>
      </rPr>
      <t>1-α</t>
    </r>
  </si>
  <si>
    <t>INITIAL SAMPLE SIZE</t>
  </si>
  <si>
    <r>
      <rPr>
        <rFont val="Calibri"/>
        <color theme="1"/>
        <sz val="11.0"/>
      </rPr>
      <t>P</t>
    </r>
    <r>
      <rPr>
        <rFont val="Calibri"/>
        <color theme="1"/>
        <sz val="11.0"/>
        <vertAlign val="subscript"/>
      </rPr>
      <t>1,est</t>
    </r>
  </si>
  <si>
    <t>Estimate of proportion at time point 1</t>
  </si>
  <si>
    <t>Enter value greater than 0 and less than or equal to 1</t>
  </si>
  <si>
    <r>
      <rPr>
        <rFont val="Calibri"/>
        <color theme="1"/>
        <sz val="11.0"/>
      </rPr>
      <t>P</t>
    </r>
    <r>
      <rPr>
        <rFont val="Calibri"/>
        <color theme="1"/>
        <sz val="11.0"/>
        <vertAlign val="subscript"/>
      </rPr>
      <t>2,est</t>
    </r>
  </si>
  <si>
    <t>Estimate of proportion at time point 2</t>
  </si>
  <si>
    <r>
      <rPr>
        <rFont val="Calibri"/>
        <color theme="1"/>
        <sz val="10.0"/>
      </rPr>
      <t>Enter value greater than 0 and less than or equal to 1; value cannot be the same as P</t>
    </r>
    <r>
      <rPr>
        <rFont val="Calibri"/>
        <color theme="1"/>
        <sz val="10.0"/>
        <vertAlign val="subscript"/>
      </rPr>
      <t>1,est</t>
    </r>
  </si>
  <si>
    <r>
      <rPr>
        <rFont val="Calibri"/>
        <i/>
        <color theme="1"/>
        <sz val="11.0"/>
      </rPr>
      <t>1-</t>
    </r>
    <r>
      <rPr>
        <rFont val="Calibri"/>
        <i/>
        <color theme="1"/>
        <sz val="11.0"/>
      </rPr>
      <t>α</t>
    </r>
  </si>
  <si>
    <r>
      <rPr>
        <rFont val="Calibri"/>
        <color theme="1"/>
        <sz val="11.0"/>
      </rPr>
      <t>Confidence Level</t>
    </r>
    <r>
      <rPr>
        <rFont val="Calibri"/>
        <color theme="1"/>
        <sz val="10.0"/>
      </rPr>
      <t xml:space="preserve"> (95% recommended)</t>
    </r>
  </si>
  <si>
    <t>Use drop-down box</t>
  </si>
  <si>
    <r>
      <rPr>
        <rFont val="Calibri"/>
        <b/>
        <color theme="1"/>
        <sz val="11.0"/>
      </rPr>
      <t>1-</t>
    </r>
    <r>
      <rPr>
        <rFont val="Calibri"/>
        <b/>
        <color theme="1"/>
        <sz val="11.0"/>
      </rPr>
      <t>β</t>
    </r>
  </si>
  <si>
    <r>
      <rPr>
        <rFont val="Calibri"/>
        <b/>
        <color theme="1"/>
        <sz val="11.0"/>
      </rPr>
      <t>z</t>
    </r>
    <r>
      <rPr>
        <rFont val="Calibri"/>
        <b/>
        <color theme="1"/>
        <sz val="11.0"/>
        <vertAlign val="subscript"/>
      </rPr>
      <t>1-</t>
    </r>
    <r>
      <rPr>
        <rFont val="Calibri"/>
        <b/>
        <color theme="1"/>
        <sz val="11.0"/>
        <vertAlign val="subscript"/>
      </rPr>
      <t>β</t>
    </r>
  </si>
  <si>
    <r>
      <rPr>
        <rFont val="Calibri"/>
        <color theme="1"/>
        <sz val="11.0"/>
      </rPr>
      <t>z</t>
    </r>
    <r>
      <rPr>
        <rFont val="Calibri"/>
        <color theme="1"/>
        <sz val="11.0"/>
        <vertAlign val="subscript"/>
      </rPr>
      <t>1-α</t>
    </r>
  </si>
  <si>
    <r>
      <rPr>
        <rFont val="Calibri"/>
        <b/>
        <color theme="1"/>
        <sz val="11.0"/>
      </rPr>
      <t>Normal Probability value corresponding to 1-</t>
    </r>
    <r>
      <rPr>
        <rFont val="Calibri"/>
        <b/>
        <color theme="1"/>
        <sz val="11.0"/>
      </rPr>
      <t>α</t>
    </r>
  </si>
  <si>
    <r>
      <rPr>
        <rFont val="Calibri"/>
        <i/>
        <color theme="1"/>
        <sz val="11.0"/>
      </rPr>
      <t>1-</t>
    </r>
    <r>
      <rPr>
        <rFont val="Calibri"/>
        <i/>
        <color theme="1"/>
        <sz val="11.0"/>
      </rPr>
      <t>β</t>
    </r>
  </si>
  <si>
    <r>
      <rPr>
        <rFont val="Calibri"/>
        <color theme="1"/>
        <sz val="11.0"/>
      </rPr>
      <t xml:space="preserve">Power </t>
    </r>
    <r>
      <rPr>
        <rFont val="Calibri"/>
        <color theme="1"/>
        <sz val="10.0"/>
      </rPr>
      <t>(80% recommended)</t>
    </r>
  </si>
  <si>
    <r>
      <rPr>
        <rFont val="Calibri"/>
        <color theme="1"/>
        <sz val="11.0"/>
      </rPr>
      <t>z</t>
    </r>
    <r>
      <rPr>
        <rFont val="Calibri"/>
        <color theme="1"/>
        <sz val="11.0"/>
        <vertAlign val="subscript"/>
      </rPr>
      <t>1-</t>
    </r>
    <r>
      <rPr>
        <rFont val="Calibri"/>
        <color theme="1"/>
        <sz val="11.0"/>
        <vertAlign val="subscript"/>
      </rPr>
      <t>β</t>
    </r>
  </si>
  <si>
    <r>
      <rPr>
        <rFont val="Calibri"/>
        <b/>
        <color theme="1"/>
        <sz val="11.0"/>
      </rPr>
      <t>Normal Probability value corresponding to 1-</t>
    </r>
    <r>
      <rPr>
        <rFont val="Calibri"/>
        <b/>
        <color theme="1"/>
        <sz val="11.0"/>
      </rPr>
      <t>β</t>
    </r>
  </si>
  <si>
    <r>
      <rPr>
        <rFont val="Calibri"/>
        <i/>
        <color theme="1"/>
        <sz val="11.0"/>
      </rPr>
      <t>D</t>
    </r>
    <r>
      <rPr>
        <rFont val="Calibri"/>
        <i/>
        <color theme="1"/>
        <sz val="11.0"/>
        <vertAlign val="subscript"/>
      </rPr>
      <t>est</t>
    </r>
  </si>
  <si>
    <t>Design Effect</t>
  </si>
  <si>
    <t>Enter value greater than 0 and less than or equal to 10</t>
  </si>
  <si>
    <t>Pbar</t>
  </si>
  <si>
    <r>
      <rPr>
        <rFont val="Calibri"/>
        <color theme="1"/>
        <sz val="11.0"/>
      </rPr>
      <t>n</t>
    </r>
    <r>
      <rPr>
        <rFont val="Calibri"/>
        <color theme="1"/>
        <sz val="11.0"/>
        <vertAlign val="subscript"/>
      </rPr>
      <t>initial</t>
    </r>
  </si>
  <si>
    <t>Initial Sample Size</t>
  </si>
  <si>
    <t>Pbar*(1-Pbar)</t>
  </si>
  <si>
    <t>P1est*(1-P1est)</t>
  </si>
  <si>
    <t>P2est*(1-P2est)</t>
  </si>
  <si>
    <t>ADJUSTMENT 1</t>
  </si>
  <si>
    <t>Inflation of initial sample size to account for the number of households to visit</t>
  </si>
  <si>
    <t>Num1</t>
  </si>
  <si>
    <t>Num2</t>
  </si>
  <si>
    <t>Indicator at individual or household level?</t>
  </si>
  <si>
    <t>Individual</t>
  </si>
  <si>
    <t>If individual level indicator, enter:</t>
  </si>
  <si>
    <t>Household</t>
  </si>
  <si>
    <t>(1) Proportion of the population in the age group underlying the indicator</t>
  </si>
  <si>
    <t>(2) Average household size</t>
  </si>
  <si>
    <t>Enter value greater than or equal to 1 and less than or equal to 10</t>
  </si>
  <si>
    <t>λ</t>
  </si>
  <si>
    <t>Lambda</t>
  </si>
  <si>
    <t>Area to Store Sample Size Computation Results for Various Indicators and Input Parameters</t>
  </si>
  <si>
    <t>A</t>
  </si>
  <si>
    <t>adj_1</t>
  </si>
  <si>
    <t>Adjustment factor to inflate the initial sample size to account for the number of households to visit</t>
  </si>
  <si>
    <r>
      <rPr>
        <rFont val="Calibri"/>
        <color theme="1"/>
        <sz val="11.0"/>
      </rPr>
      <t>n</t>
    </r>
    <r>
      <rPr>
        <rFont val="Calibri"/>
        <color theme="1"/>
        <sz val="11.0"/>
        <vertAlign val="subscript"/>
      </rPr>
      <t>adj_1</t>
    </r>
  </si>
  <si>
    <t>Initial sample size adjusted for number of households to visit</t>
  </si>
  <si>
    <r>
      <rPr>
        <rFont val="Calibri"/>
        <color theme="1"/>
        <sz val="11.0"/>
      </rPr>
      <t>n</t>
    </r>
    <r>
      <rPr>
        <rFont val="Calibri"/>
        <color theme="1"/>
        <sz val="11.0"/>
        <vertAlign val="subscript"/>
      </rPr>
      <t>initial</t>
    </r>
    <r>
      <rPr>
        <rFont val="Calibri"/>
        <color theme="1"/>
        <sz val="11.0"/>
      </rPr>
      <t xml:space="preserve"> or n</t>
    </r>
    <r>
      <rPr>
        <rFont val="Calibri"/>
        <color theme="1"/>
        <sz val="11.0"/>
        <vertAlign val="subscript"/>
      </rPr>
      <t>adj_1</t>
    </r>
  </si>
  <si>
    <r>
      <rPr>
        <rFont val="Arial"/>
        <color theme="1"/>
        <sz val="10.0"/>
      </rPr>
      <t>Initial sample size adjusted for number of households to visit (same as n</t>
    </r>
    <r>
      <rPr>
        <rFont val="Arial"/>
        <color theme="1"/>
        <sz val="10.0"/>
        <vertAlign val="subscript"/>
      </rPr>
      <t>initial</t>
    </r>
    <r>
      <rPr>
        <rFont val="Arial"/>
        <color theme="1"/>
        <sz val="10.0"/>
      </rPr>
      <t xml:space="preserve"> if household level indicator)</t>
    </r>
  </si>
  <si>
    <t>ADJUSTMENT 2</t>
  </si>
  <si>
    <t>Inflation of sample size to account for non-responding households</t>
  </si>
  <si>
    <t>Anticipated household non-response rate (%)</t>
  </si>
  <si>
    <t>Enter value greater than or equal to 0 and less than 100</t>
  </si>
  <si>
    <t>adj_2</t>
  </si>
  <si>
    <t>Adjustment factor to inflate the sample size  to account for non-responding households.</t>
  </si>
  <si>
    <r>
      <rPr>
        <rFont val="Calibri"/>
        <color theme="1"/>
        <sz val="11.0"/>
      </rPr>
      <t>n</t>
    </r>
    <r>
      <rPr>
        <rFont val="Calibri"/>
        <color theme="1"/>
        <sz val="11.0"/>
        <vertAlign val="subscript"/>
      </rPr>
      <t>final</t>
    </r>
  </si>
  <si>
    <t>Final number of households to sample</t>
  </si>
  <si>
    <r>
      <rPr>
        <rFont val="Calibri"/>
        <b/>
        <color theme="1"/>
        <sz val="11.0"/>
      </rPr>
      <t>1-</t>
    </r>
    <r>
      <rPr>
        <rFont val="Calibri"/>
        <b/>
        <color theme="1"/>
        <sz val="11.0"/>
      </rPr>
      <t>α</t>
    </r>
  </si>
  <si>
    <r>
      <rPr>
        <rFont val="Calibri"/>
        <b/>
        <color theme="1"/>
        <sz val="11.0"/>
      </rPr>
      <t>z</t>
    </r>
    <r>
      <rPr>
        <rFont val="Calibri"/>
        <b/>
        <color theme="1"/>
        <sz val="11.0"/>
        <vertAlign val="subscript"/>
      </rPr>
      <t>1-α</t>
    </r>
  </si>
  <si>
    <t>Estimate of mean at time point 1</t>
  </si>
  <si>
    <t>Enter value greater than 0</t>
  </si>
  <si>
    <t>Estimate of mean at time point 2</t>
  </si>
  <si>
    <r>
      <rPr>
        <rFont val="Calibri"/>
        <color theme="1"/>
        <sz val="10.0"/>
      </rPr>
      <t>Enter value greater than 0; value cannot be the same as X</t>
    </r>
    <r>
      <rPr>
        <rFont val="Calibri"/>
        <color theme="1"/>
        <sz val="10.0"/>
        <vertAlign val="subscript"/>
      </rPr>
      <t>1,est</t>
    </r>
  </si>
  <si>
    <t>δ</t>
  </si>
  <si>
    <t>Delta</t>
  </si>
  <si>
    <t>Estimate of Standard Deviation Available?</t>
  </si>
  <si>
    <t>YES</t>
  </si>
  <si>
    <t>NO</t>
  </si>
  <si>
    <r>
      <rPr>
        <rFont val="Calibri"/>
        <color theme="1"/>
        <sz val="11.0"/>
      </rPr>
      <t xml:space="preserve">If YES, write estimate here </t>
    </r>
    <r>
      <rPr>
        <rFont val="Calibri"/>
        <color theme="1"/>
        <sz val="9.0"/>
      </rPr>
      <t>(in units of indicator)</t>
    </r>
    <r>
      <rPr>
        <rFont val="Calibri"/>
        <color theme="1"/>
        <sz val="11.0"/>
      </rPr>
      <t>:</t>
    </r>
  </si>
  <si>
    <t>If NO, provide estimates of minimum and maximum:</t>
  </si>
  <si>
    <t>max</t>
  </si>
  <si>
    <r>
      <rPr>
        <rFont val="Calibri"/>
        <color theme="1"/>
        <sz val="11.0"/>
      </rPr>
      <t xml:space="preserve">Estimate of maximum </t>
    </r>
    <r>
      <rPr>
        <rFont val="Calibri"/>
        <color theme="1"/>
        <sz val="9.0"/>
      </rPr>
      <t>(per individual or household in units of indicator)</t>
    </r>
  </si>
  <si>
    <t>min</t>
  </si>
  <si>
    <r>
      <rPr>
        <rFont val="Calibri"/>
        <color theme="1"/>
        <sz val="11.0"/>
      </rPr>
      <t xml:space="preserve">Estimate of minimum </t>
    </r>
    <r>
      <rPr>
        <rFont val="Calibri"/>
        <color theme="1"/>
        <sz val="9.0"/>
      </rPr>
      <t>(per individual or household in units of indicator)</t>
    </r>
  </si>
  <si>
    <r>
      <rPr>
        <rFont val="Calibri"/>
        <color theme="1"/>
        <sz val="10.0"/>
      </rPr>
      <t xml:space="preserve">Enter value greater than or equal to 0; Value can not be greater than or equal to </t>
    </r>
    <r>
      <rPr>
        <rFont val="Calibri"/>
        <i/>
        <color theme="1"/>
        <sz val="10.0"/>
      </rPr>
      <t>max</t>
    </r>
  </si>
  <si>
    <t>Standard deviation</t>
  </si>
  <si>
    <r>
      <rPr>
        <rFont val="Calibri"/>
        <i/>
        <color theme="1"/>
        <sz val="11.0"/>
      </rPr>
      <t>1-</t>
    </r>
    <r>
      <rPr>
        <rFont val="Calibri"/>
        <i/>
        <color theme="1"/>
        <sz val="11.0"/>
      </rPr>
      <t>α</t>
    </r>
  </si>
  <si>
    <r>
      <rPr>
        <rFont val="Calibri"/>
        <color theme="1"/>
        <sz val="11.0"/>
      </rPr>
      <t>Confidence Level</t>
    </r>
    <r>
      <rPr>
        <rFont val="Calibri"/>
        <color theme="1"/>
        <sz val="10.0"/>
      </rPr>
      <t xml:space="preserve"> (95% recommended)</t>
    </r>
  </si>
  <si>
    <r>
      <rPr>
        <rFont val="Calibri"/>
        <b/>
        <color theme="1"/>
        <sz val="11.0"/>
      </rPr>
      <t>1-</t>
    </r>
    <r>
      <rPr>
        <rFont val="Calibri"/>
        <b/>
        <color theme="1"/>
        <sz val="11.0"/>
      </rPr>
      <t>β</t>
    </r>
  </si>
  <si>
    <r>
      <rPr>
        <rFont val="Calibri"/>
        <b/>
        <color theme="1"/>
        <sz val="11.0"/>
      </rPr>
      <t>z</t>
    </r>
    <r>
      <rPr>
        <rFont val="Calibri"/>
        <b/>
        <color theme="1"/>
        <sz val="11.0"/>
        <vertAlign val="subscript"/>
      </rPr>
      <t>1-</t>
    </r>
    <r>
      <rPr>
        <rFont val="Calibri"/>
        <b/>
        <color theme="1"/>
        <sz val="11.0"/>
        <vertAlign val="subscript"/>
      </rPr>
      <t>β</t>
    </r>
  </si>
  <si>
    <r>
      <rPr>
        <rFont val="Calibri"/>
        <color theme="1"/>
        <sz val="11.0"/>
      </rPr>
      <t>z</t>
    </r>
    <r>
      <rPr>
        <rFont val="Calibri"/>
        <color theme="1"/>
        <sz val="11.0"/>
        <vertAlign val="subscript"/>
      </rPr>
      <t>1-α</t>
    </r>
  </si>
  <si>
    <r>
      <rPr>
        <rFont val="Calibri"/>
        <b/>
        <color theme="1"/>
        <sz val="11.0"/>
      </rPr>
      <t>Normal Probability value corresponding to 1-</t>
    </r>
    <r>
      <rPr>
        <rFont val="Calibri"/>
        <b/>
        <color theme="1"/>
        <sz val="11.0"/>
      </rPr>
      <t>α</t>
    </r>
  </si>
  <si>
    <r>
      <rPr>
        <rFont val="Calibri"/>
        <i/>
        <color theme="1"/>
        <sz val="11.0"/>
      </rPr>
      <t>1-</t>
    </r>
    <r>
      <rPr>
        <rFont val="Calibri"/>
        <i/>
        <color theme="1"/>
        <sz val="11.0"/>
      </rPr>
      <t>β</t>
    </r>
  </si>
  <si>
    <r>
      <rPr>
        <rFont val="Calibri"/>
        <color theme="1"/>
        <sz val="11.0"/>
      </rPr>
      <t xml:space="preserve">Power </t>
    </r>
    <r>
      <rPr>
        <rFont val="Calibri"/>
        <color theme="1"/>
        <sz val="10.0"/>
      </rPr>
      <t>(80% recommended)</t>
    </r>
  </si>
  <si>
    <r>
      <rPr>
        <rFont val="Calibri"/>
        <color theme="1"/>
        <sz val="11.0"/>
      </rPr>
      <t>z</t>
    </r>
    <r>
      <rPr>
        <rFont val="Calibri"/>
        <color theme="1"/>
        <sz val="11.0"/>
        <vertAlign val="subscript"/>
      </rPr>
      <t>1-</t>
    </r>
    <r>
      <rPr>
        <rFont val="Calibri"/>
        <color theme="1"/>
        <sz val="11.0"/>
        <vertAlign val="subscript"/>
      </rPr>
      <t>β</t>
    </r>
  </si>
  <si>
    <r>
      <rPr>
        <rFont val="Calibri"/>
        <b/>
        <color theme="1"/>
        <sz val="11.0"/>
      </rPr>
      <t>Normal Probability value corresponding to 1-</t>
    </r>
    <r>
      <rPr>
        <rFont val="Calibri"/>
        <b/>
        <color theme="1"/>
        <sz val="11.0"/>
      </rPr>
      <t>β</t>
    </r>
  </si>
  <si>
    <r>
      <rPr>
        <rFont val="Calibri"/>
        <i/>
        <color theme="1"/>
        <sz val="11.0"/>
      </rPr>
      <t>D</t>
    </r>
    <r>
      <rPr>
        <rFont val="Calibri"/>
        <i/>
        <color theme="1"/>
        <sz val="11.0"/>
        <vertAlign val="subscript"/>
      </rPr>
      <t>est</t>
    </r>
  </si>
  <si>
    <r>
      <rPr>
        <rFont val="Calibri"/>
        <color theme="1"/>
        <sz val="11.0"/>
      </rPr>
      <t>n</t>
    </r>
    <r>
      <rPr>
        <rFont val="Calibri"/>
        <color theme="1"/>
        <sz val="11.0"/>
        <vertAlign val="subscript"/>
      </rPr>
      <t>initial</t>
    </r>
  </si>
  <si>
    <r>
      <rPr>
        <rFont val="Calibri"/>
        <color theme="1"/>
        <sz val="11.0"/>
      </rPr>
      <t>n</t>
    </r>
    <r>
      <rPr>
        <rFont val="Calibri"/>
        <color theme="1"/>
        <sz val="11.0"/>
        <vertAlign val="subscript"/>
      </rPr>
      <t>adj_1</t>
    </r>
  </si>
  <si>
    <r>
      <rPr>
        <rFont val="Calibri"/>
        <color theme="1"/>
        <sz val="11.0"/>
      </rPr>
      <t>n</t>
    </r>
    <r>
      <rPr>
        <rFont val="Calibri"/>
        <color theme="1"/>
        <sz val="11.0"/>
        <vertAlign val="subscript"/>
      </rPr>
      <t>initial</t>
    </r>
    <r>
      <rPr>
        <rFont val="Calibri"/>
        <color theme="1"/>
        <sz val="11.0"/>
      </rPr>
      <t xml:space="preserve"> or n</t>
    </r>
    <r>
      <rPr>
        <rFont val="Calibri"/>
        <color theme="1"/>
        <sz val="11.0"/>
        <vertAlign val="subscript"/>
      </rPr>
      <t>adj_1</t>
    </r>
  </si>
  <si>
    <r>
      <rPr>
        <rFont val="Arial"/>
        <color theme="1"/>
        <sz val="10.0"/>
      </rPr>
      <t>Initial sample size adjusted for number of households to visit (same as n</t>
    </r>
    <r>
      <rPr>
        <rFont val="Arial"/>
        <color theme="1"/>
        <sz val="10.0"/>
        <vertAlign val="subscript"/>
      </rPr>
      <t>initial</t>
    </r>
    <r>
      <rPr>
        <rFont val="Arial"/>
        <color theme="1"/>
        <sz val="10.0"/>
      </rPr>
      <t xml:space="preserve"> if household level indicator)</t>
    </r>
  </si>
  <si>
    <r>
      <rPr>
        <rFont val="Calibri"/>
        <color theme="1"/>
        <sz val="11.0"/>
      </rPr>
      <t>n</t>
    </r>
    <r>
      <rPr>
        <rFont val="Calibri"/>
        <color theme="1"/>
        <sz val="11.0"/>
        <vertAlign val="subscript"/>
      </rPr>
      <t>final</t>
    </r>
  </si>
  <si>
    <t>α</t>
  </si>
  <si>
    <r>
      <rPr>
        <rFont val="Calibri"/>
        <b/>
        <color theme="1"/>
        <sz val="11.0"/>
      </rPr>
      <t>1-(</t>
    </r>
    <r>
      <rPr>
        <rFont val="Calibri"/>
        <b/>
        <color theme="1"/>
        <sz val="11.0"/>
      </rPr>
      <t>α/2)</t>
    </r>
  </si>
  <si>
    <r>
      <rPr>
        <rFont val="Calibri"/>
        <b/>
        <color theme="1"/>
        <sz val="11.0"/>
      </rPr>
      <t>z</t>
    </r>
    <r>
      <rPr>
        <rFont val="Calibri"/>
        <b/>
        <color theme="1"/>
        <sz val="11.0"/>
        <vertAlign val="subscript"/>
      </rPr>
      <t>1-α/2</t>
    </r>
  </si>
  <si>
    <r>
      <rPr>
        <rFont val="Calibri"/>
        <color theme="1"/>
        <sz val="11.0"/>
      </rPr>
      <t>P</t>
    </r>
    <r>
      <rPr>
        <rFont val="Calibri"/>
        <color theme="1"/>
        <sz val="11.0"/>
        <vertAlign val="subscript"/>
      </rPr>
      <t>est</t>
    </r>
  </si>
  <si>
    <t xml:space="preserve">Estimate of proportion </t>
  </si>
  <si>
    <t>Alpha</t>
  </si>
  <si>
    <r>
      <rPr>
        <rFont val="Calibri"/>
        <i/>
        <color theme="1"/>
        <sz val="11.0"/>
      </rPr>
      <t>1-(</t>
    </r>
    <r>
      <rPr>
        <rFont val="Calibri"/>
        <i/>
        <color theme="1"/>
        <sz val="11.0"/>
      </rPr>
      <t>α/2)</t>
    </r>
  </si>
  <si>
    <t>Confidence Level</t>
  </si>
  <si>
    <t>MOE</t>
  </si>
  <si>
    <r>
      <rPr>
        <rFont val="Calibri"/>
        <color theme="1"/>
        <sz val="11.0"/>
      </rPr>
      <t>z</t>
    </r>
    <r>
      <rPr>
        <rFont val="Calibri"/>
        <color theme="1"/>
        <sz val="11.0"/>
        <vertAlign val="subscript"/>
      </rPr>
      <t>1-α/2</t>
    </r>
  </si>
  <si>
    <r>
      <rPr>
        <rFont val="Calibri"/>
        <b/>
        <color theme="1"/>
        <sz val="11.0"/>
      </rPr>
      <t>Normal Probability value corresponding to 1-(</t>
    </r>
    <r>
      <rPr>
        <rFont val="Calibri"/>
        <b/>
        <color theme="1"/>
        <sz val="11.0"/>
      </rPr>
      <t>α/2)</t>
    </r>
  </si>
  <si>
    <t>Margin of Error (between 0.05-0.10)</t>
  </si>
  <si>
    <r>
      <rPr>
        <rFont val="Calibri"/>
        <i/>
        <color theme="1"/>
        <sz val="11.0"/>
      </rPr>
      <t>D</t>
    </r>
    <r>
      <rPr>
        <rFont val="Calibri"/>
        <i/>
        <color theme="1"/>
        <sz val="11.0"/>
        <vertAlign val="subscript"/>
      </rPr>
      <t>est</t>
    </r>
  </si>
  <si>
    <r>
      <rPr>
        <rFont val="Calibri"/>
        <color theme="1"/>
        <sz val="11.0"/>
      </rPr>
      <t>n</t>
    </r>
    <r>
      <rPr>
        <rFont val="Calibri"/>
        <color theme="1"/>
        <sz val="11.0"/>
        <vertAlign val="subscript"/>
      </rPr>
      <t>initial</t>
    </r>
  </si>
  <si>
    <t>Num</t>
  </si>
  <si>
    <t>Den</t>
  </si>
  <si>
    <r>
      <rPr>
        <rFont val="Calibri"/>
        <color theme="1"/>
        <sz val="11.0"/>
      </rPr>
      <t>n</t>
    </r>
    <r>
      <rPr>
        <rFont val="Calibri"/>
        <color theme="1"/>
        <sz val="11.0"/>
        <vertAlign val="subscript"/>
      </rPr>
      <t>adj_1</t>
    </r>
  </si>
  <si>
    <r>
      <rPr>
        <rFont val="Calibri"/>
        <color theme="1"/>
        <sz val="11.0"/>
      </rPr>
      <t>n</t>
    </r>
    <r>
      <rPr>
        <rFont val="Calibri"/>
        <color theme="1"/>
        <sz val="11.0"/>
        <vertAlign val="subscript"/>
      </rPr>
      <t>initial</t>
    </r>
    <r>
      <rPr>
        <rFont val="Calibri"/>
        <color theme="1"/>
        <sz val="11.0"/>
      </rPr>
      <t xml:space="preserve"> or n</t>
    </r>
    <r>
      <rPr>
        <rFont val="Calibri"/>
        <color theme="1"/>
        <sz val="11.0"/>
        <vertAlign val="subscript"/>
      </rPr>
      <t>adj_1</t>
    </r>
  </si>
  <si>
    <r>
      <rPr>
        <rFont val="Arial"/>
        <color theme="1"/>
        <sz val="10.0"/>
      </rPr>
      <t>Initial sample size adjusted for number of households to visit (same as n</t>
    </r>
    <r>
      <rPr>
        <rFont val="Arial"/>
        <color theme="1"/>
        <sz val="10.0"/>
        <vertAlign val="subscript"/>
      </rPr>
      <t>initial</t>
    </r>
    <r>
      <rPr>
        <rFont val="Arial"/>
        <color theme="1"/>
        <sz val="10.0"/>
      </rPr>
      <t xml:space="preserve"> if household level indicator)</t>
    </r>
  </si>
  <si>
    <t>Adjustment factor to inflate the sample size  to account for non-responding households</t>
  </si>
  <si>
    <r>
      <rPr>
        <rFont val="Calibri"/>
        <color theme="1"/>
        <sz val="11.0"/>
      </rPr>
      <t>n</t>
    </r>
    <r>
      <rPr>
        <rFont val="Calibri"/>
        <color theme="1"/>
        <sz val="11.0"/>
        <vertAlign val="subscript"/>
      </rPr>
      <t>final</t>
    </r>
  </si>
  <si>
    <r>
      <rPr>
        <rFont val="Calibri"/>
        <b/>
        <color theme="1"/>
        <sz val="11.0"/>
      </rPr>
      <t>1-(</t>
    </r>
    <r>
      <rPr>
        <rFont val="Calibri"/>
        <b/>
        <color theme="1"/>
        <sz val="11.0"/>
      </rPr>
      <t>α/2)</t>
    </r>
  </si>
  <si>
    <r>
      <rPr>
        <rFont val="Calibri"/>
        <b/>
        <color theme="1"/>
        <sz val="11.0"/>
      </rPr>
      <t>z</t>
    </r>
    <r>
      <rPr>
        <rFont val="Calibri"/>
        <b/>
        <color theme="1"/>
        <sz val="11.0"/>
        <vertAlign val="subscript"/>
      </rPr>
      <t>1-α/2</t>
    </r>
  </si>
  <si>
    <t>Estimate of mean</t>
  </si>
  <si>
    <r>
      <rPr>
        <rFont val="Calibri"/>
        <color theme="1"/>
        <sz val="11.0"/>
      </rPr>
      <t xml:space="preserve">If YES, write estimate here </t>
    </r>
    <r>
      <rPr>
        <rFont val="Calibri"/>
        <color theme="1"/>
        <sz val="9.0"/>
      </rPr>
      <t>(in units of indicator)</t>
    </r>
    <r>
      <rPr>
        <rFont val="Calibri"/>
        <color theme="1"/>
        <sz val="11.0"/>
      </rPr>
      <t>:</t>
    </r>
  </si>
  <si>
    <r>
      <rPr>
        <rFont val="Calibri"/>
        <color theme="1"/>
        <sz val="11.0"/>
      </rPr>
      <t xml:space="preserve">Estimate of maximum </t>
    </r>
    <r>
      <rPr>
        <rFont val="Calibri"/>
        <color theme="1"/>
        <sz val="9.0"/>
      </rPr>
      <t>(per individual or household in units of indicator)</t>
    </r>
  </si>
  <si>
    <r>
      <rPr>
        <rFont val="Calibri"/>
        <color theme="1"/>
        <sz val="11.0"/>
      </rPr>
      <t xml:space="preserve">Estimate of minimum </t>
    </r>
    <r>
      <rPr>
        <rFont val="Calibri"/>
        <color theme="1"/>
        <sz val="9.0"/>
      </rPr>
      <t>(per individual or household in units of indicator)</t>
    </r>
  </si>
  <si>
    <r>
      <rPr>
        <rFont val="Calibri"/>
        <color theme="1"/>
        <sz val="10.0"/>
      </rPr>
      <t xml:space="preserve">Enter value greater than or equal to 0; value cannot be greater than or equal to </t>
    </r>
    <r>
      <rPr>
        <rFont val="Calibri"/>
        <i/>
        <color theme="1"/>
        <sz val="10.0"/>
      </rPr>
      <t>max</t>
    </r>
  </si>
  <si>
    <r>
      <rPr>
        <rFont val="Calibri"/>
        <i/>
        <color theme="1"/>
        <sz val="11.0"/>
      </rPr>
      <t>1-(</t>
    </r>
    <r>
      <rPr>
        <rFont val="Calibri"/>
        <i/>
        <color theme="1"/>
        <sz val="11.0"/>
      </rPr>
      <t>α/2)</t>
    </r>
  </si>
  <si>
    <r>
      <rPr>
        <rFont val="Calibri"/>
        <color theme="1"/>
        <sz val="11.0"/>
      </rPr>
      <t>z</t>
    </r>
    <r>
      <rPr>
        <rFont val="Calibri"/>
        <color theme="1"/>
        <sz val="11.0"/>
        <vertAlign val="subscript"/>
      </rPr>
      <t>1-α/2</t>
    </r>
  </si>
  <si>
    <r>
      <rPr>
        <rFont val="Calibri"/>
        <b/>
        <color theme="1"/>
        <sz val="11.0"/>
      </rPr>
      <t>Normal Probability value corresponding to 1-(</t>
    </r>
    <r>
      <rPr>
        <rFont val="Calibri"/>
        <b/>
        <color theme="1"/>
        <sz val="11.0"/>
      </rPr>
      <t>α/2)</t>
    </r>
  </si>
  <si>
    <t>Acceptable Error (between 0.05-0.1)</t>
  </si>
  <si>
    <t>Margin of Error (Acceptable Error*Estimate of Mean)</t>
  </si>
  <si>
    <r>
      <rPr>
        <rFont val="Calibri"/>
        <i/>
        <color theme="1"/>
        <sz val="11.0"/>
      </rPr>
      <t>D</t>
    </r>
    <r>
      <rPr>
        <rFont val="Calibri"/>
        <i/>
        <color theme="1"/>
        <sz val="11.0"/>
        <vertAlign val="subscript"/>
      </rPr>
      <t>est</t>
    </r>
  </si>
  <si>
    <t>NUM</t>
  </si>
  <si>
    <r>
      <rPr>
        <rFont val="Calibri"/>
        <color theme="1"/>
        <sz val="11.0"/>
      </rPr>
      <t>n</t>
    </r>
    <r>
      <rPr>
        <rFont val="Calibri"/>
        <color theme="1"/>
        <sz val="11.0"/>
        <vertAlign val="subscript"/>
      </rPr>
      <t>initial</t>
    </r>
  </si>
  <si>
    <t>DEN</t>
  </si>
  <si>
    <r>
      <rPr>
        <rFont val="Calibri"/>
        <color theme="1"/>
        <sz val="11.0"/>
      </rPr>
      <t>n</t>
    </r>
    <r>
      <rPr>
        <rFont val="Calibri"/>
        <color theme="1"/>
        <sz val="11.0"/>
        <vertAlign val="subscript"/>
      </rPr>
      <t>adj_1</t>
    </r>
  </si>
  <si>
    <r>
      <rPr>
        <rFont val="Calibri"/>
        <color theme="1"/>
        <sz val="11.0"/>
      </rPr>
      <t>n</t>
    </r>
    <r>
      <rPr>
        <rFont val="Calibri"/>
        <color theme="1"/>
        <sz val="11.0"/>
        <vertAlign val="subscript"/>
      </rPr>
      <t>initial</t>
    </r>
    <r>
      <rPr>
        <rFont val="Calibri"/>
        <color theme="1"/>
        <sz val="11.0"/>
      </rPr>
      <t xml:space="preserve"> or n</t>
    </r>
    <r>
      <rPr>
        <rFont val="Calibri"/>
        <color theme="1"/>
        <sz val="11.0"/>
        <vertAlign val="subscript"/>
      </rPr>
      <t>adj_1</t>
    </r>
  </si>
  <si>
    <r>
      <rPr>
        <rFont val="Arial"/>
        <color theme="1"/>
        <sz val="10.0"/>
      </rPr>
      <t>Initial sample size adjusted for number of households to visit (same as n</t>
    </r>
    <r>
      <rPr>
        <rFont val="Arial"/>
        <color theme="1"/>
        <sz val="10.0"/>
        <vertAlign val="subscript"/>
      </rPr>
      <t>initial</t>
    </r>
    <r>
      <rPr>
        <rFont val="Arial"/>
        <color theme="1"/>
        <sz val="10.0"/>
      </rPr>
      <t xml:space="preserve"> if household level indicator)</t>
    </r>
  </si>
  <si>
    <r>
      <rPr>
        <rFont val="Calibri"/>
        <color theme="1"/>
        <sz val="11.0"/>
      </rPr>
      <t>n</t>
    </r>
    <r>
      <rPr>
        <rFont val="Calibri"/>
        <color theme="1"/>
        <sz val="11.0"/>
        <vertAlign val="subscript"/>
      </rPr>
      <t>final</t>
    </r>
  </si>
  <si>
    <t>ADJUSTED INITIAL SAMPLE SIZE</t>
  </si>
  <si>
    <r>
      <rPr>
        <rFont val="Calibri"/>
        <color theme="1"/>
        <sz val="11.0"/>
      </rPr>
      <t>n</t>
    </r>
    <r>
      <rPr>
        <rFont val="Calibri"/>
        <color theme="1"/>
        <sz val="11.0"/>
        <vertAlign val="subscript"/>
      </rPr>
      <t>initial, actual</t>
    </r>
  </si>
  <si>
    <t>Actual initial sample size at time point 1</t>
  </si>
  <si>
    <r>
      <rPr>
        <rFont val="Calibri"/>
        <b/>
        <color theme="1"/>
        <sz val="11.0"/>
      </rPr>
      <t>1-</t>
    </r>
    <r>
      <rPr>
        <rFont val="Calibri"/>
        <b/>
        <color theme="1"/>
        <sz val="11.0"/>
      </rPr>
      <t>α</t>
    </r>
  </si>
  <si>
    <r>
      <rPr>
        <rFont val="Calibri"/>
        <b/>
        <color theme="1"/>
        <sz val="11.0"/>
      </rPr>
      <t>z</t>
    </r>
    <r>
      <rPr>
        <rFont val="Calibri"/>
        <b/>
        <color theme="1"/>
        <sz val="11.0"/>
        <vertAlign val="subscript"/>
      </rPr>
      <t>1-α</t>
    </r>
  </si>
  <si>
    <r>
      <rPr>
        <rFont val="Calibri"/>
        <color theme="1"/>
        <sz val="11.0"/>
      </rPr>
      <t>P</t>
    </r>
    <r>
      <rPr>
        <rFont val="Calibri"/>
        <color theme="1"/>
        <sz val="11.0"/>
        <vertAlign val="subscript"/>
      </rPr>
      <t>1,actual</t>
    </r>
  </si>
  <si>
    <t>Actual proportion at time point 1</t>
  </si>
  <si>
    <r>
      <rPr>
        <rFont val="Calibri"/>
        <color theme="1"/>
        <sz val="11.0"/>
      </rPr>
      <t>P</t>
    </r>
    <r>
      <rPr>
        <rFont val="Calibri"/>
        <color theme="1"/>
        <sz val="11.0"/>
        <vertAlign val="subscript"/>
      </rPr>
      <t>2,target</t>
    </r>
  </si>
  <si>
    <t>Target proportion at time point 2</t>
  </si>
  <si>
    <r>
      <rPr>
        <rFont val="Calibri"/>
        <color theme="1"/>
        <sz val="10.0"/>
      </rPr>
      <t>Enter value greater than 0 and less than or equal to 1; value cannot be the same as P</t>
    </r>
    <r>
      <rPr>
        <rFont val="Calibri"/>
        <color theme="1"/>
        <sz val="10.0"/>
        <vertAlign val="subscript"/>
      </rPr>
      <t>1,actual</t>
    </r>
  </si>
  <si>
    <r>
      <rPr>
        <rFont val="Calibri"/>
        <i/>
        <color theme="1"/>
        <sz val="11.0"/>
      </rPr>
      <t>1-</t>
    </r>
    <r>
      <rPr>
        <rFont val="Calibri"/>
        <i/>
        <color theme="1"/>
        <sz val="11.0"/>
      </rPr>
      <t>α</t>
    </r>
  </si>
  <si>
    <r>
      <rPr>
        <rFont val="Calibri"/>
        <color theme="1"/>
        <sz val="11.0"/>
      </rPr>
      <t>Confidence Level</t>
    </r>
    <r>
      <rPr>
        <rFont val="Calibri"/>
        <color theme="1"/>
        <sz val="10.0"/>
      </rPr>
      <t xml:space="preserve"> (95% recommended)</t>
    </r>
  </si>
  <si>
    <r>
      <rPr>
        <rFont val="Calibri"/>
        <b/>
        <color theme="1"/>
        <sz val="11.0"/>
      </rPr>
      <t>1-</t>
    </r>
    <r>
      <rPr>
        <rFont val="Calibri"/>
        <b/>
        <color theme="1"/>
        <sz val="11.0"/>
      </rPr>
      <t>β</t>
    </r>
  </si>
  <si>
    <r>
      <rPr>
        <rFont val="Calibri"/>
        <b/>
        <color theme="1"/>
        <sz val="11.0"/>
      </rPr>
      <t>z</t>
    </r>
    <r>
      <rPr>
        <rFont val="Calibri"/>
        <b/>
        <color theme="1"/>
        <sz val="11.0"/>
        <vertAlign val="subscript"/>
      </rPr>
      <t>1-</t>
    </r>
    <r>
      <rPr>
        <rFont val="Calibri"/>
        <b/>
        <color theme="1"/>
        <sz val="11.0"/>
        <vertAlign val="subscript"/>
      </rPr>
      <t>β</t>
    </r>
  </si>
  <si>
    <r>
      <rPr>
        <rFont val="Calibri"/>
        <color theme="1"/>
        <sz val="11.0"/>
      </rPr>
      <t>z</t>
    </r>
    <r>
      <rPr>
        <rFont val="Calibri"/>
        <color theme="1"/>
        <sz val="11.0"/>
        <vertAlign val="subscript"/>
      </rPr>
      <t>1-α</t>
    </r>
  </si>
  <si>
    <r>
      <rPr>
        <rFont val="Calibri"/>
        <b/>
        <color theme="1"/>
        <sz val="11.0"/>
      </rPr>
      <t>Normal Probability value corresponding to 1-</t>
    </r>
    <r>
      <rPr>
        <rFont val="Calibri"/>
        <b/>
        <color theme="1"/>
        <sz val="11.0"/>
      </rPr>
      <t>α</t>
    </r>
  </si>
  <si>
    <r>
      <rPr>
        <rFont val="Calibri"/>
        <i/>
        <color theme="1"/>
        <sz val="11.0"/>
      </rPr>
      <t>1-</t>
    </r>
    <r>
      <rPr>
        <rFont val="Calibri"/>
        <i/>
        <color theme="1"/>
        <sz val="11.0"/>
      </rPr>
      <t>β</t>
    </r>
  </si>
  <si>
    <r>
      <rPr>
        <rFont val="Calibri"/>
        <color theme="1"/>
        <sz val="11.0"/>
      </rPr>
      <t xml:space="preserve">Power </t>
    </r>
    <r>
      <rPr>
        <rFont val="Calibri"/>
        <color theme="1"/>
        <sz val="10.0"/>
      </rPr>
      <t>(80% recommended)</t>
    </r>
  </si>
  <si>
    <r>
      <rPr>
        <rFont val="Calibri"/>
        <color theme="1"/>
        <sz val="11.0"/>
      </rPr>
      <t>z</t>
    </r>
    <r>
      <rPr>
        <rFont val="Calibri"/>
        <color theme="1"/>
        <sz val="11.0"/>
        <vertAlign val="subscript"/>
      </rPr>
      <t>1-</t>
    </r>
    <r>
      <rPr>
        <rFont val="Calibri"/>
        <color theme="1"/>
        <sz val="11.0"/>
        <vertAlign val="subscript"/>
      </rPr>
      <t>β</t>
    </r>
  </si>
  <si>
    <r>
      <rPr>
        <rFont val="Calibri"/>
        <b/>
        <color theme="1"/>
        <sz val="11.0"/>
      </rPr>
      <t>Normal Probability value corresponding to 1-</t>
    </r>
    <r>
      <rPr>
        <rFont val="Calibri"/>
        <b/>
        <color theme="1"/>
        <sz val="11.0"/>
      </rPr>
      <t>β</t>
    </r>
  </si>
  <si>
    <r>
      <rPr>
        <rFont val="Calibri"/>
        <i/>
        <color theme="1"/>
        <sz val="11.0"/>
      </rPr>
      <t>D</t>
    </r>
    <r>
      <rPr>
        <rFont val="Calibri"/>
        <i/>
        <color theme="1"/>
        <sz val="11.0"/>
        <vertAlign val="subscript"/>
      </rPr>
      <t>actual</t>
    </r>
  </si>
  <si>
    <t>Actual design effect at time point 1</t>
  </si>
  <si>
    <t>TERM1</t>
  </si>
  <si>
    <t>K</t>
  </si>
  <si>
    <r>
      <rPr>
        <rFont val="Calibri"/>
        <color theme="1"/>
        <sz val="11.0"/>
      </rPr>
      <t>Inflation Factor to apply to n</t>
    </r>
    <r>
      <rPr>
        <rFont val="Calibri"/>
        <color theme="1"/>
        <sz val="11.0"/>
        <vertAlign val="subscript"/>
      </rPr>
      <t xml:space="preserve">initial,actual </t>
    </r>
    <r>
      <rPr>
        <rFont val="Calibri"/>
        <color theme="1"/>
        <sz val="11.0"/>
      </rPr>
      <t>at time point 2</t>
    </r>
  </si>
  <si>
    <t>TERM2</t>
  </si>
  <si>
    <t>TERM3</t>
  </si>
  <si>
    <r>
      <rPr>
        <rFont val="Calibri"/>
        <color theme="1"/>
        <sz val="11.0"/>
      </rPr>
      <t>n</t>
    </r>
    <r>
      <rPr>
        <rFont val="Calibri"/>
        <color theme="1"/>
        <sz val="11.0"/>
        <vertAlign val="subscript"/>
      </rPr>
      <t>initial, adjusted</t>
    </r>
  </si>
  <si>
    <r>
      <rPr>
        <rFont val="Calibri"/>
        <color theme="1"/>
        <sz val="11.0"/>
      </rPr>
      <t>Adjusted initial sample size at time point 2 (</t>
    </r>
    <r>
      <rPr>
        <rFont val="Calibri"/>
        <i/>
        <color theme="1"/>
        <sz val="11.0"/>
      </rPr>
      <t>K*n</t>
    </r>
    <r>
      <rPr>
        <rFont val="Calibri"/>
        <i/>
        <color theme="1"/>
        <sz val="11.0"/>
        <vertAlign val="subscript"/>
      </rPr>
      <t>initial,actual</t>
    </r>
    <r>
      <rPr>
        <rFont val="Calibri"/>
        <color theme="1"/>
        <sz val="11.0"/>
      </rPr>
      <t>)</t>
    </r>
  </si>
  <si>
    <t>TERM4</t>
  </si>
  <si>
    <r>
      <rPr>
        <rFont val="Calibri"/>
        <color theme="1"/>
        <sz val="11.0"/>
      </rPr>
      <t>n</t>
    </r>
    <r>
      <rPr>
        <rFont val="Calibri"/>
        <color theme="1"/>
        <sz val="11.0"/>
        <vertAlign val="subscript"/>
      </rPr>
      <t>adj_1</t>
    </r>
  </si>
  <si>
    <r>
      <rPr>
        <rFont val="Calibri"/>
        <color theme="1"/>
        <sz val="11.0"/>
      </rPr>
      <t>n</t>
    </r>
    <r>
      <rPr>
        <rFont val="Calibri"/>
        <color theme="1"/>
        <sz val="11.0"/>
        <vertAlign val="subscript"/>
      </rPr>
      <t>initial</t>
    </r>
    <r>
      <rPr>
        <rFont val="Calibri"/>
        <color theme="1"/>
        <sz val="11.0"/>
      </rPr>
      <t xml:space="preserve"> or n</t>
    </r>
    <r>
      <rPr>
        <rFont val="Calibri"/>
        <color theme="1"/>
        <sz val="11.0"/>
        <vertAlign val="subscript"/>
      </rPr>
      <t>adj_1</t>
    </r>
  </si>
  <si>
    <r>
      <rPr>
        <rFont val="Arial"/>
        <color theme="1"/>
        <sz val="10.0"/>
      </rPr>
      <t>Initial sample size adjusted for number of households to visit (same as n</t>
    </r>
    <r>
      <rPr>
        <rFont val="Arial"/>
        <color theme="1"/>
        <sz val="10.0"/>
        <vertAlign val="subscript"/>
      </rPr>
      <t>initial</t>
    </r>
    <r>
      <rPr>
        <rFont val="Arial"/>
        <color theme="1"/>
        <sz val="10.0"/>
      </rPr>
      <t xml:space="preserve"> if household level indicator)</t>
    </r>
  </si>
  <si>
    <r>
      <rPr>
        <rFont val="Calibri"/>
        <color theme="1"/>
        <sz val="11.0"/>
      </rPr>
      <t>n</t>
    </r>
    <r>
      <rPr>
        <rFont val="Calibri"/>
        <color theme="1"/>
        <sz val="11.0"/>
        <vertAlign val="subscript"/>
      </rPr>
      <t>final</t>
    </r>
  </si>
  <si>
    <r>
      <rPr>
        <rFont val="Calibri"/>
        <color theme="1"/>
        <sz val="11.0"/>
      </rPr>
      <t>n</t>
    </r>
    <r>
      <rPr>
        <rFont val="Calibri"/>
        <color theme="1"/>
        <sz val="11.0"/>
        <vertAlign val="subscript"/>
      </rPr>
      <t>initial, actual</t>
    </r>
  </si>
  <si>
    <r>
      <rPr>
        <rFont val="Calibri"/>
        <b/>
        <color theme="1"/>
        <sz val="11.0"/>
      </rPr>
      <t>1-</t>
    </r>
    <r>
      <rPr>
        <rFont val="Calibri"/>
        <b/>
        <color theme="1"/>
        <sz val="11.0"/>
      </rPr>
      <t>α</t>
    </r>
  </si>
  <si>
    <r>
      <rPr>
        <rFont val="Calibri"/>
        <b/>
        <color theme="1"/>
        <sz val="11.0"/>
      </rPr>
      <t>z</t>
    </r>
    <r>
      <rPr>
        <rFont val="Calibri"/>
        <b/>
        <color theme="1"/>
        <sz val="11.0"/>
        <vertAlign val="subscript"/>
      </rPr>
      <t>1-α</t>
    </r>
  </si>
  <si>
    <t>Actual mean at time point 1</t>
  </si>
  <si>
    <t>Target mean at time point 2</t>
  </si>
  <si>
    <r>
      <rPr>
        <rFont val="Calibri"/>
        <color theme="1"/>
        <sz val="10.0"/>
      </rPr>
      <t>Enter value greater than 0; value cannot be the same as X</t>
    </r>
    <r>
      <rPr>
        <rFont val="Calibri"/>
        <color theme="1"/>
        <sz val="10.0"/>
        <vertAlign val="subscript"/>
      </rPr>
      <t>1,actual</t>
    </r>
  </si>
  <si>
    <r>
      <rPr>
        <rFont val="Calibri"/>
        <color theme="1"/>
        <sz val="11.0"/>
      </rPr>
      <t>σ</t>
    </r>
    <r>
      <rPr>
        <rFont val="Calibri"/>
        <color theme="1"/>
        <sz val="11.0"/>
        <vertAlign val="subscript"/>
      </rPr>
      <t>X1,actual</t>
    </r>
  </si>
  <si>
    <t>Actual standard deviation at time point 1</t>
  </si>
  <si>
    <r>
      <rPr>
        <rFont val="Calibri"/>
        <i/>
        <color theme="1"/>
        <sz val="11.0"/>
      </rPr>
      <t>1-</t>
    </r>
    <r>
      <rPr>
        <rFont val="Calibri"/>
        <i/>
        <color theme="1"/>
        <sz val="11.0"/>
      </rPr>
      <t>α</t>
    </r>
  </si>
  <si>
    <r>
      <rPr>
        <rFont val="Calibri"/>
        <color theme="1"/>
        <sz val="11.0"/>
      </rPr>
      <t>Confidence Level</t>
    </r>
    <r>
      <rPr>
        <rFont val="Calibri"/>
        <color theme="1"/>
        <sz val="10.0"/>
      </rPr>
      <t xml:space="preserve"> (95% recommended)</t>
    </r>
  </si>
  <si>
    <r>
      <rPr>
        <rFont val="Calibri"/>
        <b/>
        <color theme="1"/>
        <sz val="11.0"/>
      </rPr>
      <t>1-</t>
    </r>
    <r>
      <rPr>
        <rFont val="Calibri"/>
        <b/>
        <color theme="1"/>
        <sz val="11.0"/>
      </rPr>
      <t>β</t>
    </r>
  </si>
  <si>
    <r>
      <rPr>
        <rFont val="Calibri"/>
        <b/>
        <color theme="1"/>
        <sz val="11.0"/>
      </rPr>
      <t>z</t>
    </r>
    <r>
      <rPr>
        <rFont val="Calibri"/>
        <b/>
        <color theme="1"/>
        <sz val="11.0"/>
        <vertAlign val="subscript"/>
      </rPr>
      <t>1-</t>
    </r>
    <r>
      <rPr>
        <rFont val="Calibri"/>
        <b/>
        <color theme="1"/>
        <sz val="11.0"/>
        <vertAlign val="subscript"/>
      </rPr>
      <t>β</t>
    </r>
  </si>
  <si>
    <r>
      <rPr>
        <rFont val="Calibri"/>
        <color theme="1"/>
        <sz val="11.0"/>
      </rPr>
      <t>z</t>
    </r>
    <r>
      <rPr>
        <rFont val="Calibri"/>
        <color theme="1"/>
        <sz val="11.0"/>
        <vertAlign val="subscript"/>
      </rPr>
      <t>1-α</t>
    </r>
  </si>
  <si>
    <r>
      <rPr>
        <rFont val="Calibri"/>
        <b/>
        <color theme="1"/>
        <sz val="11.0"/>
      </rPr>
      <t>Normal Probability value corresponding to 1-</t>
    </r>
    <r>
      <rPr>
        <rFont val="Calibri"/>
        <b/>
        <color theme="1"/>
        <sz val="11.0"/>
      </rPr>
      <t>α</t>
    </r>
  </si>
  <si>
    <r>
      <rPr>
        <rFont val="Calibri"/>
        <i/>
        <color theme="1"/>
        <sz val="11.0"/>
      </rPr>
      <t>1-</t>
    </r>
    <r>
      <rPr>
        <rFont val="Calibri"/>
        <i/>
        <color theme="1"/>
        <sz val="11.0"/>
      </rPr>
      <t>β</t>
    </r>
  </si>
  <si>
    <r>
      <rPr>
        <rFont val="Calibri"/>
        <color theme="1"/>
        <sz val="11.0"/>
      </rPr>
      <t xml:space="preserve">Power </t>
    </r>
    <r>
      <rPr>
        <rFont val="Calibri"/>
        <color theme="1"/>
        <sz val="10.0"/>
      </rPr>
      <t>(80% recommended)</t>
    </r>
  </si>
  <si>
    <r>
      <rPr>
        <rFont val="Calibri"/>
        <color theme="1"/>
        <sz val="11.0"/>
      </rPr>
      <t>z</t>
    </r>
    <r>
      <rPr>
        <rFont val="Calibri"/>
        <color theme="1"/>
        <sz val="11.0"/>
        <vertAlign val="subscript"/>
      </rPr>
      <t>1-</t>
    </r>
    <r>
      <rPr>
        <rFont val="Calibri"/>
        <color theme="1"/>
        <sz val="11.0"/>
        <vertAlign val="subscript"/>
      </rPr>
      <t>β</t>
    </r>
  </si>
  <si>
    <r>
      <rPr>
        <rFont val="Calibri"/>
        <b/>
        <color theme="1"/>
        <sz val="11.0"/>
      </rPr>
      <t>Normal Probability value corresponding to 1-</t>
    </r>
    <r>
      <rPr>
        <rFont val="Calibri"/>
        <b/>
        <color theme="1"/>
        <sz val="11.0"/>
      </rPr>
      <t>β</t>
    </r>
  </si>
  <si>
    <r>
      <rPr>
        <rFont val="Calibri"/>
        <i/>
        <color theme="1"/>
        <sz val="11.0"/>
      </rPr>
      <t>D</t>
    </r>
    <r>
      <rPr>
        <rFont val="Calibri"/>
        <i/>
        <color theme="1"/>
        <sz val="11.0"/>
        <vertAlign val="subscript"/>
      </rPr>
      <t>actual</t>
    </r>
  </si>
  <si>
    <r>
      <rPr>
        <rFont val="Calibri"/>
        <color theme="1"/>
        <sz val="11.0"/>
      </rPr>
      <t>Inflation Factor to apply to n</t>
    </r>
    <r>
      <rPr>
        <rFont val="Calibri"/>
        <color theme="1"/>
        <sz val="11.0"/>
        <vertAlign val="subscript"/>
      </rPr>
      <t xml:space="preserve">initial,actual </t>
    </r>
    <r>
      <rPr>
        <rFont val="Calibri"/>
        <color theme="1"/>
        <sz val="11.0"/>
      </rPr>
      <t>at time point 2</t>
    </r>
  </si>
  <si>
    <r>
      <rPr>
        <rFont val="Calibri"/>
        <color theme="1"/>
        <sz val="11.0"/>
      </rPr>
      <t>n</t>
    </r>
    <r>
      <rPr>
        <rFont val="Calibri"/>
        <color theme="1"/>
        <sz val="11.0"/>
        <vertAlign val="subscript"/>
      </rPr>
      <t>initial, adjusted</t>
    </r>
  </si>
  <si>
    <r>
      <rPr>
        <rFont val="Calibri"/>
        <color theme="1"/>
        <sz val="11.0"/>
      </rPr>
      <t>Adjusted initial sample size at time point 2 (</t>
    </r>
    <r>
      <rPr>
        <rFont val="Calibri"/>
        <i/>
        <color theme="1"/>
        <sz val="11.0"/>
      </rPr>
      <t>K*n</t>
    </r>
    <r>
      <rPr>
        <rFont val="Calibri"/>
        <i/>
        <color theme="1"/>
        <sz val="11.0"/>
        <vertAlign val="subscript"/>
      </rPr>
      <t>initial,actual</t>
    </r>
    <r>
      <rPr>
        <rFont val="Calibri"/>
        <color theme="1"/>
        <sz val="11.0"/>
      </rPr>
      <t>)</t>
    </r>
  </si>
  <si>
    <r>
      <rPr>
        <rFont val="Calibri"/>
        <color theme="1"/>
        <sz val="11.0"/>
      </rPr>
      <t>n</t>
    </r>
    <r>
      <rPr>
        <rFont val="Calibri"/>
        <color theme="1"/>
        <sz val="11.0"/>
        <vertAlign val="subscript"/>
      </rPr>
      <t>adj_1</t>
    </r>
  </si>
  <si>
    <r>
      <rPr>
        <rFont val="Calibri"/>
        <color theme="1"/>
        <sz val="11.0"/>
      </rPr>
      <t>n</t>
    </r>
    <r>
      <rPr>
        <rFont val="Calibri"/>
        <color theme="1"/>
        <sz val="11.0"/>
        <vertAlign val="subscript"/>
      </rPr>
      <t>initial</t>
    </r>
    <r>
      <rPr>
        <rFont val="Calibri"/>
        <color theme="1"/>
        <sz val="11.0"/>
      </rPr>
      <t xml:space="preserve"> or n</t>
    </r>
    <r>
      <rPr>
        <rFont val="Calibri"/>
        <color theme="1"/>
        <sz val="11.0"/>
        <vertAlign val="subscript"/>
      </rPr>
      <t>adj_1</t>
    </r>
  </si>
  <si>
    <r>
      <rPr>
        <rFont val="Arial"/>
        <color theme="1"/>
        <sz val="10.0"/>
      </rPr>
      <t>Initial sample size adjusted for number of households to visit (same as n</t>
    </r>
    <r>
      <rPr>
        <rFont val="Arial"/>
        <color theme="1"/>
        <sz val="10.0"/>
        <vertAlign val="subscript"/>
      </rPr>
      <t>initial</t>
    </r>
    <r>
      <rPr>
        <rFont val="Arial"/>
        <color theme="1"/>
        <sz val="10.0"/>
      </rPr>
      <t xml:space="preserve"> if household level indicator)</t>
    </r>
  </si>
  <si>
    <r>
      <rPr>
        <rFont val="Calibri"/>
        <color theme="1"/>
        <sz val="11.0"/>
      </rPr>
      <t>n</t>
    </r>
    <r>
      <rPr>
        <rFont val="Calibri"/>
        <color theme="1"/>
        <sz val="11.0"/>
        <vertAlign val="subscript"/>
      </rPr>
      <t>final</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</si>
</sst>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0"/>
    <numFmt numFmtId="165" formatCode="0.0000"/>
  </numFmts>
  <fonts count="19">
    <font>
      <sz val="11.0"/>
      <color theme="1"/>
      <name val="Calibri"/>
      <scheme val="minor"/>
    </font>
    <font>
      <sz val="11.0"/>
      <color theme="1"/>
      <name val="Calibri"/>
    </font>
    <font>
      <b/>
      <sz val="16.0"/>
      <color theme="1"/>
      <name val="Calibri"/>
    </font>
    <font>
      <sz val="23.0"/>
      <color rgb="FF212121"/>
      <name val="Calibri"/>
    </font>
    <font>
      <u/>
      <sz val="11.0"/>
      <color theme="10"/>
      <name val="Calibri"/>
    </font>
    <font>
      <u/>
      <sz val="11.0"/>
      <color theme="10"/>
      <name val="Calibri"/>
    </font>
    <font>
      <b/>
      <sz val="13.0"/>
      <color rgb="FF4799B5"/>
      <name val="Calibri"/>
    </font>
    <font>
      <b/>
      <sz val="13.0"/>
      <color rgb="FF548135"/>
      <name val="Calibri"/>
    </font>
    <font>
      <i/>
      <sz val="11.0"/>
      <color theme="1"/>
      <name val="Calibri"/>
    </font>
    <font/>
    <font>
      <b/>
      <sz val="11.0"/>
      <color theme="1"/>
      <name val="Calibri"/>
    </font>
    <font>
      <sz val="10.0"/>
      <color theme="1"/>
      <name val="Calibri"/>
    </font>
    <font>
      <sz val="11.0"/>
      <color rgb="FFFF0000"/>
      <name val="Calibri"/>
    </font>
    <font>
      <color theme="1"/>
      <name val="Calibri"/>
      <scheme val="minor"/>
    </font>
    <font>
      <sz val="10.0"/>
      <color theme="1"/>
      <name val="Arial"/>
    </font>
    <font>
      <sz val="18.0"/>
      <color theme="1"/>
      <name val="Arial"/>
    </font>
    <font>
      <i/>
      <sz val="10.0"/>
      <color theme="1"/>
      <name val="Calibri"/>
    </font>
    <font>
      <sz val="9.0"/>
      <color theme="1"/>
      <name val="Calibri"/>
    </font>
    <font>
      <sz val="11.0"/>
      <color rgb="FF4799B5"/>
      <name val="Calibri"/>
    </font>
  </fonts>
  <fills count="5">
    <fill>
      <patternFill patternType="none"/>
    </fill>
    <fill>
      <patternFill patternType="lightGray"/>
    </fill>
    <fill>
      <patternFill patternType="solid">
        <fgColor theme="0"/>
        <bgColor theme="0"/>
      </patternFill>
    </fill>
    <fill>
      <patternFill patternType="solid">
        <fgColor rgb="FFFFFF00"/>
        <bgColor rgb="FFFFFF00"/>
      </patternFill>
    </fill>
    <fill>
      <patternFill patternType="solid">
        <fgColor rgb="FFFFC000"/>
        <bgColor rgb="FFFFC000"/>
      </patternFill>
    </fill>
  </fills>
  <borders count="36">
    <border/>
    <border>
      <left/>
      <right/>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bottom/>
    </border>
    <border>
      <left style="medium">
        <color rgb="FF548135"/>
      </left>
      <right style="medium">
        <color rgb="FF548135"/>
      </right>
      <top style="medium">
        <color rgb="FF548135"/>
      </top>
      <bottom style="medium">
        <color rgb="FF548135"/>
      </bottom>
    </border>
    <border>
      <left style="medium">
        <color rgb="FF000000"/>
      </left>
      <right style="medium">
        <color rgb="FF000000"/>
      </right>
    </border>
    <border>
      <left style="medium">
        <color rgb="FF000000"/>
      </left>
      <right style="medium">
        <color rgb="FF000000"/>
      </right>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top style="medium">
        <color rgb="FF000000"/>
      </top>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right style="medium">
        <color rgb="FF000000"/>
      </right>
      <top/>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1" fillId="2" fontId="1" numFmtId="0" xfId="0" applyBorder="1" applyFill="1" applyFont="1"/>
    <xf borderId="2" fillId="2" fontId="2" numFmtId="0" xfId="0" applyAlignment="1" applyBorder="1" applyFont="1">
      <alignment horizontal="center" shrinkToFit="0" wrapText="1"/>
    </xf>
    <xf borderId="3" fillId="2" fontId="3" numFmtId="0" xfId="0" applyAlignment="1" applyBorder="1" applyFont="1">
      <alignment vertical="center"/>
    </xf>
    <xf borderId="4" fillId="2" fontId="1" numFmtId="0" xfId="0" applyAlignment="1" applyBorder="1" applyFont="1">
      <alignment horizontal="left" shrinkToFit="0" wrapText="1"/>
    </xf>
    <xf borderId="4" fillId="2" fontId="1" numFmtId="0" xfId="0" applyBorder="1" applyFont="1"/>
    <xf borderId="5" fillId="0" fontId="4" numFmtId="0" xfId="0" applyAlignment="1" applyBorder="1" applyFont="1">
      <alignment horizontal="center" vertical="center"/>
    </xf>
    <xf borderId="6" fillId="0" fontId="5" numFmtId="0" xfId="0" applyBorder="1" applyFont="1"/>
    <xf borderId="4" fillId="2" fontId="6" numFmtId="0" xfId="0" applyAlignment="1" applyBorder="1" applyFont="1">
      <alignment horizontal="left" vertical="center"/>
    </xf>
    <xf borderId="4" fillId="2" fontId="1" numFmtId="0" xfId="0" applyAlignment="1" applyBorder="1" applyFont="1">
      <alignment horizontal="left"/>
    </xf>
    <xf borderId="1" fillId="2" fontId="1" numFmtId="0" xfId="0" applyAlignment="1" applyBorder="1" applyFont="1">
      <alignment horizontal="left"/>
    </xf>
    <xf borderId="1" fillId="2" fontId="7" numFmtId="0" xfId="0" applyAlignment="1" applyBorder="1" applyFont="1">
      <alignment horizontal="left" vertical="center"/>
    </xf>
    <xf borderId="4" fillId="2" fontId="6" numFmtId="0" xfId="0" applyAlignment="1" applyBorder="1" applyFont="1">
      <alignment horizontal="left"/>
    </xf>
    <xf borderId="1" fillId="2" fontId="7" numFmtId="0" xfId="0" applyAlignment="1" applyBorder="1" applyFont="1">
      <alignment horizontal="left"/>
    </xf>
    <xf borderId="4" fillId="2" fontId="2" numFmtId="0" xfId="0" applyBorder="1" applyFont="1"/>
    <xf borderId="7" fillId="2" fontId="8" numFmtId="0" xfId="0" applyAlignment="1" applyBorder="1" applyFont="1">
      <alignment shrinkToFit="0" vertical="center" wrapText="1"/>
    </xf>
    <xf borderId="1" fillId="2" fontId="1" numFmtId="0" xfId="0" applyAlignment="1" applyBorder="1" applyFont="1">
      <alignment shrinkToFit="0" wrapText="1"/>
    </xf>
    <xf borderId="8" fillId="0" fontId="1" numFmtId="0" xfId="0" applyBorder="1" applyFont="1"/>
    <xf borderId="9" fillId="0" fontId="1" numFmtId="0" xfId="0" applyBorder="1" applyFont="1"/>
    <xf borderId="10" fillId="0" fontId="1" numFmtId="0" xfId="0" applyBorder="1" applyFont="1"/>
    <xf borderId="11" fillId="0" fontId="6" numFmtId="0" xfId="0" applyAlignment="1" applyBorder="1" applyFont="1">
      <alignment horizontal="left" vertical="center"/>
    </xf>
    <xf borderId="0" fillId="0" fontId="1" numFmtId="0" xfId="0" applyFont="1"/>
    <xf borderId="12" fillId="0" fontId="1" numFmtId="0" xfId="0" applyBorder="1" applyFont="1"/>
    <xf borderId="13" fillId="0" fontId="1" numFmtId="0" xfId="0" applyAlignment="1" applyBorder="1" applyFont="1">
      <alignment horizontal="center"/>
    </xf>
    <xf borderId="14" fillId="0" fontId="9" numFmtId="0" xfId="0" applyBorder="1" applyFont="1"/>
    <xf borderId="15" fillId="0" fontId="9" numFmtId="0" xfId="0" applyBorder="1" applyFont="1"/>
    <xf borderId="0" fillId="0" fontId="10" numFmtId="0" xfId="0" applyAlignment="1" applyFont="1">
      <alignment horizontal="center"/>
    </xf>
    <xf borderId="0" fillId="0" fontId="10" numFmtId="0" xfId="0" applyFont="1"/>
    <xf borderId="8" fillId="0" fontId="10" numFmtId="0" xfId="0" applyBorder="1" applyFont="1"/>
    <xf borderId="9" fillId="0" fontId="1" numFmtId="0" xfId="0" applyAlignment="1" applyBorder="1" applyFont="1">
      <alignment horizontal="center"/>
    </xf>
    <xf borderId="9" fillId="0" fontId="10" numFmtId="0" xfId="0" applyBorder="1" applyFont="1"/>
    <xf borderId="16" fillId="3" fontId="1" numFmtId="0" xfId="0" applyAlignment="1" applyBorder="1" applyFill="1" applyFont="1">
      <alignment horizontal="center"/>
    </xf>
    <xf borderId="10" fillId="0" fontId="11" numFmtId="0" xfId="0" applyAlignment="1" applyBorder="1" applyFont="1">
      <alignment shrinkToFit="0" wrapText="1"/>
    </xf>
    <xf borderId="0" fillId="0" fontId="11" numFmtId="0" xfId="0" applyAlignment="1" applyFont="1">
      <alignment horizontal="center" shrinkToFit="0" vertical="center" wrapText="1"/>
    </xf>
    <xf borderId="11" fillId="0" fontId="1" numFmtId="0" xfId="0" applyBorder="1" applyFont="1"/>
    <xf borderId="0" fillId="0" fontId="1" numFmtId="0" xfId="0" applyAlignment="1" applyFont="1">
      <alignment horizontal="center"/>
    </xf>
    <xf borderId="0" fillId="0" fontId="12" numFmtId="0" xfId="0" applyAlignment="1" applyFont="1">
      <alignment horizontal="center" shrinkToFit="0" wrapText="1"/>
    </xf>
    <xf borderId="1" fillId="3" fontId="1" numFmtId="0" xfId="0" applyAlignment="1" applyBorder="1" applyFont="1">
      <alignment horizontal="center"/>
    </xf>
    <xf borderId="12" fillId="0" fontId="11" numFmtId="0" xfId="0" applyAlignment="1" applyBorder="1" applyFont="1">
      <alignment shrinkToFit="0" wrapText="1"/>
    </xf>
    <xf borderId="0" fillId="0" fontId="8" numFmtId="0" xfId="0" applyAlignment="1" applyFont="1">
      <alignment horizontal="center"/>
    </xf>
    <xf borderId="1" fillId="2" fontId="1" numFmtId="0" xfId="0" applyAlignment="1" applyBorder="1" applyFont="1">
      <alignment horizontal="left" vertical="center"/>
    </xf>
    <xf borderId="12" fillId="0" fontId="11" numFmtId="0" xfId="0" applyBorder="1" applyFont="1"/>
    <xf borderId="0" fillId="0" fontId="1" numFmtId="2" xfId="0" applyAlignment="1" applyFont="1" applyNumberFormat="1">
      <alignment horizontal="center"/>
    </xf>
    <xf borderId="0" fillId="0" fontId="13" numFmtId="0" xfId="0" applyFont="1"/>
    <xf borderId="1" fillId="4" fontId="1" numFmtId="0" xfId="0" applyAlignment="1" applyBorder="1" applyFill="1" applyFont="1">
      <alignment horizontal="center"/>
    </xf>
    <xf borderId="1" fillId="4" fontId="1" numFmtId="0" xfId="0" applyBorder="1" applyFont="1"/>
    <xf borderId="13" fillId="0" fontId="1" numFmtId="0" xfId="0" applyBorder="1" applyFont="1"/>
    <xf borderId="14" fillId="0" fontId="1" numFmtId="0" xfId="0" applyAlignment="1" applyBorder="1" applyFont="1">
      <alignment horizontal="center"/>
    </xf>
    <xf borderId="14" fillId="0" fontId="1" numFmtId="0" xfId="0" applyBorder="1" applyFont="1"/>
    <xf borderId="15" fillId="0" fontId="1" numFmtId="0" xfId="0" applyBorder="1" applyFont="1"/>
    <xf borderId="9" fillId="0" fontId="10" numFmtId="0" xfId="0" applyAlignment="1" applyBorder="1" applyFont="1">
      <alignment shrinkToFit="0" wrapText="1"/>
    </xf>
    <xf borderId="9" fillId="0" fontId="1" numFmtId="0" xfId="0" applyAlignment="1" applyBorder="1" applyFont="1">
      <alignment shrinkToFit="0" wrapText="1"/>
    </xf>
    <xf borderId="10" fillId="0" fontId="1" numFmtId="0" xfId="0" applyAlignment="1" applyBorder="1" applyFont="1">
      <alignment shrinkToFit="0" wrapText="1"/>
    </xf>
    <xf borderId="0" fillId="0" fontId="1" numFmtId="0" xfId="0" applyAlignment="1" applyFont="1">
      <alignment shrinkToFit="0" wrapText="1"/>
    </xf>
    <xf borderId="0" fillId="0" fontId="12" numFmtId="0" xfId="0" applyAlignment="1" applyFont="1">
      <alignment shrinkToFit="0" wrapText="1"/>
    </xf>
    <xf borderId="0" fillId="0" fontId="1" numFmtId="0" xfId="0" applyAlignment="1" applyFont="1">
      <alignment horizontal="right"/>
    </xf>
    <xf borderId="1" fillId="2" fontId="1" numFmtId="0" xfId="0" applyAlignment="1" applyBorder="1" applyFont="1">
      <alignment horizontal="left" shrinkToFit="0" vertical="center" wrapText="1"/>
    </xf>
    <xf borderId="0" fillId="0" fontId="14" numFmtId="0" xfId="0" applyFont="1"/>
    <xf borderId="8" fillId="0" fontId="10" numFmtId="0" xfId="0" applyAlignment="1" applyBorder="1" applyFont="1">
      <alignment horizontal="center" shrinkToFit="0" wrapText="1"/>
    </xf>
    <xf borderId="9" fillId="0" fontId="9" numFmtId="0" xfId="0" applyBorder="1" applyFont="1"/>
    <xf borderId="10" fillId="0" fontId="9" numFmtId="0" xfId="0" applyBorder="1" applyFont="1"/>
    <xf borderId="0" fillId="0" fontId="1" numFmtId="0" xfId="0" applyAlignment="1" applyFont="1">
      <alignment horizontal="left" vertical="center"/>
    </xf>
    <xf borderId="17" fillId="0" fontId="1" numFmtId="0" xfId="0" applyBorder="1" applyFont="1"/>
    <xf borderId="18" fillId="0" fontId="1" numFmtId="0" xfId="0" applyBorder="1" applyFont="1"/>
    <xf borderId="19" fillId="0" fontId="1" numFmtId="0" xfId="0" applyBorder="1" applyFont="1"/>
    <xf borderId="0" fillId="0" fontId="1" numFmtId="4" xfId="0" applyAlignment="1" applyFont="1" applyNumberFormat="1">
      <alignment horizontal="center"/>
    </xf>
    <xf borderId="20" fillId="0" fontId="1" numFmtId="0" xfId="0" applyBorder="1" applyFont="1"/>
    <xf borderId="21" fillId="0" fontId="1" numFmtId="0" xfId="0" applyBorder="1" applyFont="1"/>
    <xf borderId="22" fillId="0" fontId="1" numFmtId="0" xfId="0" applyBorder="1" applyFont="1"/>
    <xf borderId="23" fillId="0" fontId="1" numFmtId="0" xfId="0" applyBorder="1" applyFont="1"/>
    <xf borderId="24" fillId="0" fontId="1" numFmtId="0" xfId="0" applyBorder="1" applyFont="1"/>
    <xf borderId="25" fillId="0" fontId="1" numFmtId="0" xfId="0" applyBorder="1" applyFont="1"/>
    <xf borderId="0" fillId="0" fontId="1" numFmtId="3" xfId="0" applyAlignment="1" applyFont="1" applyNumberFormat="1">
      <alignment horizontal="center"/>
    </xf>
    <xf borderId="26" fillId="0" fontId="1" numFmtId="0" xfId="0" applyBorder="1" applyFont="1"/>
    <xf borderId="27" fillId="0" fontId="1" numFmtId="0" xfId="0" applyBorder="1" applyFont="1"/>
    <xf borderId="28" fillId="0" fontId="1" numFmtId="0" xfId="0" applyBorder="1" applyFont="1"/>
    <xf borderId="1" fillId="4" fontId="1" numFmtId="0" xfId="0" applyAlignment="1" applyBorder="1" applyFont="1">
      <alignment horizontal="left" shrinkToFit="0" vertical="center" wrapText="1"/>
    </xf>
    <xf borderId="1" fillId="4" fontId="14" numFmtId="0" xfId="0" applyAlignment="1" applyBorder="1" applyFont="1">
      <alignment shrinkToFit="0" wrapText="1"/>
    </xf>
    <xf borderId="1" fillId="4" fontId="1" numFmtId="3" xfId="0" applyAlignment="1" applyBorder="1" applyFont="1" applyNumberFormat="1">
      <alignment horizontal="center"/>
    </xf>
    <xf borderId="11" fillId="0" fontId="10" numFmtId="0" xfId="0" applyBorder="1" applyFont="1"/>
    <xf borderId="0" fillId="0" fontId="10" numFmtId="0" xfId="0" applyAlignment="1" applyFont="1">
      <alignment shrinkToFit="0" wrapText="1"/>
    </xf>
    <xf borderId="0" fillId="0" fontId="15" numFmtId="0" xfId="0" applyFont="1"/>
    <xf borderId="12" fillId="0" fontId="15" numFmtId="0" xfId="0" applyBorder="1" applyFont="1"/>
    <xf borderId="1" fillId="2" fontId="1" numFmtId="1" xfId="0" applyBorder="1" applyFont="1" applyNumberFormat="1"/>
    <xf borderId="1" fillId="3" fontId="14" numFmtId="0" xfId="0" applyAlignment="1" applyBorder="1" applyFont="1">
      <alignment horizontal="center"/>
    </xf>
    <xf borderId="1" fillId="2" fontId="14" numFmtId="1" xfId="0" applyBorder="1" applyFont="1" applyNumberFormat="1"/>
    <xf borderId="29" fillId="2" fontId="1" numFmtId="3" xfId="0" applyBorder="1" applyFont="1" applyNumberFormat="1"/>
    <xf borderId="0" fillId="0" fontId="1" numFmtId="2" xfId="0" applyAlignment="1" applyFont="1" applyNumberFormat="1">
      <alignment horizontal="center" shrinkToFit="0" wrapText="1"/>
    </xf>
    <xf borderId="1" fillId="4" fontId="1" numFmtId="0" xfId="0" applyAlignment="1" applyBorder="1" applyFont="1">
      <alignment horizontal="left"/>
    </xf>
    <xf borderId="1" fillId="4" fontId="14" numFmtId="0" xfId="0" applyBorder="1" applyFont="1"/>
    <xf borderId="1" fillId="4" fontId="14" numFmtId="3" xfId="0" applyAlignment="1" applyBorder="1" applyFont="1" applyNumberFormat="1">
      <alignment horizontal="center"/>
    </xf>
    <xf borderId="30" fillId="0" fontId="1" numFmtId="0" xfId="0" applyBorder="1" applyFont="1"/>
    <xf borderId="31" fillId="0" fontId="1" numFmtId="0" xfId="0" applyBorder="1" applyFont="1"/>
    <xf borderId="32" fillId="0" fontId="1" numFmtId="0" xfId="0" applyBorder="1" applyFont="1"/>
    <xf borderId="12" fillId="0" fontId="11" numFmtId="0" xfId="0" applyAlignment="1" applyBorder="1" applyFont="1">
      <alignment horizontal="left" shrinkToFit="0" wrapText="1"/>
    </xf>
    <xf borderId="1" fillId="3" fontId="1" numFmtId="2" xfId="0" applyAlignment="1" applyBorder="1" applyFont="1" applyNumberFormat="1">
      <alignment horizontal="center"/>
    </xf>
    <xf borderId="1" fillId="2" fontId="16" numFmtId="0" xfId="0" applyAlignment="1" applyBorder="1" applyFont="1">
      <alignment horizontal="center" vertical="center"/>
    </xf>
    <xf borderId="1" fillId="2" fontId="10" numFmtId="0" xfId="0" applyAlignment="1" applyBorder="1" applyFont="1">
      <alignment horizontal="left" vertical="center"/>
    </xf>
    <xf borderId="12" fillId="0" fontId="1" numFmtId="0" xfId="0" applyAlignment="1" applyBorder="1" applyFont="1">
      <alignment shrinkToFit="0" wrapText="1"/>
    </xf>
    <xf borderId="0" fillId="0" fontId="1" numFmtId="0" xfId="0" applyAlignment="1" applyFont="1">
      <alignment horizontal="center" vertical="center"/>
    </xf>
    <xf borderId="20" fillId="0" fontId="10" numFmtId="0" xfId="0" applyAlignment="1" applyBorder="1" applyFont="1">
      <alignment horizontal="center" shrinkToFit="0" wrapText="1"/>
    </xf>
    <xf borderId="21" fillId="0" fontId="10" numFmtId="0" xfId="0" applyAlignment="1" applyBorder="1" applyFont="1">
      <alignment horizontal="center" shrinkToFit="0" wrapText="1"/>
    </xf>
    <xf borderId="22" fillId="0" fontId="10" numFmtId="0" xfId="0" applyAlignment="1" applyBorder="1" applyFont="1">
      <alignment horizontal="center" shrinkToFit="0" wrapText="1"/>
    </xf>
    <xf borderId="9" fillId="0" fontId="15" numFmtId="0" xfId="0" applyBorder="1" applyFont="1"/>
    <xf borderId="10" fillId="0" fontId="15" numFmtId="0" xfId="0" applyBorder="1" applyFont="1"/>
    <xf borderId="0" fillId="0" fontId="14" numFmtId="0" xfId="0" applyAlignment="1" applyFont="1">
      <alignment horizontal="center"/>
    </xf>
    <xf borderId="0" fillId="0" fontId="17" numFmtId="0" xfId="0" applyAlignment="1" applyFont="1">
      <alignment shrinkToFit="0" wrapText="1"/>
    </xf>
    <xf borderId="33" fillId="0" fontId="10" numFmtId="0" xfId="0" applyAlignment="1" applyBorder="1" applyFont="1">
      <alignment horizontal="center" shrinkToFit="0" wrapText="1"/>
    </xf>
    <xf borderId="34" fillId="0" fontId="9" numFmtId="0" xfId="0" applyBorder="1" applyFont="1"/>
    <xf borderId="35" fillId="0" fontId="9" numFmtId="0" xfId="0" applyBorder="1" applyFont="1"/>
    <xf borderId="0" fillId="0" fontId="18" numFmtId="0" xfId="0" applyFont="1"/>
    <xf borderId="0" fillId="0" fontId="1" numFmtId="164" xfId="0" applyFont="1" applyNumberFormat="1"/>
    <xf borderId="11" fillId="0" fontId="6" numFmtId="0" xfId="0" applyAlignment="1" applyBorder="1" applyFont="1">
      <alignment horizontal="center"/>
    </xf>
    <xf borderId="12" fillId="0" fontId="9" numFmtId="0" xfId="0" applyBorder="1" applyFont="1"/>
    <xf borderId="8" fillId="0" fontId="10" numFmtId="0" xfId="0" applyAlignment="1" applyBorder="1" applyFont="1">
      <alignment shrinkToFit="0" wrapText="1"/>
    </xf>
    <xf borderId="16" fillId="3" fontId="1" numFmtId="3" xfId="0" applyAlignment="1" applyBorder="1" applyFont="1" applyNumberFormat="1">
      <alignment horizontal="center"/>
    </xf>
    <xf borderId="10" fillId="0" fontId="11" numFmtId="0" xfId="0" applyAlignment="1" applyBorder="1" applyFont="1">
      <alignment horizontal="left" shrinkToFit="0" wrapText="1"/>
    </xf>
    <xf borderId="0" fillId="0" fontId="1" numFmtId="165" xfId="0" applyFont="1" applyNumberFormat="1"/>
    <xf borderId="0" fillId="0" fontId="13" numFmtId="3" xfId="0" applyFont="1" applyNumberFormat="1"/>
    <xf borderId="0" fillId="0" fontId="1" numFmtId="3" xfId="0" applyFont="1" applyNumberFormat="1"/>
  </cellXfs>
  <cellStyles count="1">
    <cellStyle xfId="0" name="Normal" builtinId="0"/>
  </cellStyles>
  <dxfs count="1">
    <dxf>
      <font/>
      <numFmt numFmtId="0" formatCode=";;;"/>
      <fill>
        <patternFill patternType="none"/>
      </fill>
      <border/>
    </dxf>
  </dxfs>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customXml" Target="../customXml/item2.xml"/><Relationship Id="rId3" Type="http://schemas.openxmlformats.org/officeDocument/2006/relationships/sharedStrings" Target="sharedStrings.xml"/><Relationship Id="rId7" Type="http://schemas.openxmlformats.org/officeDocument/2006/relationships/worksheet" Target="worksheets/sheet4.xml"/><Relationship Id="rId12" Type="http://schemas.openxmlformats.org/officeDocument/2006/relationships/customXml" Target="../customXml/item1.xml"/><Relationship Id="rId2" Type="http://schemas.openxmlformats.org/officeDocument/2006/relationships/styles" Target="styles.xml"/><Relationship Id="rId1" Type="http://schemas.openxmlformats.org/officeDocument/2006/relationships/theme" Target="theme/theme1.xml"/><Relationship Id="rId11" Type="http://customschemas.google.com/relationships/workbookmetadata" Target="metadata"/><Relationship Id="rId6" Type="http://schemas.openxmlformats.org/officeDocument/2006/relationships/worksheet" Target="worksheets/sheet3.xml"/><Relationship Id="rId5" Type="http://schemas.openxmlformats.org/officeDocument/2006/relationships/worksheet" Target="worksheets/sheet2.xml"/><Relationship Id="rId10" Type="http://schemas.openxmlformats.org/officeDocument/2006/relationships/worksheet" Target="worksheets/sheet7.xml"/><Relationship Id="rId4" Type="http://schemas.openxmlformats.org/officeDocument/2006/relationships/worksheet" Target="worksheets/sheet1.xml"/><Relationship Id="rId9"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 Id="rId3"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4076700" cy="838200"/>
    <xdr:pic>
      <xdr:nvPicPr>
        <xdr:cNvPr descr="Feed the Future logo" id="0" name="image2.jpg" title="Feed the Future logo"/>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9525</xdr:colOff>
      <xdr:row>33</xdr:row>
      <xdr:rowOff>28575</xdr:rowOff>
    </xdr:from>
    <xdr:ext cx="5676900" cy="809625"/>
    <xdr:pic>
      <xdr:nvPicPr>
        <xdr:cNvPr descr="USAID, FANTA, and FHI 360 logos" id="0" name="image1.png" title="USAID, FANTA, and FHI 360 logos"/>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219075</xdr:colOff>
      <xdr:row>5</xdr:row>
      <xdr:rowOff>352425</xdr:rowOff>
    </xdr:from>
    <xdr:ext cx="304800" cy="16192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200025</xdr:colOff>
      <xdr:row>7</xdr:row>
      <xdr:rowOff>314325</xdr:rowOff>
    </xdr:from>
    <xdr:ext cx="342900" cy="1809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190500</xdr:colOff>
      <xdr:row>13</xdr:row>
      <xdr:rowOff>85725</xdr:rowOff>
    </xdr:from>
    <xdr:ext cx="371475" cy="209550"/>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219075</xdr:colOff>
      <xdr:row>20</xdr:row>
      <xdr:rowOff>600075</xdr:rowOff>
    </xdr:from>
    <xdr:ext cx="371475" cy="21907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876300</xdr:colOff>
      <xdr:row>15</xdr:row>
      <xdr:rowOff>285750</xdr:rowOff>
    </xdr:from>
    <xdr:ext cx="38100" cy="171450"/>
    <xdr:sp>
      <xdr:nvSpPr>
        <xdr:cNvPr id="3" name="Shape 3"/>
        <xdr:cNvSpPr txBox="1"/>
      </xdr:nvSpPr>
      <xdr:spPr>
        <a:xfrm>
          <a:off x="5345968" y="3693887"/>
          <a:ext cx="65" cy="172227"/>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None/>
          </a:pPr>
          <a:r>
            <a:t/>
          </a:r>
          <a:endParaRPr sz="11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219075</xdr:colOff>
      <xdr:row>7</xdr:row>
      <xdr:rowOff>190500</xdr:rowOff>
    </xdr:from>
    <xdr:ext cx="276225" cy="180975"/>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200025</xdr:colOff>
      <xdr:row>11</xdr:row>
      <xdr:rowOff>104775</xdr:rowOff>
    </xdr:from>
    <xdr:ext cx="266700" cy="200025"/>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200025</xdr:colOff>
      <xdr:row>18</xdr:row>
      <xdr:rowOff>600075</xdr:rowOff>
    </xdr:from>
    <xdr:ext cx="266700" cy="209550"/>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123825</xdr:colOff>
      <xdr:row>8</xdr:row>
      <xdr:rowOff>190500</xdr:rowOff>
    </xdr:from>
    <xdr:ext cx="419100" cy="161925"/>
    <xdr:pic>
      <xdr:nvPicPr>
        <xdr:cNvPr id="0" name="image8.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133350</xdr:colOff>
      <xdr:row>10</xdr:row>
      <xdr:rowOff>495300</xdr:rowOff>
    </xdr:from>
    <xdr:ext cx="400050" cy="161925"/>
    <xdr:pic>
      <xdr:nvPicPr>
        <xdr:cNvPr id="0" name="image9.pn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HZOEB8C2nvQ3qBAFq0W83volPVtbiNaC/view"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149.29"/>
    <col customWidth="1" min="3" max="26" width="9.14"/>
  </cols>
  <sheetData>
    <row r="1" ht="87.0" customHeight="1">
      <c r="A1" s="1"/>
      <c r="B1" s="1"/>
      <c r="C1" s="1"/>
      <c r="D1" s="1"/>
      <c r="E1" s="1"/>
      <c r="F1" s="1"/>
      <c r="G1" s="1"/>
      <c r="H1" s="1"/>
      <c r="I1" s="1"/>
      <c r="J1" s="1"/>
      <c r="K1" s="1"/>
      <c r="L1" s="1"/>
      <c r="M1" s="1"/>
      <c r="N1" s="1"/>
      <c r="O1" s="1"/>
      <c r="P1" s="1"/>
      <c r="Q1" s="1"/>
      <c r="R1" s="1"/>
      <c r="S1" s="1"/>
      <c r="T1" s="1"/>
      <c r="U1" s="1"/>
      <c r="V1" s="1"/>
      <c r="W1" s="1"/>
      <c r="X1" s="1"/>
      <c r="Y1" s="1"/>
      <c r="Z1" s="1"/>
    </row>
    <row r="2" ht="48.0" customHeight="1">
      <c r="A2" s="1"/>
      <c r="B2" s="2" t="s">
        <v>0</v>
      </c>
      <c r="C2" s="1"/>
      <c r="D2" s="1"/>
      <c r="E2" s="1"/>
      <c r="F2" s="1"/>
      <c r="G2" s="1"/>
      <c r="H2" s="1"/>
      <c r="I2" s="1"/>
      <c r="J2" s="1"/>
      <c r="K2" s="1"/>
      <c r="L2" s="1"/>
      <c r="M2" s="1"/>
      <c r="N2" s="1"/>
      <c r="O2" s="1"/>
      <c r="P2" s="1"/>
      <c r="Q2" s="1"/>
      <c r="R2" s="1"/>
      <c r="S2" s="1"/>
      <c r="T2" s="1"/>
      <c r="U2" s="1"/>
      <c r="V2" s="1"/>
      <c r="W2" s="1"/>
      <c r="X2" s="1"/>
      <c r="Y2" s="1"/>
      <c r="Z2" s="1"/>
    </row>
    <row r="3">
      <c r="A3" s="1"/>
      <c r="B3" s="3"/>
      <c r="C3" s="1"/>
      <c r="D3" s="1"/>
      <c r="E3" s="1"/>
      <c r="F3" s="1"/>
      <c r="G3" s="1"/>
      <c r="H3" s="1"/>
      <c r="I3" s="1"/>
      <c r="J3" s="1"/>
      <c r="K3" s="1"/>
      <c r="L3" s="1"/>
      <c r="M3" s="1"/>
      <c r="N3" s="1"/>
      <c r="O3" s="1"/>
      <c r="P3" s="1"/>
      <c r="Q3" s="1"/>
      <c r="R3" s="1"/>
      <c r="S3" s="1"/>
      <c r="T3" s="1"/>
      <c r="U3" s="1"/>
      <c r="V3" s="1"/>
      <c r="W3" s="1"/>
      <c r="X3" s="1"/>
      <c r="Y3" s="1"/>
      <c r="Z3" s="1"/>
    </row>
    <row r="4">
      <c r="A4" s="1"/>
      <c r="B4" s="4" t="s">
        <v>1</v>
      </c>
      <c r="C4" s="1"/>
      <c r="D4" s="1"/>
      <c r="E4" s="1"/>
      <c r="F4" s="1"/>
      <c r="G4" s="1"/>
      <c r="H4" s="1"/>
      <c r="I4" s="1"/>
      <c r="J4" s="1"/>
      <c r="K4" s="1"/>
      <c r="L4" s="1"/>
      <c r="M4" s="1"/>
      <c r="N4" s="1"/>
      <c r="O4" s="1"/>
      <c r="P4" s="1"/>
      <c r="Q4" s="1"/>
      <c r="R4" s="1"/>
      <c r="S4" s="1"/>
      <c r="T4" s="1"/>
      <c r="U4" s="1"/>
      <c r="V4" s="1"/>
      <c r="W4" s="1"/>
      <c r="X4" s="1"/>
      <c r="Y4" s="1"/>
      <c r="Z4" s="1"/>
    </row>
    <row r="5">
      <c r="A5" s="1"/>
      <c r="B5" s="4"/>
      <c r="C5" s="1"/>
      <c r="D5" s="1"/>
      <c r="E5" s="1"/>
      <c r="F5" s="1"/>
      <c r="G5" s="1"/>
      <c r="H5" s="1"/>
      <c r="I5" s="1"/>
      <c r="J5" s="1"/>
      <c r="K5" s="1"/>
      <c r="L5" s="1"/>
      <c r="M5" s="1"/>
      <c r="N5" s="1"/>
      <c r="O5" s="1"/>
      <c r="P5" s="1"/>
      <c r="Q5" s="1"/>
      <c r="R5" s="1"/>
      <c r="S5" s="1"/>
      <c r="T5" s="1"/>
      <c r="U5" s="1"/>
      <c r="V5" s="1"/>
      <c r="W5" s="1"/>
      <c r="X5" s="1"/>
      <c r="Y5" s="1"/>
      <c r="Z5" s="1"/>
    </row>
    <row r="6">
      <c r="A6" s="1"/>
      <c r="B6" s="4" t="s">
        <v>2</v>
      </c>
      <c r="C6" s="1"/>
      <c r="D6" s="1"/>
      <c r="E6" s="1"/>
      <c r="F6" s="1"/>
      <c r="G6" s="1"/>
      <c r="H6" s="1"/>
      <c r="I6" s="1"/>
      <c r="J6" s="1"/>
      <c r="K6" s="1"/>
      <c r="L6" s="1"/>
      <c r="M6" s="1"/>
      <c r="N6" s="1"/>
      <c r="O6" s="1"/>
      <c r="P6" s="1"/>
      <c r="Q6" s="1"/>
      <c r="R6" s="1"/>
      <c r="S6" s="1"/>
      <c r="T6" s="1"/>
      <c r="U6" s="1"/>
      <c r="V6" s="1"/>
      <c r="W6" s="1"/>
      <c r="X6" s="1"/>
      <c r="Y6" s="1"/>
      <c r="Z6" s="1"/>
    </row>
    <row r="7">
      <c r="A7" s="1"/>
      <c r="B7" s="5"/>
      <c r="C7" s="1"/>
      <c r="D7" s="1"/>
      <c r="E7" s="1"/>
      <c r="F7" s="1"/>
      <c r="G7" s="1"/>
      <c r="H7" s="1"/>
      <c r="I7" s="1"/>
      <c r="J7" s="1"/>
      <c r="K7" s="1"/>
      <c r="L7" s="1"/>
      <c r="M7" s="1"/>
      <c r="N7" s="1"/>
      <c r="O7" s="1"/>
      <c r="P7" s="1"/>
      <c r="Q7" s="1"/>
      <c r="R7" s="1"/>
      <c r="S7" s="1"/>
      <c r="T7" s="1"/>
      <c r="U7" s="1"/>
      <c r="V7" s="1"/>
      <c r="W7" s="1"/>
      <c r="X7" s="1"/>
      <c r="Y7" s="1"/>
      <c r="Z7" s="1"/>
    </row>
    <row r="8">
      <c r="A8" s="1"/>
      <c r="B8" s="6" t="s">
        <v>3</v>
      </c>
      <c r="C8" s="1"/>
      <c r="D8" s="1"/>
      <c r="E8" s="1"/>
      <c r="F8" s="1"/>
      <c r="G8" s="1"/>
      <c r="H8" s="1"/>
      <c r="I8" s="1"/>
      <c r="J8" s="1"/>
      <c r="K8" s="1"/>
      <c r="L8" s="1"/>
      <c r="M8" s="1"/>
      <c r="N8" s="1"/>
      <c r="O8" s="1"/>
      <c r="P8" s="1"/>
      <c r="Q8" s="1"/>
      <c r="R8" s="1"/>
      <c r="S8" s="1"/>
      <c r="T8" s="1"/>
      <c r="U8" s="1"/>
      <c r="V8" s="1"/>
      <c r="W8" s="1"/>
      <c r="X8" s="1"/>
      <c r="Y8" s="1"/>
      <c r="Z8" s="1"/>
    </row>
    <row r="9">
      <c r="A9" s="1"/>
      <c r="B9" s="7"/>
      <c r="C9" s="1"/>
      <c r="D9" s="1"/>
      <c r="E9" s="1"/>
      <c r="F9" s="1"/>
      <c r="G9" s="1"/>
      <c r="H9" s="1"/>
      <c r="I9" s="1"/>
      <c r="J9" s="1"/>
      <c r="K9" s="1"/>
      <c r="L9" s="1"/>
      <c r="M9" s="1"/>
      <c r="N9" s="1"/>
      <c r="O9" s="1"/>
      <c r="P9" s="1"/>
      <c r="Q9" s="1"/>
      <c r="R9" s="1"/>
      <c r="S9" s="1"/>
      <c r="T9" s="1"/>
      <c r="U9" s="1"/>
      <c r="V9" s="1"/>
      <c r="W9" s="1"/>
      <c r="X9" s="1"/>
      <c r="Y9" s="1"/>
      <c r="Z9" s="1"/>
    </row>
    <row r="10">
      <c r="A10" s="1"/>
      <c r="B10" s="5" t="s">
        <v>4</v>
      </c>
      <c r="C10" s="1"/>
      <c r="D10" s="1"/>
      <c r="E10" s="1"/>
      <c r="F10" s="1"/>
      <c r="G10" s="1"/>
      <c r="H10" s="1"/>
      <c r="I10" s="1"/>
      <c r="J10" s="1"/>
      <c r="K10" s="1"/>
      <c r="L10" s="1"/>
      <c r="M10" s="1"/>
      <c r="N10" s="1"/>
      <c r="O10" s="1"/>
      <c r="P10" s="1"/>
      <c r="Q10" s="1"/>
      <c r="R10" s="1"/>
      <c r="S10" s="1"/>
      <c r="T10" s="1"/>
      <c r="U10" s="1"/>
      <c r="V10" s="1"/>
      <c r="W10" s="1"/>
      <c r="X10" s="1"/>
      <c r="Y10" s="1"/>
      <c r="Z10" s="1"/>
    </row>
    <row r="11">
      <c r="A11" s="1"/>
      <c r="B11" s="5"/>
      <c r="C11" s="1"/>
      <c r="D11" s="1"/>
      <c r="E11" s="1"/>
      <c r="F11" s="1"/>
      <c r="G11" s="1"/>
      <c r="H11" s="1"/>
      <c r="I11" s="1"/>
      <c r="J11" s="1"/>
      <c r="K11" s="1"/>
      <c r="L11" s="1"/>
      <c r="M11" s="1"/>
      <c r="N11" s="1"/>
      <c r="O11" s="1"/>
      <c r="P11" s="1"/>
      <c r="Q11" s="1"/>
      <c r="R11" s="1"/>
      <c r="S11" s="1"/>
      <c r="T11" s="1"/>
      <c r="U11" s="1"/>
      <c r="V11" s="1"/>
      <c r="W11" s="1"/>
      <c r="X11" s="1"/>
      <c r="Y11" s="1"/>
      <c r="Z11" s="1"/>
    </row>
    <row r="12">
      <c r="A12" s="1"/>
      <c r="B12" s="5" t="s">
        <v>5</v>
      </c>
      <c r="C12" s="1"/>
      <c r="D12" s="1"/>
      <c r="E12" s="1"/>
      <c r="F12" s="1"/>
      <c r="G12" s="1"/>
      <c r="H12" s="1"/>
      <c r="I12" s="1"/>
      <c r="J12" s="1"/>
      <c r="K12" s="1"/>
      <c r="L12" s="1"/>
      <c r="M12" s="1"/>
      <c r="N12" s="1"/>
      <c r="O12" s="1"/>
      <c r="P12" s="1"/>
      <c r="Q12" s="1"/>
      <c r="R12" s="1"/>
      <c r="S12" s="1"/>
      <c r="T12" s="1"/>
      <c r="U12" s="1"/>
      <c r="V12" s="1"/>
      <c r="W12" s="1"/>
      <c r="X12" s="1"/>
      <c r="Y12" s="1"/>
      <c r="Z12" s="1"/>
    </row>
    <row r="13" ht="16.5" customHeight="1">
      <c r="A13" s="1"/>
      <c r="B13" s="8" t="s">
        <v>6</v>
      </c>
      <c r="C13" s="1"/>
      <c r="D13" s="1"/>
      <c r="E13" s="1"/>
      <c r="F13" s="1"/>
      <c r="G13" s="1"/>
      <c r="H13" s="1"/>
      <c r="I13" s="1"/>
      <c r="J13" s="1"/>
      <c r="K13" s="1"/>
      <c r="L13" s="1"/>
      <c r="M13" s="1"/>
      <c r="N13" s="1"/>
      <c r="O13" s="1"/>
      <c r="P13" s="1"/>
      <c r="Q13" s="1"/>
      <c r="R13" s="1"/>
      <c r="S13" s="1"/>
      <c r="T13" s="1"/>
      <c r="U13" s="1"/>
      <c r="V13" s="1"/>
      <c r="W13" s="1"/>
      <c r="X13" s="1"/>
      <c r="Y13" s="1"/>
      <c r="Z13" s="1"/>
    </row>
    <row r="14" ht="15.0" customHeight="1">
      <c r="A14" s="1"/>
      <c r="B14" s="9" t="s">
        <v>7</v>
      </c>
      <c r="C14" s="10"/>
      <c r="D14" s="10"/>
      <c r="E14" s="10"/>
      <c r="F14" s="10"/>
      <c r="G14" s="1"/>
      <c r="H14" s="1"/>
      <c r="I14" s="1"/>
      <c r="J14" s="1"/>
      <c r="K14" s="1"/>
      <c r="L14" s="1"/>
      <c r="M14" s="1"/>
      <c r="N14" s="1"/>
      <c r="O14" s="1"/>
      <c r="P14" s="1"/>
      <c r="Q14" s="1"/>
      <c r="R14" s="1"/>
      <c r="S14" s="1"/>
      <c r="T14" s="1"/>
      <c r="U14" s="1"/>
      <c r="V14" s="1"/>
      <c r="W14" s="1"/>
      <c r="X14" s="1"/>
      <c r="Y14" s="1"/>
      <c r="Z14" s="1"/>
    </row>
    <row r="15" ht="24.75" customHeight="1">
      <c r="A15" s="1"/>
      <c r="B15" s="9" t="s">
        <v>8</v>
      </c>
      <c r="C15" s="10"/>
      <c r="D15" s="10"/>
      <c r="E15" s="10"/>
      <c r="F15" s="10"/>
      <c r="G15" s="1"/>
      <c r="H15" s="1"/>
      <c r="I15" s="1"/>
      <c r="J15" s="1"/>
      <c r="K15" s="1"/>
      <c r="L15" s="1"/>
      <c r="M15" s="1"/>
      <c r="N15" s="1"/>
      <c r="O15" s="1"/>
      <c r="P15" s="1"/>
      <c r="Q15" s="1"/>
      <c r="R15" s="1"/>
      <c r="S15" s="1"/>
      <c r="T15" s="1"/>
      <c r="U15" s="1"/>
      <c r="V15" s="1"/>
      <c r="W15" s="1"/>
      <c r="X15" s="1"/>
      <c r="Y15" s="1"/>
      <c r="Z15" s="1"/>
    </row>
    <row r="16">
      <c r="A16" s="1"/>
      <c r="B16" s="8" t="s">
        <v>9</v>
      </c>
      <c r="C16" s="1"/>
      <c r="D16" s="1"/>
      <c r="E16" s="1"/>
      <c r="F16" s="1"/>
      <c r="G16" s="1"/>
      <c r="H16" s="1"/>
      <c r="I16" s="1"/>
      <c r="J16" s="1"/>
      <c r="K16" s="1"/>
      <c r="L16" s="1"/>
      <c r="M16" s="1"/>
      <c r="N16" s="1"/>
      <c r="O16" s="1"/>
      <c r="P16" s="1"/>
      <c r="Q16" s="1"/>
      <c r="R16" s="1"/>
      <c r="S16" s="1"/>
      <c r="T16" s="1"/>
      <c r="U16" s="1"/>
      <c r="V16" s="1"/>
      <c r="W16" s="1"/>
      <c r="X16" s="1"/>
      <c r="Y16" s="1"/>
      <c r="Z16" s="1"/>
    </row>
    <row r="17">
      <c r="A17" s="1"/>
      <c r="B17" s="9" t="s">
        <v>10</v>
      </c>
      <c r="C17" s="10"/>
      <c r="D17" s="10"/>
      <c r="E17" s="10"/>
      <c r="F17" s="10"/>
      <c r="G17" s="1"/>
      <c r="H17" s="1"/>
      <c r="I17" s="1"/>
      <c r="J17" s="1"/>
      <c r="K17" s="1"/>
      <c r="L17" s="1"/>
      <c r="M17" s="1"/>
      <c r="N17" s="1"/>
      <c r="O17" s="1"/>
      <c r="P17" s="1"/>
      <c r="Q17" s="1"/>
      <c r="R17" s="1"/>
      <c r="S17" s="1"/>
      <c r="T17" s="1"/>
      <c r="U17" s="1"/>
      <c r="V17" s="1"/>
      <c r="W17" s="1"/>
      <c r="X17" s="1"/>
      <c r="Y17" s="1"/>
      <c r="Z17" s="1"/>
    </row>
    <row r="18" ht="23.25" customHeight="1">
      <c r="A18" s="1"/>
      <c r="B18" s="9" t="s">
        <v>11</v>
      </c>
      <c r="C18" s="10"/>
      <c r="D18" s="10"/>
      <c r="E18" s="10"/>
      <c r="F18" s="10"/>
      <c r="G18" s="1"/>
      <c r="H18" s="1"/>
      <c r="I18" s="1"/>
      <c r="J18" s="1"/>
      <c r="K18" s="1"/>
      <c r="L18" s="1"/>
      <c r="M18" s="1"/>
      <c r="N18" s="1"/>
      <c r="O18" s="1"/>
      <c r="P18" s="1"/>
      <c r="Q18" s="1"/>
      <c r="R18" s="1"/>
      <c r="S18" s="1"/>
      <c r="T18" s="1"/>
      <c r="U18" s="1"/>
      <c r="V18" s="1"/>
      <c r="W18" s="1"/>
      <c r="X18" s="1"/>
      <c r="Y18" s="1"/>
      <c r="Z18" s="1"/>
    </row>
    <row r="19">
      <c r="A19" s="1"/>
      <c r="B19" s="8" t="s">
        <v>12</v>
      </c>
      <c r="C19" s="1"/>
      <c r="D19" s="1"/>
      <c r="E19" s="1"/>
      <c r="F19" s="1"/>
      <c r="G19" s="1"/>
      <c r="H19" s="1"/>
      <c r="I19" s="1"/>
      <c r="J19" s="1"/>
      <c r="K19" s="1"/>
      <c r="L19" s="1"/>
      <c r="M19" s="1"/>
      <c r="N19" s="1"/>
      <c r="O19" s="1"/>
      <c r="P19" s="1"/>
      <c r="Q19" s="1"/>
      <c r="R19" s="1"/>
      <c r="S19" s="1"/>
      <c r="T19" s="1"/>
      <c r="U19" s="1"/>
      <c r="V19" s="1"/>
      <c r="W19" s="1"/>
      <c r="X19" s="1"/>
      <c r="Y19" s="1"/>
      <c r="Z19" s="1"/>
    </row>
    <row r="20">
      <c r="A20" s="1"/>
      <c r="B20" s="9" t="s">
        <v>13</v>
      </c>
      <c r="C20" s="10"/>
      <c r="D20" s="10"/>
      <c r="E20" s="10"/>
      <c r="F20" s="10"/>
      <c r="G20" s="1"/>
      <c r="H20" s="1"/>
      <c r="I20" s="1"/>
      <c r="J20" s="1"/>
      <c r="K20" s="1"/>
      <c r="L20" s="1"/>
      <c r="M20" s="1"/>
      <c r="N20" s="1"/>
      <c r="O20" s="1"/>
      <c r="P20" s="1"/>
      <c r="Q20" s="1"/>
      <c r="R20" s="1"/>
      <c r="S20" s="1"/>
      <c r="T20" s="1"/>
      <c r="U20" s="1"/>
      <c r="V20" s="1"/>
      <c r="W20" s="1"/>
      <c r="X20" s="1"/>
      <c r="Y20" s="1"/>
      <c r="Z20" s="1"/>
    </row>
    <row r="21" ht="23.25" customHeight="1">
      <c r="A21" s="1"/>
      <c r="B21" s="9" t="s">
        <v>14</v>
      </c>
      <c r="C21" s="10"/>
      <c r="D21" s="10"/>
      <c r="E21" s="10"/>
      <c r="F21" s="10"/>
      <c r="G21" s="1"/>
      <c r="H21" s="1"/>
      <c r="I21" s="1"/>
      <c r="J21" s="1"/>
      <c r="K21" s="1"/>
      <c r="L21" s="1"/>
      <c r="M21" s="1"/>
      <c r="N21" s="1"/>
      <c r="O21" s="1"/>
      <c r="P21" s="1"/>
      <c r="Q21" s="1"/>
      <c r="R21" s="1"/>
      <c r="S21" s="1"/>
      <c r="T21" s="1"/>
      <c r="U21" s="1"/>
      <c r="V21" s="1"/>
      <c r="W21" s="1"/>
      <c r="X21" s="1"/>
      <c r="Y21" s="1"/>
      <c r="Z21" s="1"/>
    </row>
    <row r="22" ht="15.75" customHeight="1">
      <c r="A22" s="1"/>
      <c r="B22" s="8" t="s">
        <v>15</v>
      </c>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9" t="s">
        <v>16</v>
      </c>
      <c r="C23" s="10"/>
      <c r="D23" s="10"/>
      <c r="E23" s="10"/>
      <c r="F23" s="10"/>
      <c r="G23" s="1"/>
      <c r="H23" s="1"/>
      <c r="I23" s="1"/>
      <c r="J23" s="1"/>
      <c r="K23" s="1"/>
      <c r="L23" s="1"/>
      <c r="M23" s="1"/>
      <c r="N23" s="1"/>
      <c r="O23" s="1"/>
      <c r="P23" s="1"/>
      <c r="Q23" s="1"/>
      <c r="R23" s="1"/>
      <c r="S23" s="1"/>
      <c r="T23" s="1"/>
      <c r="U23" s="1"/>
      <c r="V23" s="1"/>
      <c r="W23" s="1"/>
      <c r="X23" s="1"/>
      <c r="Y23" s="1"/>
      <c r="Z23" s="1"/>
    </row>
    <row r="24" ht="26.25" customHeight="1">
      <c r="A24" s="1"/>
      <c r="B24" s="9" t="s">
        <v>17</v>
      </c>
      <c r="C24" s="10"/>
      <c r="D24" s="10"/>
      <c r="E24" s="10"/>
      <c r="F24" s="10"/>
      <c r="G24" s="1"/>
      <c r="H24" s="1"/>
      <c r="I24" s="1"/>
      <c r="J24" s="1"/>
      <c r="K24" s="1"/>
      <c r="L24" s="1"/>
      <c r="M24" s="1"/>
      <c r="N24" s="1"/>
      <c r="O24" s="1"/>
      <c r="P24" s="1"/>
      <c r="Q24" s="1"/>
      <c r="R24" s="1"/>
      <c r="S24" s="1"/>
      <c r="T24" s="1"/>
      <c r="U24" s="1"/>
      <c r="V24" s="1"/>
      <c r="W24" s="1"/>
      <c r="X24" s="1"/>
      <c r="Y24" s="1"/>
      <c r="Z24" s="1"/>
    </row>
    <row r="25" ht="15.75" customHeight="1">
      <c r="A25" s="1"/>
      <c r="B25" s="8" t="s">
        <v>18</v>
      </c>
      <c r="C25" s="11"/>
      <c r="D25" s="11"/>
      <c r="E25" s="11"/>
      <c r="F25" s="11"/>
      <c r="G25" s="1"/>
      <c r="H25" s="1"/>
      <c r="I25" s="1"/>
      <c r="J25" s="1"/>
      <c r="K25" s="1"/>
      <c r="L25" s="1"/>
      <c r="M25" s="1"/>
      <c r="N25" s="1"/>
      <c r="O25" s="1"/>
      <c r="P25" s="1"/>
      <c r="Q25" s="1"/>
      <c r="R25" s="1"/>
      <c r="S25" s="1"/>
      <c r="T25" s="1"/>
      <c r="U25" s="1"/>
      <c r="V25" s="1"/>
      <c r="W25" s="1"/>
      <c r="X25" s="1"/>
      <c r="Y25" s="1"/>
      <c r="Z25" s="1"/>
    </row>
    <row r="26" ht="15.75" customHeight="1">
      <c r="A26" s="1"/>
      <c r="B26" s="9" t="s">
        <v>19</v>
      </c>
      <c r="C26" s="10"/>
      <c r="D26" s="10"/>
      <c r="E26" s="10"/>
      <c r="F26" s="10"/>
      <c r="G26" s="1"/>
      <c r="H26" s="1"/>
      <c r="I26" s="1"/>
      <c r="J26" s="1"/>
      <c r="K26" s="1"/>
      <c r="L26" s="1"/>
      <c r="M26" s="1"/>
      <c r="N26" s="1"/>
      <c r="O26" s="1"/>
      <c r="P26" s="1"/>
      <c r="Q26" s="1"/>
      <c r="R26" s="1"/>
      <c r="S26" s="1"/>
      <c r="T26" s="1"/>
      <c r="U26" s="1"/>
      <c r="V26" s="1"/>
      <c r="W26" s="1"/>
      <c r="X26" s="1"/>
      <c r="Y26" s="1"/>
      <c r="Z26" s="1"/>
    </row>
    <row r="27" ht="22.5" customHeight="1">
      <c r="A27" s="1"/>
      <c r="B27" s="9" t="s">
        <v>20</v>
      </c>
      <c r="C27" s="10"/>
      <c r="D27" s="10"/>
      <c r="E27" s="10"/>
      <c r="F27" s="10"/>
      <c r="G27" s="1"/>
      <c r="H27" s="1"/>
      <c r="I27" s="1"/>
      <c r="J27" s="1"/>
      <c r="K27" s="1"/>
      <c r="L27" s="1"/>
      <c r="M27" s="1"/>
      <c r="N27" s="1"/>
      <c r="O27" s="1"/>
      <c r="P27" s="1"/>
      <c r="Q27" s="1"/>
      <c r="R27" s="1"/>
      <c r="S27" s="1"/>
      <c r="T27" s="1"/>
      <c r="U27" s="1"/>
      <c r="V27" s="1"/>
      <c r="W27" s="1"/>
      <c r="X27" s="1"/>
      <c r="Y27" s="1"/>
      <c r="Z27" s="1"/>
    </row>
    <row r="28" ht="15.75" customHeight="1">
      <c r="A28" s="1"/>
      <c r="B28" s="12" t="s">
        <v>21</v>
      </c>
      <c r="C28" s="13"/>
      <c r="D28" s="13"/>
      <c r="E28" s="13"/>
      <c r="F28" s="13"/>
      <c r="G28" s="1"/>
      <c r="H28" s="1"/>
      <c r="I28" s="1"/>
      <c r="J28" s="1"/>
      <c r="K28" s="1"/>
      <c r="L28" s="1"/>
      <c r="M28" s="1"/>
      <c r="N28" s="1"/>
      <c r="O28" s="1"/>
      <c r="P28" s="1"/>
      <c r="Q28" s="1"/>
      <c r="R28" s="1"/>
      <c r="S28" s="1"/>
      <c r="T28" s="1"/>
      <c r="U28" s="1"/>
      <c r="V28" s="1"/>
      <c r="W28" s="1"/>
      <c r="X28" s="1"/>
      <c r="Y28" s="1"/>
      <c r="Z28" s="1"/>
    </row>
    <row r="29" ht="15.75" customHeight="1">
      <c r="A29" s="1"/>
      <c r="B29" s="9" t="s">
        <v>22</v>
      </c>
      <c r="C29" s="10"/>
      <c r="D29" s="10"/>
      <c r="E29" s="10"/>
      <c r="F29" s="10"/>
      <c r="G29" s="1"/>
      <c r="H29" s="1"/>
      <c r="I29" s="1"/>
      <c r="J29" s="1"/>
      <c r="K29" s="1"/>
      <c r="L29" s="1"/>
      <c r="M29" s="1"/>
      <c r="N29" s="1"/>
      <c r="O29" s="1"/>
      <c r="P29" s="1"/>
      <c r="Q29" s="1"/>
      <c r="R29" s="1"/>
      <c r="S29" s="1"/>
      <c r="T29" s="1"/>
      <c r="U29" s="1"/>
      <c r="V29" s="1"/>
      <c r="W29" s="1"/>
      <c r="X29" s="1"/>
      <c r="Y29" s="1"/>
      <c r="Z29" s="1"/>
    </row>
    <row r="30" ht="15.75" customHeight="1">
      <c r="A30" s="1"/>
      <c r="B30" s="9"/>
      <c r="C30" s="10"/>
      <c r="D30" s="10"/>
      <c r="E30" s="10"/>
      <c r="F30" s="10"/>
      <c r="G30" s="1"/>
      <c r="H30" s="1"/>
      <c r="I30" s="1"/>
      <c r="J30" s="1"/>
      <c r="K30" s="1"/>
      <c r="L30" s="1"/>
      <c r="M30" s="1"/>
      <c r="N30" s="1"/>
      <c r="O30" s="1"/>
      <c r="P30" s="1"/>
      <c r="Q30" s="1"/>
      <c r="R30" s="1"/>
      <c r="S30" s="1"/>
      <c r="T30" s="1"/>
      <c r="U30" s="1"/>
      <c r="V30" s="1"/>
      <c r="W30" s="1"/>
      <c r="X30" s="1"/>
      <c r="Y30" s="1"/>
      <c r="Z30" s="1"/>
    </row>
    <row r="31" ht="15.75" customHeight="1">
      <c r="A31" s="1"/>
      <c r="B31" s="14" t="s">
        <v>23</v>
      </c>
      <c r="C31" s="1"/>
      <c r="D31" s="1"/>
      <c r="E31" s="1"/>
      <c r="F31" s="1"/>
      <c r="G31" s="1"/>
      <c r="H31" s="1"/>
      <c r="I31" s="1"/>
      <c r="J31" s="1"/>
      <c r="K31" s="1"/>
      <c r="L31" s="1"/>
      <c r="M31" s="1"/>
      <c r="N31" s="1"/>
      <c r="O31" s="1"/>
      <c r="P31" s="1"/>
      <c r="Q31" s="1"/>
      <c r="R31" s="1"/>
      <c r="S31" s="1"/>
      <c r="T31" s="1"/>
      <c r="U31" s="1"/>
      <c r="V31" s="1"/>
      <c r="W31" s="1"/>
      <c r="X31" s="1"/>
      <c r="Y31" s="1"/>
      <c r="Z31" s="1"/>
    </row>
    <row r="32" ht="39.0" customHeight="1">
      <c r="A32" s="1"/>
      <c r="B32" s="15" t="s">
        <v>24</v>
      </c>
      <c r="C32" s="1"/>
      <c r="D32" s="1"/>
      <c r="E32" s="1"/>
      <c r="F32" s="1"/>
      <c r="G32" s="1"/>
      <c r="H32" s="1"/>
      <c r="I32" s="1"/>
      <c r="J32" s="1"/>
      <c r="K32" s="1"/>
      <c r="L32" s="1"/>
      <c r="M32" s="1"/>
      <c r="N32" s="1"/>
      <c r="O32" s="1"/>
      <c r="P32" s="1"/>
      <c r="Q32" s="1"/>
      <c r="R32" s="1"/>
      <c r="S32" s="1"/>
      <c r="T32" s="1"/>
      <c r="U32" s="1"/>
      <c r="V32" s="1"/>
      <c r="W32" s="1"/>
      <c r="X32" s="1"/>
      <c r="Y32" s="1"/>
      <c r="Z32" s="1"/>
    </row>
    <row r="33" ht="17.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6" t="s">
        <v>25</v>
      </c>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t="s">
        <v>26</v>
      </c>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t="s">
        <v>27</v>
      </c>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t="s">
        <v>28</v>
      </c>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t="s">
        <v>29</v>
      </c>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t="s">
        <v>30</v>
      </c>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t="s">
        <v>31</v>
      </c>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t="s">
        <v>32</v>
      </c>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t="s">
        <v>33</v>
      </c>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id="rId1" ref="B8"/>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19.43"/>
    <col customWidth="1" min="3" max="3" width="14.86"/>
    <col customWidth="1" min="4" max="4" width="46.0"/>
    <col customWidth="1" min="5" max="5" width="15.43"/>
    <col customWidth="1" min="6" max="6" width="20.14"/>
    <col customWidth="1" min="7" max="12" width="8.71"/>
    <col customWidth="1" hidden="1" min="13" max="13" width="15.43"/>
    <col customWidth="1" hidden="1" min="14" max="14" width="8.71"/>
    <col customWidth="1" min="15" max="26" width="8.71"/>
  </cols>
  <sheetData>
    <row r="2" ht="16.5" customHeight="1"/>
    <row r="3">
      <c r="B3" s="17"/>
      <c r="C3" s="18"/>
      <c r="D3" s="18"/>
      <c r="E3" s="18"/>
      <c r="F3" s="19"/>
    </row>
    <row r="4">
      <c r="B4" s="20" t="s">
        <v>6</v>
      </c>
      <c r="C4" s="21"/>
      <c r="D4" s="21"/>
      <c r="E4" s="21"/>
      <c r="F4" s="22"/>
    </row>
    <row r="5">
      <c r="B5" s="23" t="s">
        <v>7</v>
      </c>
      <c r="C5" s="24"/>
      <c r="D5" s="24"/>
      <c r="E5" s="24"/>
      <c r="F5" s="25"/>
      <c r="M5" s="26" t="s">
        <v>34</v>
      </c>
      <c r="N5" s="27" t="s">
        <v>35</v>
      </c>
    </row>
    <row r="6" ht="46.5" customHeight="1">
      <c r="B6" s="28" t="s">
        <v>36</v>
      </c>
      <c r="C6" s="29" t="s">
        <v>37</v>
      </c>
      <c r="D6" s="30" t="s">
        <v>38</v>
      </c>
      <c r="E6" s="31">
        <v>0.45</v>
      </c>
      <c r="F6" s="32" t="s">
        <v>39</v>
      </c>
      <c r="M6" s="33">
        <v>0.9</v>
      </c>
      <c r="N6" s="33">
        <v>1.28</v>
      </c>
    </row>
    <row r="7" ht="43.5" customHeight="1">
      <c r="B7" s="34"/>
      <c r="C7" s="35"/>
      <c r="D7" s="21"/>
      <c r="E7" s="36" t="str">
        <f>IF(OR(E6&lt;=0,E6&gt;1), "Value out of range; re-enter value", " ")</f>
        <v> </v>
      </c>
      <c r="F7" s="22"/>
      <c r="M7" s="33">
        <v>0.95</v>
      </c>
      <c r="N7" s="33">
        <v>1.64</v>
      </c>
    </row>
    <row r="8">
      <c r="B8" s="34"/>
      <c r="C8" s="35" t="s">
        <v>40</v>
      </c>
      <c r="D8" s="27" t="s">
        <v>41</v>
      </c>
      <c r="E8" s="37">
        <v>0.33</v>
      </c>
      <c r="F8" s="38" t="s">
        <v>42</v>
      </c>
      <c r="M8" s="33">
        <v>0.975</v>
      </c>
      <c r="N8" s="33">
        <v>1.96</v>
      </c>
    </row>
    <row r="9" ht="44.25" customHeight="1">
      <c r="B9" s="34"/>
      <c r="C9" s="35"/>
      <c r="D9" s="21"/>
      <c r="E9" s="36" t="str">
        <f>IF(OR(OR(E8&lt;=0,E8&gt;1),E6=E8), "Value out of range; re-enter value", " ")</f>
        <v> </v>
      </c>
      <c r="F9" s="22"/>
    </row>
    <row r="10">
      <c r="B10" s="34"/>
      <c r="C10" s="39" t="s">
        <v>43</v>
      </c>
      <c r="D10" s="40" t="s">
        <v>44</v>
      </c>
      <c r="E10" s="37">
        <v>0.95</v>
      </c>
      <c r="F10" s="41" t="s">
        <v>45</v>
      </c>
    </row>
    <row r="11">
      <c r="B11" s="34"/>
      <c r="C11" s="21"/>
      <c r="D11" s="21"/>
      <c r="E11" s="35"/>
      <c r="F11" s="22"/>
      <c r="M11" s="26" t="s">
        <v>46</v>
      </c>
      <c r="N11" s="26" t="s">
        <v>47</v>
      </c>
    </row>
    <row r="12">
      <c r="B12" s="34"/>
      <c r="C12" s="35" t="s">
        <v>48</v>
      </c>
      <c r="D12" s="27" t="s">
        <v>49</v>
      </c>
      <c r="E12" s="42">
        <f>NORMSINV(E10)</f>
        <v>1.644853625</v>
      </c>
      <c r="F12" s="22"/>
      <c r="M12" s="26"/>
      <c r="N12" s="26"/>
    </row>
    <row r="13">
      <c r="B13" s="34"/>
      <c r="C13" s="35"/>
      <c r="D13" s="21"/>
      <c r="E13" s="35"/>
      <c r="F13" s="22"/>
      <c r="M13" s="26"/>
      <c r="N13" s="26"/>
    </row>
    <row r="14">
      <c r="B14" s="34"/>
      <c r="C14" s="39" t="s">
        <v>50</v>
      </c>
      <c r="D14" s="40" t="s">
        <v>51</v>
      </c>
      <c r="E14" s="37">
        <v>0.8</v>
      </c>
      <c r="F14" s="41" t="s">
        <v>45</v>
      </c>
      <c r="M14" s="33">
        <v>0.7</v>
      </c>
      <c r="N14" s="33">
        <v>0.53</v>
      </c>
    </row>
    <row r="15">
      <c r="B15" s="34"/>
      <c r="C15" s="35"/>
      <c r="D15" s="21"/>
      <c r="E15" s="35"/>
      <c r="F15" s="22"/>
      <c r="M15" s="33">
        <v>0.8</v>
      </c>
      <c r="N15" s="33">
        <v>0.84</v>
      </c>
    </row>
    <row r="16">
      <c r="B16" s="34"/>
      <c r="C16" s="35" t="s">
        <v>52</v>
      </c>
      <c r="D16" s="27" t="s">
        <v>53</v>
      </c>
      <c r="E16" s="42">
        <f>NORMSINV(E14)</f>
        <v>0.8416212327</v>
      </c>
      <c r="F16" s="22"/>
      <c r="M16" s="33">
        <v>0.9</v>
      </c>
      <c r="N16" s="33">
        <v>1.28</v>
      </c>
    </row>
    <row r="17">
      <c r="B17" s="34"/>
      <c r="C17" s="35"/>
      <c r="D17" s="21"/>
      <c r="E17" s="35"/>
      <c r="F17" s="22"/>
    </row>
    <row r="18" ht="45.0" customHeight="1">
      <c r="B18" s="34"/>
      <c r="C18" s="39" t="s">
        <v>54</v>
      </c>
      <c r="D18" s="27" t="s">
        <v>55</v>
      </c>
      <c r="E18" s="37">
        <v>5.0</v>
      </c>
      <c r="F18" s="38" t="s">
        <v>56</v>
      </c>
    </row>
    <row r="19" ht="45.0" customHeight="1">
      <c r="B19" s="34"/>
      <c r="C19" s="35"/>
      <c r="D19" s="21"/>
      <c r="E19" s="36" t="str">
        <f>IF(OR(E18&lt;=0,E18&gt;10), "Value out of range; re-enter value", " ")</f>
        <v> </v>
      </c>
      <c r="F19" s="22"/>
      <c r="M19" s="43" t="s">
        <v>57</v>
      </c>
      <c r="N19" s="43">
        <f>(E6+E8)/2</f>
        <v>0.39</v>
      </c>
    </row>
    <row r="20">
      <c r="B20" s="34"/>
      <c r="C20" s="44" t="s">
        <v>58</v>
      </c>
      <c r="D20" s="45" t="s">
        <v>59</v>
      </c>
      <c r="E20" s="44">
        <f>ROUNDUP(E18*((N23+N24)/(E6-E8))^2,0)</f>
        <v>1017</v>
      </c>
      <c r="F20" s="22"/>
      <c r="M20" s="43" t="s">
        <v>60</v>
      </c>
      <c r="N20" s="43">
        <f>N19*(1-N19)</f>
        <v>0.2379</v>
      </c>
    </row>
    <row r="21" ht="15.75" customHeight="1">
      <c r="B21" s="34"/>
      <c r="C21" s="35"/>
      <c r="D21" s="21"/>
      <c r="E21" s="21"/>
      <c r="F21" s="22"/>
      <c r="M21" s="43" t="s">
        <v>61</v>
      </c>
      <c r="N21" s="43">
        <f>E6*(1-E6)</f>
        <v>0.2475</v>
      </c>
    </row>
    <row r="22" ht="15.75" customHeight="1">
      <c r="B22" s="46"/>
      <c r="C22" s="47"/>
      <c r="D22" s="48"/>
      <c r="E22" s="48"/>
      <c r="F22" s="49"/>
      <c r="M22" s="43" t="s">
        <v>62</v>
      </c>
      <c r="N22" s="43">
        <f>E8*(1-E8)</f>
        <v>0.2211</v>
      </c>
    </row>
    <row r="23" ht="15.75" customHeight="1">
      <c r="B23" s="28" t="s">
        <v>63</v>
      </c>
      <c r="C23" s="29"/>
      <c r="D23" s="50" t="s">
        <v>64</v>
      </c>
      <c r="E23" s="51"/>
      <c r="F23" s="52"/>
      <c r="G23" s="53"/>
      <c r="H23" s="53"/>
      <c r="I23" s="53"/>
      <c r="J23" s="53"/>
      <c r="K23" s="53"/>
      <c r="M23" s="43" t="s">
        <v>65</v>
      </c>
      <c r="N23" s="43">
        <f>E12*SQRT(2*N20)</f>
        <v>1.134591368</v>
      </c>
    </row>
    <row r="24" ht="15.75" customHeight="1">
      <c r="B24" s="34"/>
      <c r="C24" s="35"/>
      <c r="D24" s="21"/>
      <c r="E24" s="21"/>
      <c r="F24" s="22"/>
      <c r="M24" s="43" t="s">
        <v>66</v>
      </c>
      <c r="N24" s="43">
        <f>E16*SQRT(N21+N22)</f>
        <v>0.5761264652</v>
      </c>
    </row>
    <row r="25" ht="15.75" customHeight="1">
      <c r="B25" s="34"/>
      <c r="C25" s="35"/>
      <c r="D25" s="21" t="s">
        <v>67</v>
      </c>
      <c r="E25" s="37" t="s">
        <v>68</v>
      </c>
      <c r="F25" s="41" t="s">
        <v>45</v>
      </c>
    </row>
    <row r="26" ht="70.5" customHeight="1">
      <c r="B26" s="34"/>
      <c r="C26" s="35"/>
      <c r="D26" s="21"/>
      <c r="E26" s="54" t="str">
        <f>IF(E25="Household", "If household level indicator, skip to adjustment 2"," ")</f>
        <v> </v>
      </c>
      <c r="F26" s="22"/>
      <c r="M26" s="55" t="s">
        <v>68</v>
      </c>
    </row>
    <row r="27" ht="15.75" customHeight="1">
      <c r="B27" s="34"/>
      <c r="C27" s="35"/>
      <c r="D27" s="21" t="s">
        <v>69</v>
      </c>
      <c r="E27" s="21"/>
      <c r="F27" s="22"/>
      <c r="M27" s="55" t="s">
        <v>70</v>
      </c>
    </row>
    <row r="28" ht="15.75" customHeight="1">
      <c r="B28" s="34"/>
      <c r="C28" s="35"/>
      <c r="D28" s="56" t="s">
        <v>71</v>
      </c>
      <c r="E28" s="37">
        <v>0.25</v>
      </c>
      <c r="F28" s="38" t="s">
        <v>39</v>
      </c>
    </row>
    <row r="29" ht="45.0" customHeight="1">
      <c r="B29" s="34"/>
      <c r="C29" s="35"/>
      <c r="D29" s="56"/>
      <c r="E29" s="36" t="str">
        <f>IF(OR(E28&lt;=0,E28&gt;1), "Value out of range; re-enter value", " ")</f>
        <v> </v>
      </c>
      <c r="F29" s="38"/>
    </row>
    <row r="30" ht="15.75" customHeight="1">
      <c r="B30" s="34"/>
      <c r="C30" s="35"/>
      <c r="D30" s="56" t="s">
        <v>72</v>
      </c>
      <c r="E30" s="37">
        <v>3.5</v>
      </c>
      <c r="F30" s="38" t="s">
        <v>73</v>
      </c>
    </row>
    <row r="31" ht="48.75" customHeight="1">
      <c r="B31" s="34"/>
      <c r="C31" s="35"/>
      <c r="D31" s="57"/>
      <c r="E31" s="36" t="str">
        <f>IF(OR(E30&lt;1,E30&gt;10), "Value out of range; re-enter value", " ")</f>
        <v> </v>
      </c>
      <c r="F31" s="22"/>
    </row>
    <row r="32" ht="15.75" customHeight="1">
      <c r="B32" s="34"/>
      <c r="C32" s="35" t="s">
        <v>74</v>
      </c>
      <c r="D32" s="56" t="s">
        <v>75</v>
      </c>
      <c r="E32" s="42">
        <f>E28*E30</f>
        <v>0.875</v>
      </c>
      <c r="F32" s="41"/>
    </row>
    <row r="33" ht="30.0" customHeight="1">
      <c r="B33" s="34"/>
      <c r="C33" s="35"/>
      <c r="D33" s="21"/>
      <c r="E33" s="35"/>
      <c r="F33" s="22"/>
      <c r="H33" s="58" t="s">
        <v>76</v>
      </c>
      <c r="I33" s="59"/>
      <c r="J33" s="59"/>
      <c r="K33" s="59"/>
      <c r="L33" s="60"/>
    </row>
    <row r="34" ht="31.5" hidden="1" customHeight="1">
      <c r="B34" s="34"/>
      <c r="C34" s="61" t="s">
        <v>77</v>
      </c>
      <c r="D34" s="21"/>
      <c r="E34" s="35">
        <f>(1+$E$32)*EXP((-1)*$E$32)</f>
        <v>0.7816162869</v>
      </c>
      <c r="F34" s="22"/>
      <c r="H34" s="62"/>
      <c r="I34" s="63"/>
      <c r="J34" s="63"/>
      <c r="K34" s="63"/>
      <c r="L34" s="64"/>
    </row>
    <row r="35" ht="30.0" customHeight="1">
      <c r="B35" s="34"/>
      <c r="C35" s="56" t="s">
        <v>78</v>
      </c>
      <c r="D35" s="53" t="s">
        <v>79</v>
      </c>
      <c r="E35" s="65">
        <f>(0.5*($E$34+1))/(1-(EXP((-1)*$E$32)))</f>
        <v>1.527611258</v>
      </c>
      <c r="F35" s="22"/>
      <c r="H35" s="66"/>
      <c r="I35" s="67"/>
      <c r="J35" s="67"/>
      <c r="K35" s="67"/>
      <c r="L35" s="68"/>
    </row>
    <row r="36" ht="30.0" customHeight="1">
      <c r="B36" s="34"/>
      <c r="C36" s="56"/>
      <c r="D36" s="21"/>
      <c r="E36" s="65"/>
      <c r="F36" s="22"/>
      <c r="H36" s="69"/>
      <c r="I36" s="70"/>
      <c r="J36" s="70"/>
      <c r="K36" s="70"/>
      <c r="L36" s="71"/>
    </row>
    <row r="37" ht="15.75" customHeight="1">
      <c r="B37" s="34"/>
      <c r="C37" s="56" t="s">
        <v>80</v>
      </c>
      <c r="D37" s="53" t="s">
        <v>81</v>
      </c>
      <c r="E37" s="72">
        <f>ROUNDUP($E$20*$E$35,0)</f>
        <v>1554</v>
      </c>
      <c r="F37" s="22"/>
      <c r="H37" s="73"/>
      <c r="I37" s="74"/>
      <c r="J37" s="74"/>
      <c r="K37" s="74"/>
      <c r="L37" s="75"/>
    </row>
    <row r="38" ht="45.0" customHeight="1">
      <c r="B38" s="34"/>
      <c r="C38" s="35"/>
      <c r="D38" s="21"/>
      <c r="E38" s="35"/>
      <c r="F38" s="22"/>
      <c r="H38" s="73"/>
      <c r="I38" s="74"/>
      <c r="J38" s="74"/>
      <c r="K38" s="74"/>
      <c r="L38" s="75"/>
    </row>
    <row r="39" ht="15.75" customHeight="1">
      <c r="B39" s="34"/>
      <c r="C39" s="76" t="s">
        <v>82</v>
      </c>
      <c r="D39" s="77" t="s">
        <v>83</v>
      </c>
      <c r="E39" s="78">
        <f>IF(E25="Household",E20,E37)</f>
        <v>1554</v>
      </c>
      <c r="F39" s="22"/>
      <c r="H39" s="73"/>
      <c r="I39" s="74"/>
      <c r="J39" s="74"/>
      <c r="K39" s="74"/>
      <c r="L39" s="75"/>
    </row>
    <row r="40" ht="15.75" customHeight="1">
      <c r="B40" s="46"/>
      <c r="C40" s="47"/>
      <c r="D40" s="48"/>
      <c r="E40" s="48"/>
      <c r="F40" s="49"/>
      <c r="H40" s="73"/>
      <c r="I40" s="74"/>
      <c r="J40" s="74"/>
      <c r="K40" s="74"/>
      <c r="L40" s="75"/>
    </row>
    <row r="41" ht="36.0" customHeight="1">
      <c r="B41" s="79" t="s">
        <v>84</v>
      </c>
      <c r="C41" s="35"/>
      <c r="D41" s="80" t="s">
        <v>85</v>
      </c>
      <c r="E41" s="81"/>
      <c r="F41" s="82"/>
      <c r="H41" s="73"/>
      <c r="I41" s="74"/>
      <c r="J41" s="74"/>
      <c r="K41" s="74"/>
      <c r="L41" s="75"/>
    </row>
    <row r="42" ht="15.75" customHeight="1">
      <c r="B42" s="34"/>
      <c r="C42" s="21"/>
      <c r="D42" s="21"/>
      <c r="E42" s="21"/>
      <c r="F42" s="22"/>
      <c r="H42" s="73"/>
      <c r="I42" s="74"/>
      <c r="J42" s="74"/>
      <c r="K42" s="74"/>
      <c r="L42" s="75"/>
    </row>
    <row r="43" ht="40.5" customHeight="1">
      <c r="B43" s="34"/>
      <c r="C43" s="21"/>
      <c r="D43" s="83" t="s">
        <v>86</v>
      </c>
      <c r="E43" s="84">
        <v>10.0</v>
      </c>
      <c r="F43" s="38" t="s">
        <v>87</v>
      </c>
      <c r="H43" s="73"/>
      <c r="I43" s="74"/>
      <c r="J43" s="74"/>
      <c r="K43" s="74"/>
      <c r="L43" s="75"/>
    </row>
    <row r="44" ht="30.0" customHeight="1">
      <c r="B44" s="34"/>
      <c r="C44" s="21"/>
      <c r="D44" s="85"/>
      <c r="E44" s="36" t="str">
        <f>IF(OR(E43&lt;0,E43&gt;=100), "Value out of range; re-enter value", " ")</f>
        <v> </v>
      </c>
      <c r="F44" s="86"/>
      <c r="H44" s="73"/>
      <c r="I44" s="74"/>
      <c r="J44" s="74"/>
      <c r="K44" s="74"/>
      <c r="L44" s="75"/>
    </row>
    <row r="45" ht="42.0" customHeight="1">
      <c r="B45" s="34"/>
      <c r="C45" s="56" t="s">
        <v>88</v>
      </c>
      <c r="D45" s="53" t="s">
        <v>89</v>
      </c>
      <c r="E45" s="87">
        <f>(1/(1-($E$43/100)))</f>
        <v>1.111111111</v>
      </c>
      <c r="F45" s="86"/>
      <c r="H45" s="73"/>
      <c r="I45" s="74"/>
      <c r="J45" s="74"/>
      <c r="K45" s="74"/>
      <c r="L45" s="75"/>
    </row>
    <row r="46" ht="45.0" customHeight="1">
      <c r="B46" s="34"/>
      <c r="C46" s="21"/>
      <c r="D46" s="85"/>
      <c r="E46" s="36"/>
      <c r="F46" s="86"/>
      <c r="H46" s="73"/>
      <c r="I46" s="74"/>
      <c r="J46" s="74"/>
      <c r="K46" s="74"/>
      <c r="L46" s="75"/>
    </row>
    <row r="47" ht="15.75" customHeight="1">
      <c r="B47" s="34"/>
      <c r="C47" s="88" t="s">
        <v>90</v>
      </c>
      <c r="D47" s="89" t="s">
        <v>91</v>
      </c>
      <c r="E47" s="90">
        <f>ROUNDUP((($E$39)*($E$45)),0)</f>
        <v>1727</v>
      </c>
      <c r="F47" s="22"/>
      <c r="H47" s="73"/>
      <c r="I47" s="74"/>
      <c r="J47" s="74"/>
      <c r="K47" s="74"/>
      <c r="L47" s="75"/>
    </row>
    <row r="48" ht="15.75" customHeight="1">
      <c r="B48" s="46"/>
      <c r="C48" s="48"/>
      <c r="D48" s="48"/>
      <c r="E48" s="48"/>
      <c r="F48" s="49"/>
      <c r="H48" s="91"/>
      <c r="I48" s="92"/>
      <c r="J48" s="92"/>
      <c r="K48" s="92"/>
      <c r="L48" s="93"/>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5:F5"/>
    <mergeCell ref="H33:L33"/>
  </mergeCells>
  <conditionalFormatting sqref="E28">
    <cfRule type="expression" dxfId="0" priority="1">
      <formula>E25="Household"</formula>
    </cfRule>
  </conditionalFormatting>
  <conditionalFormatting sqref="E30">
    <cfRule type="expression" dxfId="0" priority="2">
      <formula>E25="Household"</formula>
    </cfRule>
  </conditionalFormatting>
  <conditionalFormatting sqref="E32">
    <cfRule type="expression" dxfId="0" priority="3">
      <formula>E25="Household"</formula>
    </cfRule>
  </conditionalFormatting>
  <conditionalFormatting sqref="E35:E36">
    <cfRule type="expression" dxfId="0" priority="4">
      <formula>E25="Household"</formula>
    </cfRule>
  </conditionalFormatting>
  <conditionalFormatting sqref="E37">
    <cfRule type="expression" dxfId="0" priority="5">
      <formula>E25="Household"</formula>
    </cfRule>
  </conditionalFormatting>
  <conditionalFormatting sqref="E37">
    <cfRule type="expression" dxfId="0" priority="6">
      <formula>E26="Household"</formula>
    </cfRule>
  </conditionalFormatting>
  <dataValidations>
    <dataValidation type="list" allowBlank="1" showErrorMessage="1" sqref="E14">
      <formula1>$M$14:$M$16</formula1>
    </dataValidation>
    <dataValidation type="list" allowBlank="1" showErrorMessage="1" sqref="E10">
      <formula1>$M$6:$M$8</formula1>
    </dataValidation>
    <dataValidation type="list" allowBlank="1" showErrorMessage="1" sqref="E25">
      <formula1>$M$26:$M$27</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19.43"/>
    <col customWidth="1" min="3" max="3" width="10.86"/>
    <col customWidth="1" min="4" max="4" width="50.14"/>
    <col customWidth="1" min="5" max="5" width="15.0"/>
    <col customWidth="1" min="6" max="6" width="20.14"/>
    <col customWidth="1" min="7" max="12" width="8.71"/>
    <col customWidth="1" hidden="1" min="13" max="13" width="15.43"/>
    <col customWidth="1" hidden="1" min="14" max="14" width="8.71"/>
    <col customWidth="1" min="15" max="26" width="8.71"/>
  </cols>
  <sheetData>
    <row r="2" ht="18.0" customHeight="1"/>
    <row r="3">
      <c r="B3" s="17"/>
      <c r="C3" s="18"/>
      <c r="D3" s="18"/>
      <c r="E3" s="18"/>
      <c r="F3" s="19"/>
    </row>
    <row r="4">
      <c r="B4" s="20" t="s">
        <v>9</v>
      </c>
      <c r="C4" s="21"/>
      <c r="D4" s="21"/>
      <c r="E4" s="21"/>
      <c r="F4" s="22"/>
    </row>
    <row r="5">
      <c r="B5" s="23" t="s">
        <v>10</v>
      </c>
      <c r="C5" s="24"/>
      <c r="D5" s="24"/>
      <c r="E5" s="24"/>
      <c r="F5" s="25"/>
      <c r="M5" s="26" t="s">
        <v>92</v>
      </c>
      <c r="N5" s="27" t="s">
        <v>93</v>
      </c>
    </row>
    <row r="6" ht="41.25" customHeight="1">
      <c r="B6" s="28" t="s">
        <v>36</v>
      </c>
      <c r="C6" s="29"/>
      <c r="D6" s="30" t="s">
        <v>94</v>
      </c>
      <c r="E6" s="31">
        <v>1.0</v>
      </c>
      <c r="F6" s="32" t="s">
        <v>95</v>
      </c>
      <c r="M6" s="33">
        <v>0.9</v>
      </c>
      <c r="N6" s="33">
        <v>1.28</v>
      </c>
    </row>
    <row r="7" ht="53.25" customHeight="1">
      <c r="B7" s="34"/>
      <c r="D7" s="21"/>
      <c r="E7" s="36" t="str">
        <f>IF(OR(E6&lt;=0, ISTEXT(E6)), "Value out of range; re-enter value", " ")</f>
        <v> </v>
      </c>
      <c r="F7" s="22"/>
      <c r="I7" s="35"/>
      <c r="M7" s="33">
        <v>0.95</v>
      </c>
      <c r="N7" s="33">
        <v>1.64</v>
      </c>
    </row>
    <row r="8">
      <c r="B8" s="34"/>
      <c r="D8" s="27" t="s">
        <v>96</v>
      </c>
      <c r="E8" s="37">
        <v>1.5</v>
      </c>
      <c r="F8" s="94" t="s">
        <v>97</v>
      </c>
      <c r="M8" s="33">
        <v>0.975</v>
      </c>
      <c r="N8" s="33">
        <v>1.96</v>
      </c>
    </row>
    <row r="9" ht="44.25" customHeight="1">
      <c r="B9" s="34"/>
      <c r="C9" s="35"/>
      <c r="D9" s="21"/>
      <c r="E9" s="36" t="str">
        <f>IF(OR(OR(E8&lt;=0,E6=E8),ISTEXT(E8)), "Value out of range; re-enter value", " ")</f>
        <v> </v>
      </c>
      <c r="F9" s="38"/>
      <c r="M9" s="33"/>
      <c r="N9" s="33"/>
    </row>
    <row r="10">
      <c r="B10" s="34"/>
      <c r="C10" s="35" t="s">
        <v>98</v>
      </c>
      <c r="D10" s="21" t="s">
        <v>99</v>
      </c>
      <c r="E10" s="35">
        <f>ABS(E6-E8)</f>
        <v>0.5</v>
      </c>
      <c r="F10" s="38"/>
      <c r="M10" s="33"/>
      <c r="N10" s="33"/>
    </row>
    <row r="11">
      <c r="B11" s="34"/>
      <c r="C11" s="35"/>
      <c r="D11" s="21"/>
      <c r="E11" s="35"/>
      <c r="F11" s="38"/>
      <c r="M11" s="33"/>
      <c r="N11" s="33"/>
    </row>
    <row r="12">
      <c r="B12" s="34"/>
      <c r="C12" s="35"/>
      <c r="D12" s="21" t="s">
        <v>100</v>
      </c>
      <c r="E12" s="37" t="s">
        <v>101</v>
      </c>
      <c r="F12" s="41" t="s">
        <v>45</v>
      </c>
      <c r="M12" s="33" t="s">
        <v>101</v>
      </c>
      <c r="N12" s="33"/>
    </row>
    <row r="13">
      <c r="B13" s="34"/>
      <c r="C13" s="35"/>
      <c r="D13" s="21"/>
      <c r="E13" s="35"/>
      <c r="F13" s="38"/>
      <c r="M13" s="33" t="s">
        <v>102</v>
      </c>
      <c r="N13" s="33"/>
    </row>
    <row r="14" ht="24.75" customHeight="1">
      <c r="B14" s="34"/>
      <c r="D14" s="40" t="s">
        <v>103</v>
      </c>
      <c r="E14" s="95">
        <v>0.5</v>
      </c>
      <c r="F14" s="94" t="s">
        <v>95</v>
      </c>
      <c r="M14" s="33"/>
      <c r="N14" s="33"/>
    </row>
    <row r="15" ht="48.0" customHeight="1">
      <c r="B15" s="34"/>
      <c r="C15" s="35"/>
      <c r="D15" s="21"/>
      <c r="E15" s="36" t="str">
        <f>IF(E14&lt;=0, "Value out of range; re-enter value", " ")</f>
        <v> </v>
      </c>
      <c r="F15" s="38"/>
      <c r="M15" s="33"/>
      <c r="N15" s="33"/>
    </row>
    <row r="16">
      <c r="B16" s="34"/>
      <c r="C16" s="35"/>
      <c r="D16" s="40" t="s">
        <v>104</v>
      </c>
      <c r="E16" s="35"/>
      <c r="F16" s="38"/>
      <c r="M16" s="33"/>
      <c r="N16" s="33"/>
    </row>
    <row r="17">
      <c r="B17" s="34"/>
      <c r="C17" s="35"/>
      <c r="D17" s="21"/>
      <c r="E17" s="35"/>
      <c r="F17" s="38"/>
      <c r="M17" s="33"/>
      <c r="N17" s="33"/>
    </row>
    <row r="18" ht="28.5" customHeight="1">
      <c r="B18" s="34"/>
      <c r="C18" s="96" t="s">
        <v>105</v>
      </c>
      <c r="D18" s="56" t="s">
        <v>106</v>
      </c>
      <c r="E18" s="37">
        <v>4.0</v>
      </c>
      <c r="F18" s="94" t="s">
        <v>95</v>
      </c>
      <c r="M18" s="33"/>
      <c r="N18" s="33"/>
    </row>
    <row r="19" ht="45.75" customHeight="1">
      <c r="B19" s="34"/>
      <c r="C19" s="35"/>
      <c r="D19" s="21"/>
      <c r="E19" s="36" t="str">
        <f>IF(OR(E18&lt;=0,ISTEXT(E18)), "Value out of range; re-enter value", " ")</f>
        <v> </v>
      </c>
      <c r="F19" s="38"/>
      <c r="M19" s="33"/>
      <c r="N19" s="33"/>
    </row>
    <row r="20">
      <c r="B20" s="34"/>
      <c r="C20" s="96" t="s">
        <v>107</v>
      </c>
      <c r="D20" s="56" t="s">
        <v>108</v>
      </c>
      <c r="E20" s="37">
        <v>0.0</v>
      </c>
      <c r="F20" s="94" t="s">
        <v>109</v>
      </c>
    </row>
    <row r="21" ht="48.0" customHeight="1">
      <c r="B21" s="34"/>
      <c r="C21" s="35"/>
      <c r="D21" s="21"/>
      <c r="E21" s="36" t="str">
        <f>IF(OR(OR(E20&lt;0,E18&lt;=E20), ISTEXT(E20)), "Value out of range; re-enter value", " ")</f>
        <v> </v>
      </c>
      <c r="F21" s="22"/>
    </row>
    <row r="22" ht="15.75" customHeight="1">
      <c r="B22" s="34"/>
      <c r="D22" s="97" t="s">
        <v>110</v>
      </c>
      <c r="E22" s="42">
        <f>IF(E12="YES", E14, (E18-E20)/6)</f>
        <v>0.5</v>
      </c>
      <c r="F22" s="22"/>
    </row>
    <row r="23" ht="15.75" customHeight="1">
      <c r="B23" s="34"/>
      <c r="C23" s="35"/>
      <c r="D23" s="21"/>
      <c r="E23" s="35"/>
      <c r="F23" s="22"/>
    </row>
    <row r="24" ht="15.75" customHeight="1">
      <c r="B24" s="34"/>
      <c r="C24" s="39" t="s">
        <v>111</v>
      </c>
      <c r="D24" s="40" t="s">
        <v>112</v>
      </c>
      <c r="E24" s="37">
        <v>0.95</v>
      </c>
      <c r="F24" s="41" t="s">
        <v>45</v>
      </c>
    </row>
    <row r="25" ht="15.75" customHeight="1">
      <c r="B25" s="34"/>
      <c r="C25" s="21"/>
      <c r="D25" s="21"/>
      <c r="E25" s="35"/>
      <c r="F25" s="22"/>
      <c r="M25" s="26" t="s">
        <v>113</v>
      </c>
      <c r="N25" s="26" t="s">
        <v>114</v>
      </c>
    </row>
    <row r="26" ht="15.75" customHeight="1">
      <c r="B26" s="34"/>
      <c r="C26" s="35" t="s">
        <v>115</v>
      </c>
      <c r="D26" s="27" t="s">
        <v>116</v>
      </c>
      <c r="E26" s="42">
        <f>NORMSINV(E24)</f>
        <v>1.644853625</v>
      </c>
      <c r="F26" s="22"/>
      <c r="M26" s="26"/>
      <c r="N26" s="26"/>
    </row>
    <row r="27" ht="15.75" customHeight="1">
      <c r="B27" s="34"/>
      <c r="C27" s="35"/>
      <c r="D27" s="21"/>
      <c r="E27" s="35"/>
      <c r="F27" s="22"/>
      <c r="M27" s="26"/>
      <c r="N27" s="26"/>
    </row>
    <row r="28" ht="15.75" customHeight="1">
      <c r="B28" s="34"/>
      <c r="C28" s="39" t="s">
        <v>117</v>
      </c>
      <c r="D28" s="40" t="s">
        <v>118</v>
      </c>
      <c r="E28" s="37">
        <v>0.8</v>
      </c>
      <c r="F28" s="41" t="s">
        <v>45</v>
      </c>
      <c r="M28" s="33">
        <v>0.7</v>
      </c>
      <c r="N28" s="33">
        <v>0.53</v>
      </c>
    </row>
    <row r="29" ht="15.75" customHeight="1">
      <c r="B29" s="34"/>
      <c r="C29" s="35"/>
      <c r="D29" s="21"/>
      <c r="E29" s="35"/>
      <c r="F29" s="22"/>
      <c r="M29" s="33">
        <v>0.8</v>
      </c>
      <c r="N29" s="33">
        <v>0.84</v>
      </c>
    </row>
    <row r="30" ht="15.75" customHeight="1">
      <c r="B30" s="34"/>
      <c r="C30" s="35" t="s">
        <v>119</v>
      </c>
      <c r="D30" s="27" t="s">
        <v>120</v>
      </c>
      <c r="E30" s="42">
        <f>NORMSINV(E28)</f>
        <v>0.8416212327</v>
      </c>
      <c r="F30" s="22"/>
      <c r="M30" s="33">
        <v>0.9</v>
      </c>
      <c r="N30" s="33">
        <v>1.28</v>
      </c>
    </row>
    <row r="31" ht="15.75" customHeight="1">
      <c r="B31" s="34"/>
      <c r="C31" s="35"/>
      <c r="D31" s="21"/>
      <c r="E31" s="35"/>
      <c r="F31" s="22"/>
    </row>
    <row r="32" ht="45.0" customHeight="1">
      <c r="B32" s="34"/>
      <c r="C32" s="39" t="s">
        <v>121</v>
      </c>
      <c r="D32" s="27" t="s">
        <v>55</v>
      </c>
      <c r="E32" s="37">
        <v>2.0</v>
      </c>
      <c r="F32" s="38" t="s">
        <v>56</v>
      </c>
    </row>
    <row r="33" ht="45.0" customHeight="1">
      <c r="B33" s="34"/>
      <c r="C33" s="35"/>
      <c r="D33" s="21"/>
      <c r="E33" s="36" t="str">
        <f>IF(OR(E32&lt;=0,E32&gt;10), "Value out of range; re-enter value", " ")</f>
        <v> </v>
      </c>
      <c r="F33" s="22"/>
    </row>
    <row r="34" ht="15.75" customHeight="1">
      <c r="B34" s="34"/>
      <c r="C34" s="44" t="s">
        <v>122</v>
      </c>
      <c r="D34" s="45" t="s">
        <v>59</v>
      </c>
      <c r="E34" s="44">
        <f>ROUNDUP((E32*N34*N35)/(E10^2),0)</f>
        <v>25</v>
      </c>
      <c r="F34" s="22"/>
      <c r="M34" s="43" t="s">
        <v>65</v>
      </c>
      <c r="N34" s="43">
        <f>(E26+E30)^2</f>
        <v>6.182557219</v>
      </c>
    </row>
    <row r="35" ht="15.75" customHeight="1">
      <c r="B35" s="34"/>
      <c r="C35" s="35"/>
      <c r="D35" s="21"/>
      <c r="E35" s="21"/>
      <c r="F35" s="22"/>
      <c r="M35" s="43" t="s">
        <v>66</v>
      </c>
      <c r="N35" s="43">
        <f>2*(E22)^2</f>
        <v>0.5</v>
      </c>
    </row>
    <row r="36" ht="15.75" customHeight="1">
      <c r="B36" s="46"/>
      <c r="C36" s="47"/>
      <c r="D36" s="48"/>
      <c r="E36" s="48"/>
      <c r="F36" s="49"/>
    </row>
    <row r="37" ht="15.75" customHeight="1">
      <c r="B37" s="79" t="s">
        <v>63</v>
      </c>
      <c r="C37" s="35"/>
      <c r="D37" s="80" t="s">
        <v>64</v>
      </c>
      <c r="E37" s="53"/>
      <c r="F37" s="98"/>
    </row>
    <row r="38" ht="15.75" customHeight="1">
      <c r="B38" s="34"/>
      <c r="C38" s="35"/>
      <c r="D38" s="21"/>
      <c r="E38" s="21"/>
      <c r="F38" s="22"/>
    </row>
    <row r="39" ht="15.75" customHeight="1">
      <c r="B39" s="34"/>
      <c r="C39" s="35"/>
      <c r="D39" s="21" t="s">
        <v>67</v>
      </c>
      <c r="E39" s="37" t="s">
        <v>70</v>
      </c>
      <c r="F39" s="41" t="s">
        <v>45</v>
      </c>
      <c r="M39" s="43" t="s">
        <v>68</v>
      </c>
    </row>
    <row r="40" ht="59.25" customHeight="1">
      <c r="B40" s="34"/>
      <c r="C40" s="35"/>
      <c r="D40" s="21"/>
      <c r="E40" s="54" t="str">
        <f>IF(E39="Household", "If household level indicator, skip to adjustment 2"," ")</f>
        <v>If household level indicator, skip to adjustment 2</v>
      </c>
      <c r="F40" s="22"/>
      <c r="M40" s="43" t="s">
        <v>70</v>
      </c>
    </row>
    <row r="41" ht="15.75" customHeight="1">
      <c r="B41" s="34"/>
      <c r="C41" s="35"/>
      <c r="D41" s="21" t="s">
        <v>69</v>
      </c>
      <c r="E41" s="21"/>
      <c r="F41" s="22"/>
    </row>
    <row r="42" ht="15.75" customHeight="1">
      <c r="B42" s="34"/>
      <c r="C42" s="35"/>
      <c r="D42" s="56" t="s">
        <v>71</v>
      </c>
      <c r="E42" s="37">
        <v>0.18</v>
      </c>
      <c r="F42" s="38" t="s">
        <v>39</v>
      </c>
    </row>
    <row r="43" ht="45.75" customHeight="1">
      <c r="B43" s="34"/>
      <c r="C43" s="35"/>
      <c r="D43" s="56"/>
      <c r="E43" s="36" t="str">
        <f>IF(OR(E42&lt;=0,E42&gt;1), "Value out of range; re-enter value", " ")</f>
        <v> </v>
      </c>
      <c r="F43" s="38"/>
    </row>
    <row r="44" ht="15.75" customHeight="1">
      <c r="B44" s="34"/>
      <c r="C44" s="35"/>
      <c r="D44" s="56" t="s">
        <v>72</v>
      </c>
      <c r="E44" s="37">
        <v>5.0</v>
      </c>
      <c r="F44" s="38" t="s">
        <v>73</v>
      </c>
    </row>
    <row r="45" ht="48.75" customHeight="1">
      <c r="B45" s="34"/>
      <c r="C45" s="35"/>
      <c r="D45" s="57"/>
      <c r="E45" s="36" t="str">
        <f>IF(OR(E44&lt;1,E44&gt;10), "Value out of range; re-enter value", " ")</f>
        <v> </v>
      </c>
      <c r="F45" s="22"/>
    </row>
    <row r="46" ht="35.25" customHeight="1">
      <c r="B46" s="34"/>
      <c r="C46" s="99" t="s">
        <v>74</v>
      </c>
      <c r="D46" s="56" t="s">
        <v>75</v>
      </c>
      <c r="E46" s="42">
        <f>E42*E44</f>
        <v>0.9</v>
      </c>
      <c r="F46" s="41"/>
      <c r="H46" s="58" t="s">
        <v>76</v>
      </c>
      <c r="I46" s="59"/>
      <c r="J46" s="59"/>
      <c r="K46" s="59"/>
      <c r="L46" s="60"/>
    </row>
    <row r="47" ht="35.25" customHeight="1">
      <c r="B47" s="34"/>
      <c r="C47" s="35"/>
      <c r="D47" s="56"/>
      <c r="E47" s="42"/>
      <c r="F47" s="41"/>
      <c r="H47" s="100"/>
      <c r="I47" s="101"/>
      <c r="J47" s="101"/>
      <c r="K47" s="101"/>
      <c r="L47" s="102"/>
    </row>
    <row r="48" ht="30.0" hidden="1" customHeight="1">
      <c r="B48" s="34"/>
      <c r="C48" s="61" t="s">
        <v>77</v>
      </c>
      <c r="D48" s="21"/>
      <c r="E48" s="35">
        <f>(1+$E$46)*EXP((-1)*$E$46)</f>
        <v>0.7724823535</v>
      </c>
      <c r="F48" s="22"/>
      <c r="H48" s="69"/>
      <c r="I48" s="70"/>
      <c r="J48" s="70"/>
      <c r="K48" s="70"/>
      <c r="L48" s="71"/>
    </row>
    <row r="49" ht="30.0" customHeight="1">
      <c r="B49" s="34"/>
      <c r="C49" s="56" t="s">
        <v>78</v>
      </c>
      <c r="D49" s="53" t="s">
        <v>79</v>
      </c>
      <c r="E49" s="65">
        <f>(0.5*($E$48+1))/(1-(EXP((-1)*$E$46)))</f>
        <v>1.493420738</v>
      </c>
      <c r="F49" s="22"/>
      <c r="H49" s="73"/>
      <c r="I49" s="74"/>
      <c r="J49" s="74"/>
      <c r="K49" s="74"/>
      <c r="L49" s="75"/>
    </row>
    <row r="50" ht="30.0" customHeight="1">
      <c r="B50" s="34"/>
      <c r="C50" s="56"/>
      <c r="D50" s="21"/>
      <c r="E50" s="72"/>
      <c r="F50" s="22"/>
      <c r="H50" s="73"/>
      <c r="I50" s="74"/>
      <c r="J50" s="74"/>
      <c r="K50" s="74"/>
      <c r="L50" s="75"/>
    </row>
    <row r="51" ht="15.75" customHeight="1">
      <c r="B51" s="34"/>
      <c r="C51" s="56" t="s">
        <v>123</v>
      </c>
      <c r="D51" s="53" t="s">
        <v>81</v>
      </c>
      <c r="E51" s="72">
        <f>ROUNDUP($E$34*$E$49,0)</f>
        <v>38</v>
      </c>
      <c r="F51" s="22"/>
      <c r="H51" s="73"/>
      <c r="I51" s="74"/>
      <c r="J51" s="74"/>
      <c r="K51" s="74"/>
      <c r="L51" s="75"/>
    </row>
    <row r="52" ht="45.0" customHeight="1">
      <c r="B52" s="34"/>
      <c r="C52" s="35"/>
      <c r="D52" s="21"/>
      <c r="E52" s="35"/>
      <c r="F52" s="22"/>
      <c r="H52" s="73"/>
      <c r="I52" s="74"/>
      <c r="J52" s="74"/>
      <c r="K52" s="74"/>
      <c r="L52" s="75"/>
    </row>
    <row r="53" ht="15.75" customHeight="1">
      <c r="B53" s="34"/>
      <c r="C53" s="76" t="s">
        <v>124</v>
      </c>
      <c r="D53" s="77" t="s">
        <v>125</v>
      </c>
      <c r="E53" s="78">
        <f>IF(E39="Household",E34,E51)</f>
        <v>25</v>
      </c>
      <c r="F53" s="22"/>
      <c r="H53" s="73"/>
      <c r="I53" s="74"/>
      <c r="J53" s="74"/>
      <c r="K53" s="74"/>
      <c r="L53" s="75"/>
    </row>
    <row r="54" ht="15.75" customHeight="1">
      <c r="B54" s="34"/>
      <c r="C54" s="35"/>
      <c r="D54" s="21"/>
      <c r="E54" s="21"/>
      <c r="F54" s="22"/>
      <c r="H54" s="73"/>
      <c r="I54" s="74"/>
      <c r="J54" s="74"/>
      <c r="K54" s="74"/>
      <c r="L54" s="75"/>
    </row>
    <row r="55" ht="15.75" customHeight="1">
      <c r="B55" s="28" t="s">
        <v>84</v>
      </c>
      <c r="C55" s="29"/>
      <c r="D55" s="50" t="s">
        <v>85</v>
      </c>
      <c r="E55" s="103"/>
      <c r="F55" s="104"/>
      <c r="H55" s="73"/>
      <c r="I55" s="74"/>
      <c r="J55" s="74"/>
      <c r="K55" s="74"/>
      <c r="L55" s="75"/>
    </row>
    <row r="56" ht="15.75" customHeight="1">
      <c r="B56" s="34"/>
      <c r="C56" s="21"/>
      <c r="D56" s="21"/>
      <c r="E56" s="21"/>
      <c r="F56" s="22"/>
      <c r="H56" s="73"/>
      <c r="I56" s="74"/>
      <c r="J56" s="74"/>
      <c r="K56" s="74"/>
      <c r="L56" s="75"/>
    </row>
    <row r="57" ht="40.5" customHeight="1">
      <c r="B57" s="34"/>
      <c r="C57" s="21"/>
      <c r="D57" s="85" t="s">
        <v>86</v>
      </c>
      <c r="E57" s="84">
        <v>5.0</v>
      </c>
      <c r="F57" s="38" t="s">
        <v>87</v>
      </c>
      <c r="H57" s="73"/>
      <c r="I57" s="74"/>
      <c r="J57" s="74"/>
      <c r="K57" s="74"/>
      <c r="L57" s="75"/>
    </row>
    <row r="58" ht="30.0" customHeight="1">
      <c r="B58" s="34"/>
      <c r="C58" s="21"/>
      <c r="D58" s="85"/>
      <c r="E58" s="105"/>
      <c r="F58" s="38"/>
      <c r="H58" s="73"/>
      <c r="I58" s="74"/>
      <c r="J58" s="74"/>
      <c r="K58" s="74"/>
      <c r="L58" s="75"/>
    </row>
    <row r="59" ht="42.0" customHeight="1">
      <c r="B59" s="34"/>
      <c r="C59" s="56" t="s">
        <v>88</v>
      </c>
      <c r="D59" s="53" t="s">
        <v>89</v>
      </c>
      <c r="E59" s="87">
        <f>(1/(1-($E$57/100)))</f>
        <v>1.052631579</v>
      </c>
      <c r="F59" s="38"/>
      <c r="H59" s="73"/>
      <c r="I59" s="74"/>
      <c r="J59" s="74"/>
      <c r="K59" s="74"/>
      <c r="L59" s="75"/>
    </row>
    <row r="60" ht="45.0" customHeight="1">
      <c r="B60" s="34"/>
      <c r="C60" s="21"/>
      <c r="D60" s="85"/>
      <c r="E60" s="36" t="str">
        <f>IF(OR(E57&lt;0,E57&gt;=100), "Value out of range; re-enter value", " ")</f>
        <v> </v>
      </c>
      <c r="F60" s="86"/>
      <c r="H60" s="73"/>
      <c r="I60" s="74"/>
      <c r="J60" s="74"/>
      <c r="K60" s="74"/>
      <c r="L60" s="75"/>
    </row>
    <row r="61" ht="15.75" customHeight="1">
      <c r="B61" s="34"/>
      <c r="C61" s="45" t="s">
        <v>126</v>
      </c>
      <c r="D61" s="89" t="s">
        <v>91</v>
      </c>
      <c r="E61" s="90">
        <f>ROUNDUP((($E$53)*($E$59)),0)</f>
        <v>27</v>
      </c>
      <c r="F61" s="22"/>
      <c r="H61" s="73"/>
      <c r="I61" s="74"/>
      <c r="J61" s="74"/>
      <c r="K61" s="74"/>
      <c r="L61" s="75"/>
    </row>
    <row r="62" ht="15.75" customHeight="1">
      <c r="B62" s="46"/>
      <c r="C62" s="48"/>
      <c r="D62" s="48"/>
      <c r="E62" s="48"/>
      <c r="F62" s="49"/>
      <c r="H62" s="91"/>
      <c r="I62" s="92"/>
      <c r="J62" s="92"/>
      <c r="K62" s="92"/>
      <c r="L62" s="93"/>
    </row>
    <row r="63" ht="15.75" customHeight="1"/>
    <row r="64" ht="15.75" customHeight="1"/>
    <row r="65" ht="15.75" customHeight="1"/>
    <row r="66" ht="15.75" customHeight="1"/>
    <row r="67" ht="15.75" customHeight="1"/>
    <row r="68" ht="15.75" customHeight="1"/>
    <row r="69" ht="15.75" customHeight="1"/>
    <row r="70" ht="15.75" customHeight="1"/>
    <row r="71" ht="86.25" customHeight="1">
      <c r="B71" s="106"/>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5:F5"/>
    <mergeCell ref="H46:L46"/>
    <mergeCell ref="B71:F71"/>
  </mergeCells>
  <conditionalFormatting sqref="E14">
    <cfRule type="expression" dxfId="0" priority="1">
      <formula>E12="NO"</formula>
    </cfRule>
  </conditionalFormatting>
  <conditionalFormatting sqref="E18">
    <cfRule type="expression" dxfId="0" priority="2">
      <formula>E12="YES"</formula>
    </cfRule>
  </conditionalFormatting>
  <conditionalFormatting sqref="E20">
    <cfRule type="expression" dxfId="0" priority="3">
      <formula>E12="YES"</formula>
    </cfRule>
  </conditionalFormatting>
  <conditionalFormatting sqref="F14">
    <cfRule type="expression" dxfId="0" priority="4">
      <formula>E12="NO"</formula>
    </cfRule>
  </conditionalFormatting>
  <conditionalFormatting sqref="F18">
    <cfRule type="expression" dxfId="0" priority="5">
      <formula>E12="YES"</formula>
    </cfRule>
  </conditionalFormatting>
  <conditionalFormatting sqref="F20">
    <cfRule type="expression" dxfId="0" priority="6">
      <formula>E12="YES"</formula>
    </cfRule>
  </conditionalFormatting>
  <conditionalFormatting sqref="F8">
    <cfRule type="expression" dxfId="0" priority="7">
      <formula>E6="NO"</formula>
    </cfRule>
  </conditionalFormatting>
  <conditionalFormatting sqref="E42">
    <cfRule type="expression" dxfId="0" priority="8">
      <formula>E39="Household"</formula>
    </cfRule>
  </conditionalFormatting>
  <conditionalFormatting sqref="E44">
    <cfRule type="expression" dxfId="0" priority="9">
      <formula>E39="Household"</formula>
    </cfRule>
  </conditionalFormatting>
  <conditionalFormatting sqref="E46:E47">
    <cfRule type="expression" dxfId="0" priority="10">
      <formula>E39="Household"</formula>
    </cfRule>
  </conditionalFormatting>
  <conditionalFormatting sqref="E50">
    <cfRule type="expression" dxfId="0" priority="11">
      <formula>E40="Household"</formula>
    </cfRule>
  </conditionalFormatting>
  <conditionalFormatting sqref="E51">
    <cfRule type="expression" dxfId="0" priority="12">
      <formula>E39="Household"</formula>
    </cfRule>
  </conditionalFormatting>
  <conditionalFormatting sqref="E51">
    <cfRule type="expression" dxfId="0" priority="13">
      <formula>E40="Household"</formula>
    </cfRule>
  </conditionalFormatting>
  <conditionalFormatting sqref="E49">
    <cfRule type="expression" dxfId="0" priority="14">
      <formula>E39="Household"</formula>
    </cfRule>
  </conditionalFormatting>
  <dataValidations>
    <dataValidation type="list" allowBlank="1" showErrorMessage="1" sqref="E28">
      <formula1>$M$28:$M$30</formula1>
    </dataValidation>
    <dataValidation type="list" allowBlank="1" showErrorMessage="1" sqref="E39">
      <formula1>$M$39:$M$40</formula1>
    </dataValidation>
    <dataValidation type="list" allowBlank="1" showErrorMessage="1" sqref="E24">
      <formula1>$M$6:$M$8</formula1>
    </dataValidation>
    <dataValidation type="list" allowBlank="1" showErrorMessage="1" sqref="E12">
      <formula1>$M$12:$M$13</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19.43"/>
    <col customWidth="1" min="3" max="3" width="10.86"/>
    <col customWidth="1" min="4" max="4" width="50.14"/>
    <col customWidth="1" min="5" max="5" width="14.43"/>
    <col customWidth="1" min="6" max="6" width="20.14"/>
    <col customWidth="1" min="7" max="12" width="8.71"/>
    <col customWidth="1" hidden="1" min="13" max="13" width="15.43"/>
    <col customWidth="1" hidden="1" min="14" max="15" width="9.14"/>
    <col customWidth="1" min="16" max="26" width="8.71"/>
  </cols>
  <sheetData>
    <row r="3">
      <c r="B3" s="17"/>
      <c r="C3" s="18"/>
      <c r="D3" s="18"/>
      <c r="E3" s="18"/>
      <c r="F3" s="19"/>
    </row>
    <row r="4">
      <c r="B4" s="20" t="s">
        <v>12</v>
      </c>
      <c r="C4" s="21"/>
      <c r="D4" s="21"/>
      <c r="E4" s="21"/>
      <c r="F4" s="22"/>
    </row>
    <row r="5">
      <c r="B5" s="23" t="s">
        <v>13</v>
      </c>
      <c r="C5" s="24"/>
      <c r="D5" s="24"/>
      <c r="E5" s="24"/>
      <c r="F5" s="25"/>
      <c r="M5" s="26" t="s">
        <v>127</v>
      </c>
      <c r="N5" s="26" t="s">
        <v>128</v>
      </c>
      <c r="O5" s="26" t="s">
        <v>129</v>
      </c>
    </row>
    <row r="6" ht="48.75" customHeight="1">
      <c r="B6" s="28" t="s">
        <v>36</v>
      </c>
      <c r="C6" s="29" t="s">
        <v>130</v>
      </c>
      <c r="D6" s="30" t="s">
        <v>131</v>
      </c>
      <c r="E6" s="31">
        <v>0.111</v>
      </c>
      <c r="F6" s="32" t="s">
        <v>39</v>
      </c>
      <c r="M6" s="35">
        <v>0.1</v>
      </c>
      <c r="N6" s="33">
        <f t="shared" ref="N6:N7" si="1">1-(M6/2)</f>
        <v>0.95</v>
      </c>
      <c r="O6" s="35">
        <v>1.64</v>
      </c>
    </row>
    <row r="7" ht="45.75" customHeight="1">
      <c r="B7" s="34"/>
      <c r="C7" s="35"/>
      <c r="D7" s="21"/>
      <c r="E7" s="36" t="str">
        <f>IF(OR(E6&lt;=0,E6&gt;1), "Value out of range; re-enter value", " ")</f>
        <v> </v>
      </c>
      <c r="F7" s="22"/>
      <c r="M7" s="35">
        <v>0.05</v>
      </c>
      <c r="N7" s="33">
        <f t="shared" si="1"/>
        <v>0.975</v>
      </c>
      <c r="O7" s="33">
        <v>1.96</v>
      </c>
    </row>
    <row r="8">
      <c r="B8" s="34"/>
      <c r="C8" s="39" t="s">
        <v>127</v>
      </c>
      <c r="D8" s="40" t="s">
        <v>132</v>
      </c>
      <c r="E8" s="37">
        <v>0.05</v>
      </c>
      <c r="F8" s="41" t="s">
        <v>45</v>
      </c>
      <c r="M8" s="33"/>
      <c r="N8" s="33"/>
    </row>
    <row r="9">
      <c r="B9" s="34"/>
      <c r="C9" s="21"/>
      <c r="D9" s="21"/>
      <c r="E9" s="35"/>
      <c r="F9" s="38"/>
      <c r="M9" s="33"/>
      <c r="N9" s="33"/>
    </row>
    <row r="10">
      <c r="B10" s="34"/>
      <c r="C10" s="39" t="s">
        <v>133</v>
      </c>
      <c r="D10" s="40" t="s">
        <v>134</v>
      </c>
      <c r="E10" s="35">
        <f>1-(E8/2)</f>
        <v>0.975</v>
      </c>
      <c r="F10" s="22"/>
      <c r="M10" s="26" t="s">
        <v>135</v>
      </c>
      <c r="N10" s="26"/>
    </row>
    <row r="11">
      <c r="B11" s="34"/>
      <c r="C11" s="21"/>
      <c r="D11" s="21"/>
      <c r="E11" s="35"/>
      <c r="F11" s="22"/>
      <c r="M11" s="26"/>
      <c r="N11" s="26"/>
    </row>
    <row r="12">
      <c r="B12" s="34"/>
      <c r="C12" s="35" t="s">
        <v>136</v>
      </c>
      <c r="D12" s="27" t="s">
        <v>137</v>
      </c>
      <c r="E12" s="42">
        <f>NORMSINV(E10)</f>
        <v>1.959963986</v>
      </c>
      <c r="F12" s="22"/>
      <c r="M12" s="35">
        <v>0.05</v>
      </c>
      <c r="N12" s="26"/>
    </row>
    <row r="13">
      <c r="B13" s="34"/>
      <c r="C13" s="35"/>
      <c r="D13" s="21"/>
      <c r="E13" s="35"/>
      <c r="F13" s="22"/>
      <c r="M13" s="35">
        <v>0.06</v>
      </c>
      <c r="N13" s="26"/>
    </row>
    <row r="14">
      <c r="B14" s="34"/>
      <c r="C14" s="39" t="s">
        <v>135</v>
      </c>
      <c r="D14" s="27" t="s">
        <v>138</v>
      </c>
      <c r="E14" s="37">
        <v>0.05</v>
      </c>
      <c r="F14" s="41" t="s">
        <v>45</v>
      </c>
      <c r="M14" s="35">
        <v>0.07</v>
      </c>
      <c r="N14" s="26"/>
    </row>
    <row r="15">
      <c r="B15" s="34"/>
      <c r="C15" s="35"/>
      <c r="D15" s="21"/>
      <c r="E15" s="35"/>
      <c r="F15" s="22"/>
      <c r="M15" s="35">
        <v>0.08</v>
      </c>
      <c r="N15" s="26"/>
    </row>
    <row r="16" ht="45.0" customHeight="1">
      <c r="B16" s="34"/>
      <c r="C16" s="39" t="s">
        <v>139</v>
      </c>
      <c r="D16" s="27" t="s">
        <v>55</v>
      </c>
      <c r="E16" s="37">
        <v>1.4</v>
      </c>
      <c r="F16" s="38" t="s">
        <v>56</v>
      </c>
      <c r="M16" s="35">
        <v>0.09</v>
      </c>
    </row>
    <row r="17" ht="45.75" customHeight="1">
      <c r="B17" s="34"/>
      <c r="C17" s="35"/>
      <c r="D17" s="21"/>
      <c r="E17" s="36" t="str">
        <f>IF(OR(E16&lt;=0,E16&gt;10), "Value out of range; re-enter value", " ")</f>
        <v> </v>
      </c>
      <c r="F17" s="22"/>
      <c r="M17" s="35">
        <v>0.1</v>
      </c>
    </row>
    <row r="18">
      <c r="B18" s="34"/>
      <c r="C18" s="44" t="s">
        <v>140</v>
      </c>
      <c r="D18" s="45" t="s">
        <v>59</v>
      </c>
      <c r="E18" s="44">
        <f>ROUNDUP(N19/N20,0)</f>
        <v>213</v>
      </c>
      <c r="F18" s="22"/>
    </row>
    <row r="19">
      <c r="B19" s="34"/>
      <c r="C19" s="35"/>
      <c r="D19" s="21"/>
      <c r="E19" s="21"/>
      <c r="F19" s="22"/>
      <c r="M19" s="35" t="s">
        <v>141</v>
      </c>
      <c r="N19" s="43">
        <f>(E12^2)*E16*E6*(1-E6)</f>
        <v>0.5306998418</v>
      </c>
    </row>
    <row r="20">
      <c r="B20" s="46"/>
      <c r="C20" s="47"/>
      <c r="D20" s="48"/>
      <c r="E20" s="48"/>
      <c r="F20" s="49"/>
      <c r="M20" s="35" t="s">
        <v>142</v>
      </c>
      <c r="N20" s="43">
        <f>E14^2</f>
        <v>0.0025</v>
      </c>
    </row>
    <row r="21" ht="15.75" customHeight="1">
      <c r="B21" s="79" t="s">
        <v>63</v>
      </c>
      <c r="C21" s="35"/>
      <c r="D21" s="80" t="s">
        <v>64</v>
      </c>
      <c r="E21" s="53"/>
      <c r="F21" s="98"/>
    </row>
    <row r="22" ht="15.75" customHeight="1">
      <c r="B22" s="34"/>
      <c r="C22" s="35"/>
      <c r="D22" s="21"/>
      <c r="E22" s="21"/>
      <c r="F22" s="22"/>
      <c r="M22" s="43" t="s">
        <v>68</v>
      </c>
    </row>
    <row r="23" ht="15.75" customHeight="1">
      <c r="B23" s="34"/>
      <c r="C23" s="35"/>
      <c r="D23" s="21" t="s">
        <v>67</v>
      </c>
      <c r="E23" s="37" t="s">
        <v>68</v>
      </c>
      <c r="F23" s="41" t="s">
        <v>45</v>
      </c>
      <c r="M23" s="43" t="s">
        <v>70</v>
      </c>
    </row>
    <row r="24" ht="61.5" customHeight="1">
      <c r="B24" s="34"/>
      <c r="C24" s="35"/>
      <c r="D24" s="21"/>
      <c r="E24" s="54" t="str">
        <f>IF(E23="Household", "If household level indicator, skip to adjustment 2"," ")</f>
        <v> </v>
      </c>
      <c r="F24" s="22"/>
    </row>
    <row r="25" ht="15.75" customHeight="1">
      <c r="B25" s="34"/>
      <c r="C25" s="35"/>
      <c r="D25" s="21" t="s">
        <v>69</v>
      </c>
      <c r="E25" s="21"/>
      <c r="F25" s="22"/>
    </row>
    <row r="26" ht="15.75" customHeight="1">
      <c r="B26" s="34"/>
      <c r="C26" s="35"/>
      <c r="D26" s="56" t="s">
        <v>71</v>
      </c>
      <c r="E26" s="37">
        <v>0.214</v>
      </c>
      <c r="F26" s="38" t="s">
        <v>39</v>
      </c>
    </row>
    <row r="27" ht="46.5" customHeight="1">
      <c r="B27" s="34"/>
      <c r="C27" s="35"/>
      <c r="D27" s="56"/>
      <c r="E27" s="36" t="str">
        <f>IF(OR(E26&lt;=0,E26&gt;1), "Value out of range; re-enter value", " ")</f>
        <v> </v>
      </c>
      <c r="F27" s="38"/>
    </row>
    <row r="28" ht="15.75" customHeight="1">
      <c r="B28" s="34"/>
      <c r="C28" s="35"/>
      <c r="D28" s="56" t="s">
        <v>72</v>
      </c>
      <c r="E28" s="37">
        <v>5.06</v>
      </c>
      <c r="F28" s="38" t="s">
        <v>73</v>
      </c>
    </row>
    <row r="29" ht="43.5" customHeight="1">
      <c r="B29" s="34"/>
      <c r="C29" s="35"/>
      <c r="D29" s="57"/>
      <c r="E29" s="36" t="str">
        <f>IF(OR(E28&lt;1,E28&gt;10), "Value out of range; re-enter value", " ")</f>
        <v> </v>
      </c>
      <c r="F29" s="22"/>
    </row>
    <row r="30" ht="15.75" customHeight="1">
      <c r="B30" s="34"/>
      <c r="C30" s="35" t="s">
        <v>74</v>
      </c>
      <c r="D30" s="56" t="s">
        <v>75</v>
      </c>
      <c r="E30" s="42">
        <f>E26*E28</f>
        <v>1.08284</v>
      </c>
      <c r="F30" s="41"/>
    </row>
    <row r="31" ht="28.5" customHeight="1">
      <c r="B31" s="34"/>
      <c r="C31" s="35"/>
      <c r="D31" s="21"/>
      <c r="E31" s="35"/>
      <c r="F31" s="22"/>
      <c r="H31" s="107" t="s">
        <v>76</v>
      </c>
      <c r="I31" s="108"/>
      <c r="J31" s="108"/>
      <c r="K31" s="108"/>
      <c r="L31" s="109"/>
    </row>
    <row r="32" ht="30.0" hidden="1" customHeight="1">
      <c r="B32" s="34"/>
      <c r="C32" s="61" t="s">
        <v>77</v>
      </c>
      <c r="D32" s="21"/>
      <c r="E32" s="35">
        <f>(1+$E$30)*EXP((-1)*$E$30)</f>
        <v>0.7053171967</v>
      </c>
      <c r="F32" s="22"/>
      <c r="H32" s="100"/>
      <c r="I32" s="101"/>
      <c r="J32" s="101"/>
      <c r="K32" s="101"/>
      <c r="L32" s="102"/>
    </row>
    <row r="33" ht="30.0" customHeight="1">
      <c r="B33" s="34"/>
      <c r="C33" s="56" t="s">
        <v>78</v>
      </c>
      <c r="D33" s="53" t="s">
        <v>79</v>
      </c>
      <c r="E33" s="65">
        <f>(0.5*($E$32+1))/(1-(EXP((-1)*$E$30)))</f>
        <v>1.289235598</v>
      </c>
      <c r="F33" s="22"/>
      <c r="H33" s="69"/>
      <c r="I33" s="70"/>
      <c r="J33" s="70"/>
      <c r="K33" s="70"/>
      <c r="L33" s="71"/>
    </row>
    <row r="34" ht="18.0" customHeight="1">
      <c r="B34" s="34"/>
      <c r="C34" s="56"/>
      <c r="D34" s="21"/>
      <c r="E34" s="72"/>
      <c r="F34" s="22"/>
      <c r="H34" s="69"/>
      <c r="I34" s="70"/>
      <c r="J34" s="70"/>
      <c r="K34" s="70"/>
      <c r="L34" s="71"/>
    </row>
    <row r="35" ht="15.75" customHeight="1">
      <c r="B35" s="34"/>
      <c r="C35" s="56" t="s">
        <v>143</v>
      </c>
      <c r="D35" s="53" t="s">
        <v>81</v>
      </c>
      <c r="E35" s="72">
        <f>ROUNDUP($E$18*$E$33,0)</f>
        <v>275</v>
      </c>
      <c r="F35" s="22"/>
      <c r="H35" s="73"/>
      <c r="I35" s="74"/>
      <c r="J35" s="74"/>
      <c r="K35" s="74"/>
      <c r="L35" s="75"/>
    </row>
    <row r="36" ht="15.75" customHeight="1">
      <c r="B36" s="34"/>
      <c r="C36" s="35"/>
      <c r="D36" s="21"/>
      <c r="E36" s="35"/>
      <c r="F36" s="22"/>
      <c r="H36" s="73"/>
      <c r="I36" s="74"/>
      <c r="J36" s="74"/>
      <c r="K36" s="74"/>
      <c r="L36" s="75"/>
    </row>
    <row r="37" ht="15.75" customHeight="1">
      <c r="B37" s="34"/>
      <c r="C37" s="76" t="s">
        <v>144</v>
      </c>
      <c r="D37" s="77" t="s">
        <v>145</v>
      </c>
      <c r="E37" s="78">
        <f>IF(E23="Household",E18,E35)</f>
        <v>275</v>
      </c>
      <c r="F37" s="22"/>
      <c r="H37" s="73"/>
      <c r="I37" s="74"/>
      <c r="J37" s="74"/>
      <c r="K37" s="74"/>
      <c r="L37" s="75"/>
    </row>
    <row r="38" ht="15.75" customHeight="1">
      <c r="B38" s="34"/>
      <c r="C38" s="35"/>
      <c r="D38" s="21"/>
      <c r="E38" s="21"/>
      <c r="F38" s="22"/>
      <c r="H38" s="73"/>
      <c r="I38" s="74"/>
      <c r="J38" s="74"/>
      <c r="K38" s="74"/>
      <c r="L38" s="75"/>
    </row>
    <row r="39" ht="15.75" customHeight="1">
      <c r="B39" s="28" t="s">
        <v>84</v>
      </c>
      <c r="C39" s="29"/>
      <c r="D39" s="50" t="s">
        <v>85</v>
      </c>
      <c r="E39" s="103"/>
      <c r="F39" s="104"/>
      <c r="H39" s="73"/>
      <c r="I39" s="74"/>
      <c r="J39" s="74"/>
      <c r="K39" s="74"/>
      <c r="L39" s="75"/>
    </row>
    <row r="40" ht="15.75" customHeight="1">
      <c r="B40" s="34"/>
      <c r="C40" s="21"/>
      <c r="D40" s="21"/>
      <c r="E40" s="21"/>
      <c r="F40" s="22"/>
      <c r="H40" s="73"/>
      <c r="I40" s="74"/>
      <c r="J40" s="74"/>
      <c r="K40" s="74"/>
      <c r="L40" s="75"/>
    </row>
    <row r="41" ht="15.75" customHeight="1">
      <c r="B41" s="34"/>
      <c r="C41" s="21"/>
      <c r="D41" s="85" t="s">
        <v>86</v>
      </c>
      <c r="E41" s="84">
        <v>1.1</v>
      </c>
      <c r="F41" s="38" t="s">
        <v>87</v>
      </c>
      <c r="H41" s="73"/>
      <c r="I41" s="74"/>
      <c r="J41" s="74"/>
      <c r="K41" s="74"/>
      <c r="L41" s="75"/>
    </row>
    <row r="42" ht="15.75" customHeight="1">
      <c r="B42" s="34"/>
      <c r="C42" s="21"/>
      <c r="D42" s="85"/>
      <c r="E42" s="105"/>
      <c r="F42" s="38"/>
      <c r="H42" s="73"/>
      <c r="I42" s="74"/>
      <c r="J42" s="74"/>
      <c r="K42" s="74"/>
      <c r="L42" s="75"/>
    </row>
    <row r="43" ht="42.0" customHeight="1">
      <c r="B43" s="34"/>
      <c r="C43" s="56" t="s">
        <v>88</v>
      </c>
      <c r="D43" s="53" t="s">
        <v>146</v>
      </c>
      <c r="E43" s="87">
        <f>(1/(1-($E$41/100)))</f>
        <v>1.011122346</v>
      </c>
      <c r="F43" s="38"/>
      <c r="H43" s="73"/>
      <c r="I43" s="74"/>
      <c r="J43" s="74"/>
      <c r="K43" s="74"/>
      <c r="L43" s="75"/>
    </row>
    <row r="44" ht="48.0" customHeight="1">
      <c r="B44" s="34"/>
      <c r="C44" s="21"/>
      <c r="D44" s="85"/>
      <c r="E44" s="36" t="str">
        <f>IF(OR(E41&lt;0,E41&gt;=100), "Value out of range; re-enter value", " ")</f>
        <v> </v>
      </c>
      <c r="F44" s="86"/>
      <c r="H44" s="73"/>
      <c r="I44" s="74"/>
      <c r="J44" s="74"/>
      <c r="K44" s="74"/>
      <c r="L44" s="75"/>
    </row>
    <row r="45" ht="15.75" customHeight="1">
      <c r="B45" s="34"/>
      <c r="C45" s="45" t="s">
        <v>147</v>
      </c>
      <c r="D45" s="89" t="s">
        <v>91</v>
      </c>
      <c r="E45" s="90">
        <f>ROUNDUP((($E$37)*($E$43)),0)</f>
        <v>279</v>
      </c>
      <c r="F45" s="22"/>
      <c r="H45" s="73"/>
      <c r="I45" s="74"/>
      <c r="J45" s="74"/>
      <c r="K45" s="74"/>
      <c r="L45" s="75"/>
    </row>
    <row r="46" ht="15.75" customHeight="1">
      <c r="B46" s="46"/>
      <c r="C46" s="48"/>
      <c r="D46" s="48"/>
      <c r="E46" s="48"/>
      <c r="F46" s="49"/>
      <c r="H46" s="91"/>
      <c r="I46" s="92"/>
      <c r="J46" s="92"/>
      <c r="K46" s="92"/>
      <c r="L46" s="93"/>
    </row>
    <row r="47" ht="15.75" customHeight="1"/>
    <row r="48" ht="15.75" customHeight="1"/>
    <row r="49" ht="15.75" customHeight="1"/>
    <row r="50" ht="15.75" customHeight="1"/>
    <row r="51" ht="15.75" customHeight="1"/>
    <row r="52" ht="15.75" customHeight="1"/>
    <row r="53" ht="15.75" customHeight="1"/>
    <row r="54" ht="15.75" customHeight="1"/>
    <row r="55" ht="89.25" customHeight="1">
      <c r="B55" s="106"/>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5:F5"/>
    <mergeCell ref="H31:L31"/>
    <mergeCell ref="B55:F55"/>
  </mergeCells>
  <conditionalFormatting sqref="E26">
    <cfRule type="expression" dxfId="0" priority="1">
      <formula>E23="Household"</formula>
    </cfRule>
  </conditionalFormatting>
  <conditionalFormatting sqref="E28">
    <cfRule type="expression" dxfId="0" priority="2">
      <formula>E23="Household"</formula>
    </cfRule>
  </conditionalFormatting>
  <conditionalFormatting sqref="E30">
    <cfRule type="expression" dxfId="0" priority="3">
      <formula>E23="Household"</formula>
    </cfRule>
  </conditionalFormatting>
  <conditionalFormatting sqref="E34">
    <cfRule type="expression" dxfId="0" priority="4">
      <formula>E24="Household"</formula>
    </cfRule>
  </conditionalFormatting>
  <conditionalFormatting sqref="E35">
    <cfRule type="expression" dxfId="0" priority="5">
      <formula>E23="Household"</formula>
    </cfRule>
  </conditionalFormatting>
  <conditionalFormatting sqref="E35">
    <cfRule type="expression" dxfId="0" priority="6">
      <formula>E24="Household"</formula>
    </cfRule>
  </conditionalFormatting>
  <conditionalFormatting sqref="E33">
    <cfRule type="expression" dxfId="0" priority="7">
      <formula>E23="Household"</formula>
    </cfRule>
  </conditionalFormatting>
  <dataValidations>
    <dataValidation type="list" allowBlank="1" showErrorMessage="1" sqref="E8">
      <formula1>$M$6:$M$7</formula1>
    </dataValidation>
    <dataValidation type="list" allowBlank="1" showErrorMessage="1" sqref="E14">
      <formula1>$M$12:$M$17</formula1>
    </dataValidation>
    <dataValidation type="list" allowBlank="1" showErrorMessage="1" sqref="E23">
      <formula1>$M$22:$M$23</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19.43"/>
    <col customWidth="1" min="3" max="3" width="10.86"/>
    <col customWidth="1" min="4" max="4" width="50.14"/>
    <col customWidth="1" min="5" max="5" width="14.86"/>
    <col customWidth="1" min="6" max="6" width="18.14"/>
    <col customWidth="1" min="7" max="12" width="8.71"/>
    <col customWidth="1" hidden="1" min="13" max="13" width="15.43"/>
    <col customWidth="1" hidden="1" min="14" max="14" width="16.71"/>
    <col customWidth="1" hidden="1" min="15" max="15" width="9.14"/>
    <col customWidth="1" min="16" max="26" width="8.71"/>
  </cols>
  <sheetData>
    <row r="5">
      <c r="B5" s="17"/>
      <c r="C5" s="18"/>
      <c r="D5" s="18"/>
      <c r="E5" s="18"/>
      <c r="F5" s="19"/>
    </row>
    <row r="6" ht="18.0" customHeight="1">
      <c r="A6" s="110"/>
      <c r="B6" s="20" t="s">
        <v>15</v>
      </c>
      <c r="C6" s="21"/>
      <c r="D6" s="21"/>
      <c r="E6" s="21"/>
      <c r="F6" s="22"/>
    </row>
    <row r="7" ht="18.75" customHeight="1">
      <c r="B7" s="23" t="s">
        <v>16</v>
      </c>
      <c r="C7" s="24"/>
      <c r="D7" s="24"/>
      <c r="E7" s="24"/>
      <c r="F7" s="25"/>
      <c r="M7" s="26" t="s">
        <v>127</v>
      </c>
      <c r="N7" s="26" t="s">
        <v>148</v>
      </c>
      <c r="O7" s="26" t="s">
        <v>149</v>
      </c>
    </row>
    <row r="8" ht="31.5" customHeight="1">
      <c r="B8" s="79" t="s">
        <v>36</v>
      </c>
      <c r="D8" s="27" t="s">
        <v>150</v>
      </c>
      <c r="E8" s="37">
        <v>4.4</v>
      </c>
      <c r="F8" s="32" t="s">
        <v>95</v>
      </c>
      <c r="M8" s="35">
        <v>0.1</v>
      </c>
      <c r="N8" s="33">
        <f t="shared" ref="N8:N9" si="1">1-(M8/2)</f>
        <v>0.95</v>
      </c>
      <c r="O8" s="35">
        <v>1.64</v>
      </c>
    </row>
    <row r="9" ht="43.5" customHeight="1">
      <c r="B9" s="34"/>
      <c r="C9" s="35"/>
      <c r="D9" s="21"/>
      <c r="E9" s="36" t="str">
        <f>IF(OR(E8&lt;=0, ISTEXT(E8)), "Value out of range; re-enter value", " ")</f>
        <v> </v>
      </c>
      <c r="F9" s="38"/>
      <c r="M9" s="35">
        <v>0.05</v>
      </c>
      <c r="N9" s="33">
        <f t="shared" si="1"/>
        <v>0.975</v>
      </c>
      <c r="O9" s="33">
        <v>1.96</v>
      </c>
    </row>
    <row r="10">
      <c r="B10" s="34"/>
      <c r="C10" s="35"/>
      <c r="D10" s="21" t="s">
        <v>100</v>
      </c>
      <c r="E10" s="37" t="s">
        <v>101</v>
      </c>
      <c r="F10" s="41" t="s">
        <v>45</v>
      </c>
      <c r="M10" s="33"/>
      <c r="N10" s="33"/>
    </row>
    <row r="11">
      <c r="B11" s="34"/>
      <c r="C11" s="35"/>
      <c r="D11" s="21"/>
      <c r="E11" s="35"/>
      <c r="F11" s="38"/>
      <c r="M11" s="33"/>
      <c r="N11" s="33"/>
    </row>
    <row r="12" ht="24.75" customHeight="1">
      <c r="B12" s="34"/>
      <c r="D12" s="40" t="s">
        <v>151</v>
      </c>
      <c r="E12" s="95">
        <v>1.3</v>
      </c>
      <c r="F12" s="94" t="s">
        <v>95</v>
      </c>
      <c r="M12" s="33" t="s">
        <v>101</v>
      </c>
      <c r="N12" s="33"/>
    </row>
    <row r="13" ht="43.5" customHeight="1">
      <c r="B13" s="34"/>
      <c r="C13" s="35"/>
      <c r="D13" s="21"/>
      <c r="E13" s="36" t="str">
        <f>IF(OR(E12&lt;=0,ISTEXT(E12)),"Value out of range; re-enter value", " ")</f>
        <v> </v>
      </c>
      <c r="F13" s="38"/>
      <c r="M13" s="33" t="s">
        <v>102</v>
      </c>
      <c r="N13" s="33"/>
    </row>
    <row r="14">
      <c r="B14" s="34"/>
      <c r="C14" s="35"/>
      <c r="D14" s="40" t="s">
        <v>104</v>
      </c>
      <c r="E14" s="35"/>
      <c r="F14" s="38"/>
      <c r="M14" s="33"/>
      <c r="N14" s="33"/>
    </row>
    <row r="15">
      <c r="B15" s="34"/>
      <c r="C15" s="35"/>
      <c r="D15" s="21"/>
      <c r="E15" s="35"/>
      <c r="F15" s="38"/>
      <c r="M15" s="33"/>
      <c r="N15" s="33"/>
    </row>
    <row r="16" ht="28.5" customHeight="1">
      <c r="B16" s="34"/>
      <c r="C16" s="96" t="s">
        <v>105</v>
      </c>
      <c r="D16" s="56" t="s">
        <v>152</v>
      </c>
      <c r="E16" s="37">
        <v>4.0</v>
      </c>
      <c r="F16" s="94" t="s">
        <v>95</v>
      </c>
      <c r="N16" s="33"/>
    </row>
    <row r="17" ht="47.25" customHeight="1">
      <c r="B17" s="34"/>
      <c r="C17" s="35"/>
      <c r="D17" s="21"/>
      <c r="E17" s="36" t="str">
        <f>IF(OR(E16&lt;=0,ISTEXT(E16)),"Value out of range; re-enter value", " ")</f>
        <v> </v>
      </c>
      <c r="F17" s="38"/>
      <c r="N17" s="33"/>
    </row>
    <row r="18">
      <c r="B18" s="34"/>
      <c r="C18" s="96" t="s">
        <v>107</v>
      </c>
      <c r="D18" s="56" t="s">
        <v>153</v>
      </c>
      <c r="E18" s="37">
        <v>0.0</v>
      </c>
      <c r="F18" s="94" t="s">
        <v>154</v>
      </c>
    </row>
    <row r="19" ht="48.0" customHeight="1">
      <c r="B19" s="34"/>
      <c r="C19" s="35"/>
      <c r="D19" s="21"/>
      <c r="E19" s="36" t="str">
        <f>IF(OR(OR(E18&lt;0,E16&lt;=E18), ISTEXT(E18)), "Value out of range; re-enter value", " ")</f>
        <v> </v>
      </c>
      <c r="F19" s="22"/>
    </row>
    <row r="20">
      <c r="B20" s="34"/>
      <c r="D20" s="97" t="s">
        <v>110</v>
      </c>
      <c r="E20" s="42">
        <f>IF(E10="YES", E12, (E16-E18)/6)</f>
        <v>1.3</v>
      </c>
      <c r="F20" s="22"/>
    </row>
    <row r="21" ht="15.75" customHeight="1">
      <c r="B21" s="34"/>
      <c r="C21" s="35"/>
      <c r="D21" s="21"/>
      <c r="E21" s="35"/>
      <c r="F21" s="22"/>
    </row>
    <row r="22" ht="15.75" customHeight="1">
      <c r="B22" s="34"/>
      <c r="C22" s="39" t="s">
        <v>127</v>
      </c>
      <c r="D22" s="40" t="s">
        <v>132</v>
      </c>
      <c r="E22" s="37">
        <v>0.05</v>
      </c>
      <c r="F22" s="41" t="s">
        <v>45</v>
      </c>
    </row>
    <row r="23" ht="15.75" customHeight="1">
      <c r="B23" s="34"/>
      <c r="C23" s="21"/>
      <c r="D23" s="21"/>
      <c r="E23" s="35"/>
      <c r="F23" s="22"/>
    </row>
    <row r="24" ht="15.75" customHeight="1">
      <c r="B24" s="34"/>
      <c r="C24" s="39" t="s">
        <v>155</v>
      </c>
      <c r="D24" s="40" t="s">
        <v>134</v>
      </c>
      <c r="E24" s="35">
        <f>1-(E22/2)</f>
        <v>0.975</v>
      </c>
      <c r="F24" s="22"/>
      <c r="M24" s="26" t="s">
        <v>135</v>
      </c>
      <c r="N24" s="26"/>
    </row>
    <row r="25" ht="15.75" customHeight="1">
      <c r="B25" s="34"/>
      <c r="C25" s="21"/>
      <c r="D25" s="21"/>
      <c r="E25" s="35"/>
      <c r="F25" s="22"/>
      <c r="M25" s="26"/>
      <c r="N25" s="26"/>
    </row>
    <row r="26" ht="15.75" customHeight="1">
      <c r="B26" s="34"/>
      <c r="C26" s="35" t="s">
        <v>156</v>
      </c>
      <c r="D26" s="27" t="s">
        <v>157</v>
      </c>
      <c r="E26" s="42">
        <f>NORMSINV(E24)</f>
        <v>1.959963986</v>
      </c>
      <c r="F26" s="22"/>
      <c r="M26" s="35">
        <v>0.05</v>
      </c>
    </row>
    <row r="27" ht="15.75" customHeight="1">
      <c r="B27" s="34"/>
      <c r="C27" s="35"/>
      <c r="D27" s="21"/>
      <c r="E27" s="42"/>
      <c r="F27" s="22"/>
      <c r="M27" s="35">
        <v>0.06</v>
      </c>
    </row>
    <row r="28" ht="15.75" customHeight="1">
      <c r="B28" s="34"/>
      <c r="C28" s="35"/>
      <c r="D28" s="40" t="s">
        <v>158</v>
      </c>
      <c r="E28" s="95">
        <v>0.05</v>
      </c>
      <c r="F28" s="41" t="s">
        <v>45</v>
      </c>
      <c r="M28" s="35">
        <v>0.07</v>
      </c>
    </row>
    <row r="29" ht="15.75" customHeight="1">
      <c r="B29" s="34"/>
      <c r="C29" s="35"/>
      <c r="D29" s="21"/>
      <c r="E29" s="35"/>
      <c r="F29" s="22"/>
      <c r="M29" s="35">
        <v>0.08</v>
      </c>
    </row>
    <row r="30" ht="15.75" customHeight="1">
      <c r="B30" s="34"/>
      <c r="C30" s="39" t="s">
        <v>135</v>
      </c>
      <c r="D30" s="27" t="s">
        <v>159</v>
      </c>
      <c r="E30" s="35">
        <f>E28*E8</f>
        <v>0.22</v>
      </c>
      <c r="F30" s="22"/>
      <c r="M30" s="35">
        <v>0.09</v>
      </c>
    </row>
    <row r="31" ht="15.75" customHeight="1">
      <c r="B31" s="34"/>
      <c r="C31" s="35"/>
      <c r="D31" s="21"/>
      <c r="E31" s="35"/>
      <c r="F31" s="22"/>
      <c r="M31" s="35">
        <v>0.1</v>
      </c>
    </row>
    <row r="32" ht="45.0" customHeight="1">
      <c r="B32" s="34"/>
      <c r="C32" s="39" t="s">
        <v>160</v>
      </c>
      <c r="D32" s="27" t="s">
        <v>55</v>
      </c>
      <c r="E32" s="37">
        <v>3.1</v>
      </c>
      <c r="F32" s="38" t="s">
        <v>56</v>
      </c>
    </row>
    <row r="33" ht="50.25" customHeight="1">
      <c r="B33" s="34"/>
      <c r="C33" s="35"/>
      <c r="D33" s="21"/>
      <c r="E33" s="36" t="str">
        <f>IF(OR(E32&lt;=0,E32&gt;10), "Value out of range; re-enter value", " ")</f>
        <v> </v>
      </c>
      <c r="F33" s="22"/>
      <c r="M33" s="43" t="s">
        <v>161</v>
      </c>
      <c r="N33" s="111">
        <f>(E26^2)*E32*(E20^2)</f>
        <v>20.12540279</v>
      </c>
    </row>
    <row r="34" ht="15.75" customHeight="1">
      <c r="B34" s="34"/>
      <c r="C34" s="44" t="s">
        <v>162</v>
      </c>
      <c r="D34" s="45" t="s">
        <v>59</v>
      </c>
      <c r="E34" s="44">
        <f>ROUNDUP(N33/N34,0)</f>
        <v>416</v>
      </c>
      <c r="F34" s="22"/>
      <c r="M34" s="43" t="s">
        <v>163</v>
      </c>
      <c r="N34" s="43">
        <f>E30^2</f>
        <v>0.0484</v>
      </c>
    </row>
    <row r="35" ht="15.75" customHeight="1">
      <c r="B35" s="34"/>
      <c r="C35" s="35"/>
      <c r="D35" s="21"/>
      <c r="E35" s="21"/>
      <c r="F35" s="22"/>
    </row>
    <row r="36" ht="15.75" customHeight="1">
      <c r="B36" s="46"/>
      <c r="C36" s="47"/>
      <c r="D36" s="48"/>
      <c r="E36" s="48"/>
      <c r="F36" s="49"/>
    </row>
    <row r="37" ht="15.75" customHeight="1">
      <c r="B37" s="79" t="s">
        <v>63</v>
      </c>
      <c r="C37" s="35"/>
      <c r="D37" s="80" t="s">
        <v>64</v>
      </c>
      <c r="E37" s="53"/>
      <c r="F37" s="98"/>
      <c r="M37" s="43" t="s">
        <v>68</v>
      </c>
    </row>
    <row r="38" ht="15.75" customHeight="1">
      <c r="B38" s="34"/>
      <c r="C38" s="35"/>
      <c r="D38" s="21"/>
      <c r="E38" s="21"/>
      <c r="F38" s="22"/>
      <c r="M38" s="43" t="s">
        <v>70</v>
      </c>
    </row>
    <row r="39" ht="15.75" customHeight="1">
      <c r="B39" s="34"/>
      <c r="C39" s="35"/>
      <c r="D39" s="21" t="s">
        <v>67</v>
      </c>
      <c r="E39" s="37" t="s">
        <v>70</v>
      </c>
      <c r="F39" s="41" t="s">
        <v>45</v>
      </c>
    </row>
    <row r="40" ht="60.75" customHeight="1">
      <c r="B40" s="34"/>
      <c r="C40" s="35"/>
      <c r="D40" s="21"/>
      <c r="E40" s="54" t="str">
        <f>IF(E39="Household", "If household level indicator, skip to adjustment 2"," ")</f>
        <v>If household level indicator, skip to adjustment 2</v>
      </c>
      <c r="F40" s="22"/>
    </row>
    <row r="41" ht="15.75" customHeight="1">
      <c r="B41" s="34"/>
      <c r="C41" s="35"/>
      <c r="D41" s="21" t="s">
        <v>69</v>
      </c>
      <c r="E41" s="21"/>
      <c r="F41" s="22"/>
    </row>
    <row r="42" ht="15.75" customHeight="1">
      <c r="B42" s="34"/>
      <c r="C42" s="35"/>
      <c r="D42" s="56" t="s">
        <v>71</v>
      </c>
      <c r="E42" s="37">
        <v>0.18</v>
      </c>
      <c r="F42" s="38" t="s">
        <v>39</v>
      </c>
    </row>
    <row r="43" ht="42.75" customHeight="1">
      <c r="B43" s="34"/>
      <c r="C43" s="35"/>
      <c r="D43" s="56"/>
      <c r="E43" s="36" t="str">
        <f>IF(OR(E42&lt;=0,E42&gt;1), "Value out of range; re-enter value", " ")</f>
        <v> </v>
      </c>
      <c r="F43" s="38"/>
    </row>
    <row r="44" ht="52.5" customHeight="1">
      <c r="B44" s="34"/>
      <c r="C44" s="35"/>
      <c r="D44" s="56" t="s">
        <v>72</v>
      </c>
      <c r="E44" s="37">
        <v>5.0</v>
      </c>
      <c r="F44" s="38" t="s">
        <v>73</v>
      </c>
    </row>
    <row r="45" ht="47.25" customHeight="1">
      <c r="B45" s="34"/>
      <c r="C45" s="35"/>
      <c r="D45" s="57"/>
      <c r="E45" s="36" t="str">
        <f>IF(OR(E44&lt;1,E44&gt;10), "Value out of range; re-enter value", " ")</f>
        <v> </v>
      </c>
      <c r="F45" s="22"/>
    </row>
    <row r="46" ht="15.75" customHeight="1">
      <c r="B46" s="34"/>
      <c r="C46" s="35" t="s">
        <v>74</v>
      </c>
      <c r="D46" s="56" t="s">
        <v>75</v>
      </c>
      <c r="E46" s="42">
        <f>E42*E44</f>
        <v>0.9</v>
      </c>
      <c r="F46" s="41"/>
    </row>
    <row r="47" ht="30.0" customHeight="1">
      <c r="B47" s="34"/>
      <c r="C47" s="35"/>
      <c r="D47" s="21"/>
      <c r="E47" s="35"/>
      <c r="F47" s="22"/>
      <c r="H47" s="107" t="s">
        <v>76</v>
      </c>
      <c r="I47" s="108"/>
      <c r="J47" s="108"/>
      <c r="K47" s="108"/>
      <c r="L47" s="109"/>
    </row>
    <row r="48" ht="30.0" hidden="1" customHeight="1">
      <c r="B48" s="34"/>
      <c r="C48" s="61" t="s">
        <v>77</v>
      </c>
      <c r="D48" s="21"/>
      <c r="E48" s="35">
        <f>(1+$E$46)*EXP((-1)*$E$46)</f>
        <v>0.7724823535</v>
      </c>
      <c r="F48" s="22"/>
      <c r="H48" s="100"/>
      <c r="I48" s="101"/>
      <c r="J48" s="101"/>
      <c r="K48" s="101"/>
      <c r="L48" s="102"/>
    </row>
    <row r="49" ht="15.75" customHeight="1">
      <c r="B49" s="34"/>
      <c r="C49" s="56" t="s">
        <v>78</v>
      </c>
      <c r="D49" s="53" t="s">
        <v>79</v>
      </c>
      <c r="E49" s="65">
        <f>(0.5*($E$48+1))/(1-(EXP((-1)*$E$46)))</f>
        <v>1.493420738</v>
      </c>
      <c r="F49" s="22"/>
      <c r="H49" s="69"/>
      <c r="I49" s="70"/>
      <c r="J49" s="70"/>
      <c r="K49" s="70"/>
      <c r="L49" s="71"/>
    </row>
    <row r="50" ht="15.75" customHeight="1">
      <c r="B50" s="34"/>
      <c r="C50" s="56"/>
      <c r="D50" s="53"/>
      <c r="E50" s="65"/>
      <c r="F50" s="22"/>
      <c r="H50" s="69"/>
      <c r="I50" s="70"/>
      <c r="J50" s="70"/>
      <c r="K50" s="70"/>
      <c r="L50" s="71"/>
    </row>
    <row r="51" ht="15.75" customHeight="1">
      <c r="B51" s="34"/>
      <c r="C51" s="56" t="s">
        <v>164</v>
      </c>
      <c r="D51" s="53" t="s">
        <v>81</v>
      </c>
      <c r="E51" s="72">
        <f>ROUNDUP($E$34*$E$49,0)</f>
        <v>622</v>
      </c>
      <c r="F51" s="22"/>
      <c r="H51" s="73"/>
      <c r="I51" s="74"/>
      <c r="J51" s="74"/>
      <c r="K51" s="74"/>
      <c r="L51" s="75"/>
    </row>
    <row r="52" ht="15.75" customHeight="1">
      <c r="B52" s="34"/>
      <c r="C52" s="35"/>
      <c r="D52" s="21"/>
      <c r="E52" s="35"/>
      <c r="F52" s="22"/>
      <c r="H52" s="73"/>
      <c r="I52" s="74"/>
      <c r="J52" s="74"/>
      <c r="K52" s="74"/>
      <c r="L52" s="75"/>
    </row>
    <row r="53" ht="15.75" customHeight="1">
      <c r="B53" s="34"/>
      <c r="C53" s="76" t="s">
        <v>165</v>
      </c>
      <c r="D53" s="77" t="s">
        <v>166</v>
      </c>
      <c r="E53" s="78">
        <f>IF(E39="Household",E34,E51)</f>
        <v>416</v>
      </c>
      <c r="F53" s="22"/>
      <c r="H53" s="73"/>
      <c r="I53" s="74"/>
      <c r="J53" s="74"/>
      <c r="K53" s="74"/>
      <c r="L53" s="75"/>
    </row>
    <row r="54" ht="15.75" customHeight="1">
      <c r="B54" s="34"/>
      <c r="C54" s="35"/>
      <c r="D54" s="21"/>
      <c r="E54" s="21"/>
      <c r="F54" s="22"/>
      <c r="H54" s="73"/>
      <c r="I54" s="74"/>
      <c r="J54" s="74"/>
      <c r="K54" s="74"/>
      <c r="L54" s="75"/>
    </row>
    <row r="55" ht="15.75" customHeight="1">
      <c r="B55" s="28" t="s">
        <v>84</v>
      </c>
      <c r="C55" s="29"/>
      <c r="D55" s="50" t="s">
        <v>85</v>
      </c>
      <c r="E55" s="103"/>
      <c r="F55" s="104"/>
      <c r="H55" s="73"/>
      <c r="I55" s="74"/>
      <c r="J55" s="74"/>
      <c r="K55" s="74"/>
      <c r="L55" s="75"/>
    </row>
    <row r="56" ht="15.75" customHeight="1">
      <c r="B56" s="34"/>
      <c r="C56" s="21"/>
      <c r="D56" s="21"/>
      <c r="E56" s="21"/>
      <c r="F56" s="22"/>
      <c r="H56" s="73"/>
      <c r="I56" s="74"/>
      <c r="J56" s="74"/>
      <c r="K56" s="74"/>
      <c r="L56" s="75"/>
    </row>
    <row r="57" ht="15.75" customHeight="1">
      <c r="B57" s="34"/>
      <c r="C57" s="21"/>
      <c r="D57" s="85" t="s">
        <v>86</v>
      </c>
      <c r="E57" s="84">
        <v>1.0</v>
      </c>
      <c r="F57" s="38" t="s">
        <v>87</v>
      </c>
      <c r="H57" s="73"/>
      <c r="I57" s="74"/>
      <c r="J57" s="74"/>
      <c r="K57" s="74"/>
      <c r="L57" s="75"/>
    </row>
    <row r="58" ht="15.75" customHeight="1">
      <c r="B58" s="34"/>
      <c r="C58" s="21"/>
      <c r="D58" s="85"/>
      <c r="E58" s="105"/>
      <c r="F58" s="38"/>
      <c r="H58" s="73"/>
      <c r="I58" s="74"/>
      <c r="J58" s="74"/>
      <c r="K58" s="74"/>
      <c r="L58" s="75"/>
    </row>
    <row r="59" ht="15.75" customHeight="1">
      <c r="B59" s="34"/>
      <c r="C59" s="56" t="s">
        <v>88</v>
      </c>
      <c r="D59" s="53" t="s">
        <v>146</v>
      </c>
      <c r="E59" s="87">
        <f>(1/(1-($E$57/100)))</f>
        <v>1.01010101</v>
      </c>
      <c r="F59" s="38"/>
      <c r="H59" s="73"/>
      <c r="I59" s="74"/>
      <c r="J59" s="74"/>
      <c r="K59" s="74"/>
      <c r="L59" s="75"/>
    </row>
    <row r="60" ht="46.5" customHeight="1">
      <c r="B60" s="34"/>
      <c r="C60" s="21"/>
      <c r="D60" s="85"/>
      <c r="E60" s="36" t="str">
        <f>IF(OR(E57&lt;0,E57&gt;=100), "Value out of range; re-enter value", " ")</f>
        <v> </v>
      </c>
      <c r="F60" s="86"/>
      <c r="H60" s="73"/>
      <c r="I60" s="74"/>
      <c r="J60" s="74"/>
      <c r="K60" s="74"/>
      <c r="L60" s="75"/>
    </row>
    <row r="61" ht="15.75" customHeight="1">
      <c r="B61" s="34"/>
      <c r="C61" s="45" t="s">
        <v>167</v>
      </c>
      <c r="D61" s="89" t="s">
        <v>91</v>
      </c>
      <c r="E61" s="90">
        <f>ROUNDUP((($E$53)*($E$59)),0)</f>
        <v>421</v>
      </c>
      <c r="F61" s="22"/>
      <c r="H61" s="73"/>
      <c r="I61" s="74"/>
      <c r="J61" s="74"/>
      <c r="K61" s="74"/>
      <c r="L61" s="75"/>
    </row>
    <row r="62" ht="15.75" customHeight="1">
      <c r="B62" s="46"/>
      <c r="C62" s="48"/>
      <c r="D62" s="48"/>
      <c r="E62" s="48"/>
      <c r="F62" s="49"/>
      <c r="H62" s="91"/>
      <c r="I62" s="92"/>
      <c r="J62" s="92"/>
      <c r="K62" s="92"/>
      <c r="L62" s="93"/>
    </row>
    <row r="63" ht="15.75" customHeight="1"/>
    <row r="64" ht="15.75" customHeight="1"/>
    <row r="65" ht="15.75" customHeight="1"/>
    <row r="66" ht="15.75" customHeight="1"/>
    <row r="67" ht="15.75" customHeight="1"/>
    <row r="68" ht="15.75" customHeight="1"/>
    <row r="69" ht="15.75" customHeight="1"/>
    <row r="70" ht="15.75" customHeight="1"/>
    <row r="71" ht="90.75" customHeight="1">
      <c r="B71" s="106"/>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7:F7"/>
    <mergeCell ref="H47:L47"/>
    <mergeCell ref="B71:F71"/>
  </mergeCells>
  <conditionalFormatting sqref="E12">
    <cfRule type="expression" dxfId="0" priority="1">
      <formula>E10="NO"</formula>
    </cfRule>
  </conditionalFormatting>
  <conditionalFormatting sqref="E16">
    <cfRule type="expression" dxfId="0" priority="2">
      <formula>E10="YES"</formula>
    </cfRule>
  </conditionalFormatting>
  <conditionalFormatting sqref="E18">
    <cfRule type="expression" dxfId="0" priority="3">
      <formula>E10="YES"</formula>
    </cfRule>
  </conditionalFormatting>
  <conditionalFormatting sqref="E42">
    <cfRule type="expression" dxfId="0" priority="4">
      <formula>E39="Household"</formula>
    </cfRule>
  </conditionalFormatting>
  <conditionalFormatting sqref="E44">
    <cfRule type="expression" dxfId="0" priority="5">
      <formula>E39="Household"</formula>
    </cfRule>
  </conditionalFormatting>
  <conditionalFormatting sqref="E46">
    <cfRule type="expression" dxfId="0" priority="6">
      <formula>E39="Household"</formula>
    </cfRule>
  </conditionalFormatting>
  <conditionalFormatting sqref="E51">
    <cfRule type="expression" dxfId="0" priority="7">
      <formula>E40="Household"</formula>
    </cfRule>
  </conditionalFormatting>
  <conditionalFormatting sqref="E51">
    <cfRule type="expression" dxfId="0" priority="8">
      <formula>E39="Household"</formula>
    </cfRule>
  </conditionalFormatting>
  <conditionalFormatting sqref="F12">
    <cfRule type="expression" dxfId="0" priority="9">
      <formula>E10="NO"</formula>
    </cfRule>
  </conditionalFormatting>
  <conditionalFormatting sqref="F16">
    <cfRule type="expression" dxfId="0" priority="10">
      <formula>E10="YES"</formula>
    </cfRule>
  </conditionalFormatting>
  <conditionalFormatting sqref="F18">
    <cfRule type="expression" dxfId="0" priority="11">
      <formula>E10="YES"</formula>
    </cfRule>
  </conditionalFormatting>
  <conditionalFormatting sqref="E50">
    <cfRule type="expression" dxfId="0" priority="12">
      <formula>E40="Household"</formula>
    </cfRule>
  </conditionalFormatting>
  <conditionalFormatting sqref="E49">
    <cfRule type="expression" dxfId="0" priority="13">
      <formula>E39="Household"</formula>
    </cfRule>
  </conditionalFormatting>
  <dataValidations>
    <dataValidation type="list" allowBlank="1" showErrorMessage="1" sqref="E10">
      <formula1>$M$12:$M$13</formula1>
    </dataValidation>
    <dataValidation type="list" allowBlank="1" showErrorMessage="1" sqref="E22">
      <formula1>$M$8:$M$9</formula1>
    </dataValidation>
    <dataValidation type="list" allowBlank="1" showErrorMessage="1" sqref="E28">
      <formula1>$M$26:$M$31</formula1>
    </dataValidation>
    <dataValidation type="list" allowBlank="1" showErrorMessage="1" sqref="E39">
      <formula1>$M$37:$M$38</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19.43"/>
    <col customWidth="1" min="3" max="3" width="10.86"/>
    <col customWidth="1" min="4" max="4" width="50.14"/>
    <col customWidth="1" min="5" max="5" width="18.43"/>
    <col customWidth="1" min="6" max="6" width="18.0"/>
    <col customWidth="1" min="7" max="12" width="8.71"/>
    <col customWidth="1" hidden="1" min="13" max="13" width="15.43"/>
    <col customWidth="1" hidden="1" min="14" max="14" width="8.71"/>
    <col customWidth="1" min="15" max="26" width="8.71"/>
  </cols>
  <sheetData>
    <row r="4">
      <c r="B4" s="17"/>
      <c r="C4" s="18"/>
      <c r="D4" s="18"/>
      <c r="E4" s="18"/>
      <c r="F4" s="19"/>
    </row>
    <row r="5">
      <c r="B5" s="112" t="s">
        <v>18</v>
      </c>
      <c r="F5" s="113"/>
    </row>
    <row r="6">
      <c r="B6" s="23" t="s">
        <v>19</v>
      </c>
      <c r="C6" s="24"/>
      <c r="D6" s="24"/>
      <c r="E6" s="24"/>
      <c r="F6" s="25"/>
    </row>
    <row r="7">
      <c r="B7" s="114" t="s">
        <v>168</v>
      </c>
      <c r="C7" s="29" t="s">
        <v>169</v>
      </c>
      <c r="D7" s="30" t="s">
        <v>170</v>
      </c>
      <c r="E7" s="115">
        <v>1000.0</v>
      </c>
      <c r="F7" s="116" t="s">
        <v>95</v>
      </c>
    </row>
    <row r="8" ht="50.25" customHeight="1">
      <c r="B8" s="34"/>
      <c r="C8" s="21"/>
      <c r="D8" s="21"/>
      <c r="E8" s="36" t="str">
        <f>IF(OR(E7&lt;=0,ISTEXT(E7)), "Value out of range; re-enter value", " ")</f>
        <v> </v>
      </c>
      <c r="F8" s="22"/>
      <c r="M8" s="26" t="s">
        <v>171</v>
      </c>
      <c r="N8" s="27" t="s">
        <v>172</v>
      </c>
    </row>
    <row r="9" ht="44.25" customHeight="1">
      <c r="B9" s="34"/>
      <c r="C9" s="35" t="s">
        <v>173</v>
      </c>
      <c r="D9" s="27" t="s">
        <v>174</v>
      </c>
      <c r="E9" s="37">
        <v>0.4</v>
      </c>
      <c r="F9" s="38" t="s">
        <v>39</v>
      </c>
      <c r="M9" s="33">
        <v>0.9</v>
      </c>
      <c r="N9" s="33">
        <v>1.28</v>
      </c>
    </row>
    <row r="10" ht="50.25" customHeight="1">
      <c r="B10" s="34"/>
      <c r="C10" s="35"/>
      <c r="D10" s="21"/>
      <c r="E10" s="36" t="str">
        <f>IF(OR(E9&lt;=0,E9&gt;1), "Value out of range; re-enter value", " ")</f>
        <v> </v>
      </c>
      <c r="F10" s="22"/>
      <c r="M10" s="33">
        <v>0.95</v>
      </c>
      <c r="N10" s="33">
        <v>1.64</v>
      </c>
    </row>
    <row r="11">
      <c r="B11" s="34"/>
      <c r="C11" s="35" t="s">
        <v>175</v>
      </c>
      <c r="D11" s="27" t="s">
        <v>176</v>
      </c>
      <c r="E11" s="37">
        <v>0.336</v>
      </c>
      <c r="F11" s="38" t="s">
        <v>177</v>
      </c>
      <c r="M11" s="33">
        <v>0.975</v>
      </c>
      <c r="N11" s="33">
        <v>1.96</v>
      </c>
    </row>
    <row r="12" ht="48.75" customHeight="1">
      <c r="B12" s="34"/>
      <c r="C12" s="35"/>
      <c r="D12" s="21"/>
      <c r="E12" s="36" t="str">
        <f>IF(OR(OR(E11&lt;=0,E11&gt;1),E9=E11), "Value out of range; re-enter value", " ")</f>
        <v> </v>
      </c>
      <c r="F12" s="22"/>
    </row>
    <row r="13">
      <c r="B13" s="34"/>
      <c r="C13" s="39" t="s">
        <v>178</v>
      </c>
      <c r="D13" s="40" t="s">
        <v>179</v>
      </c>
      <c r="E13" s="37">
        <v>0.95</v>
      </c>
      <c r="F13" s="41" t="s">
        <v>45</v>
      </c>
    </row>
    <row r="14">
      <c r="B14" s="34"/>
      <c r="C14" s="21"/>
      <c r="D14" s="21"/>
      <c r="E14" s="35"/>
      <c r="F14" s="22"/>
      <c r="M14" s="26" t="s">
        <v>180</v>
      </c>
      <c r="N14" s="26" t="s">
        <v>181</v>
      </c>
    </row>
    <row r="15">
      <c r="B15" s="34"/>
      <c r="C15" s="35" t="s">
        <v>182</v>
      </c>
      <c r="D15" s="27" t="s">
        <v>183</v>
      </c>
      <c r="E15" s="42">
        <f>NORMSINV(E13)</f>
        <v>1.644853625</v>
      </c>
      <c r="F15" s="22"/>
      <c r="M15" s="26"/>
      <c r="N15" s="26"/>
    </row>
    <row r="16">
      <c r="B16" s="34"/>
      <c r="C16" s="35"/>
      <c r="D16" s="21"/>
      <c r="E16" s="35"/>
      <c r="F16" s="22"/>
      <c r="M16" s="26"/>
      <c r="N16" s="26"/>
    </row>
    <row r="17">
      <c r="B17" s="34"/>
      <c r="C17" s="39" t="s">
        <v>184</v>
      </c>
      <c r="D17" s="40" t="s">
        <v>185</v>
      </c>
      <c r="E17" s="37">
        <v>0.8</v>
      </c>
      <c r="F17" s="41" t="s">
        <v>45</v>
      </c>
      <c r="M17" s="33">
        <v>0.7</v>
      </c>
      <c r="N17" s="33">
        <v>0.53</v>
      </c>
    </row>
    <row r="18">
      <c r="B18" s="34"/>
      <c r="C18" s="35"/>
      <c r="D18" s="21"/>
      <c r="E18" s="35"/>
      <c r="F18" s="22"/>
      <c r="M18" s="33">
        <v>0.8</v>
      </c>
      <c r="N18" s="33">
        <v>0.84</v>
      </c>
    </row>
    <row r="19">
      <c r="B19" s="34"/>
      <c r="C19" s="35" t="s">
        <v>186</v>
      </c>
      <c r="D19" s="27" t="s">
        <v>187</v>
      </c>
      <c r="E19" s="42">
        <f>NORMSINV(E17)</f>
        <v>0.8416212327</v>
      </c>
      <c r="F19" s="22"/>
      <c r="M19" s="33">
        <v>0.9</v>
      </c>
      <c r="N19" s="33">
        <v>1.28</v>
      </c>
    </row>
    <row r="20">
      <c r="B20" s="34"/>
      <c r="C20" s="35"/>
      <c r="D20" s="21"/>
      <c r="E20" s="35"/>
      <c r="F20" s="22"/>
    </row>
    <row r="21" ht="45.0" customHeight="1">
      <c r="B21" s="34"/>
      <c r="C21" s="39" t="s">
        <v>188</v>
      </c>
      <c r="D21" s="27" t="s">
        <v>189</v>
      </c>
      <c r="E21" s="37">
        <v>2.0</v>
      </c>
      <c r="F21" s="38" t="s">
        <v>56</v>
      </c>
    </row>
    <row r="22" ht="48.75" customHeight="1">
      <c r="B22" s="34"/>
      <c r="C22" s="35"/>
      <c r="D22" s="21"/>
      <c r="E22" s="36" t="str">
        <f>IF(OR(E21&lt;=0,E21&gt;10), "Value out of range; re-enter value", " ")</f>
        <v> </v>
      </c>
      <c r="F22" s="22"/>
      <c r="M22" s="43" t="s">
        <v>190</v>
      </c>
      <c r="N22" s="43">
        <f>E21*E9*(1-E9)</f>
        <v>0.48</v>
      </c>
    </row>
    <row r="23" ht="15.75" customHeight="1">
      <c r="B23" s="34"/>
      <c r="C23" s="39" t="s">
        <v>191</v>
      </c>
      <c r="D23" s="21" t="s">
        <v>192</v>
      </c>
      <c r="E23" s="42">
        <f>N26/N27</f>
        <v>2.444854342</v>
      </c>
      <c r="F23" s="22"/>
      <c r="M23" s="43" t="s">
        <v>193</v>
      </c>
      <c r="N23" s="117">
        <f>E21*E11*(1-E11)</f>
        <v>0.446208</v>
      </c>
    </row>
    <row r="24" ht="60.0" customHeight="1">
      <c r="B24" s="34"/>
      <c r="C24" s="35"/>
      <c r="D24" s="21"/>
      <c r="E24" s="54" t="str">
        <f>IF(E23&lt;=0, "Implausible Scenario; Desired power can never be achieved", "")</f>
        <v/>
      </c>
      <c r="F24" s="22"/>
      <c r="M24" s="43" t="s">
        <v>194</v>
      </c>
      <c r="N24" s="117">
        <f>(E15+E19)^2</f>
        <v>6.182557219</v>
      </c>
    </row>
    <row r="25" ht="15.75" customHeight="1">
      <c r="B25" s="34"/>
      <c r="C25" s="44" t="s">
        <v>195</v>
      </c>
      <c r="D25" s="45" t="s">
        <v>196</v>
      </c>
      <c r="E25" s="44">
        <f>ROUNDUP(E23*E7,0)</f>
        <v>2445</v>
      </c>
      <c r="F25" s="22"/>
      <c r="M25" s="43" t="s">
        <v>197</v>
      </c>
      <c r="N25" s="43">
        <f>(E9-E11)^2</f>
        <v>0.004096</v>
      </c>
    </row>
    <row r="26" ht="15.75" customHeight="1">
      <c r="B26" s="46"/>
      <c r="C26" s="47"/>
      <c r="D26" s="48"/>
      <c r="E26" s="48"/>
      <c r="F26" s="49"/>
      <c r="M26" s="43" t="s">
        <v>161</v>
      </c>
      <c r="N26" s="43">
        <f>N23*N24/N25</f>
        <v>673.512327</v>
      </c>
    </row>
    <row r="27" ht="15.75" customHeight="1">
      <c r="B27" s="79" t="s">
        <v>63</v>
      </c>
      <c r="C27" s="35"/>
      <c r="D27" s="80" t="s">
        <v>64</v>
      </c>
      <c r="E27" s="53"/>
      <c r="F27" s="98"/>
      <c r="M27" s="43" t="s">
        <v>163</v>
      </c>
      <c r="N27" s="118">
        <f>E7- (N22*N24/N25)</f>
        <v>275.4815759</v>
      </c>
    </row>
    <row r="28" ht="15.75" customHeight="1">
      <c r="B28" s="34"/>
      <c r="C28" s="35"/>
      <c r="D28" s="21"/>
      <c r="E28" s="21"/>
      <c r="F28" s="22"/>
    </row>
    <row r="29" ht="15.75" customHeight="1">
      <c r="B29" s="34"/>
      <c r="C29" s="35"/>
      <c r="D29" s="21" t="s">
        <v>67</v>
      </c>
      <c r="E29" s="37" t="s">
        <v>68</v>
      </c>
      <c r="F29" s="41" t="s">
        <v>45</v>
      </c>
    </row>
    <row r="30" ht="61.5" customHeight="1">
      <c r="B30" s="34"/>
      <c r="C30" s="35"/>
      <c r="D30" s="21"/>
      <c r="E30" s="54" t="str">
        <f>IF(E29="Household", "If household level indicator, skip to adjustment 2"," ")</f>
        <v> </v>
      </c>
      <c r="F30" s="22"/>
      <c r="M30" s="43" t="s">
        <v>68</v>
      </c>
    </row>
    <row r="31" ht="15.75" customHeight="1">
      <c r="B31" s="34"/>
      <c r="C31" s="35"/>
      <c r="D31" s="21" t="s">
        <v>69</v>
      </c>
      <c r="E31" s="21"/>
      <c r="F31" s="22"/>
      <c r="M31" s="43" t="s">
        <v>70</v>
      </c>
    </row>
    <row r="32" ht="15.75" customHeight="1">
      <c r="B32" s="34"/>
      <c r="C32" s="35"/>
      <c r="D32" s="56" t="s">
        <v>71</v>
      </c>
      <c r="E32" s="37">
        <v>0.18</v>
      </c>
      <c r="F32" s="38" t="s">
        <v>39</v>
      </c>
    </row>
    <row r="33" ht="44.25" customHeight="1">
      <c r="B33" s="34"/>
      <c r="C33" s="35"/>
      <c r="D33" s="56"/>
      <c r="E33" s="36" t="str">
        <f>IF(OR(E32&lt;=0,E32&gt;1), "Value out of range; re-enter value", " ")</f>
        <v> </v>
      </c>
      <c r="F33" s="38"/>
    </row>
    <row r="34" ht="15.75" customHeight="1">
      <c r="B34" s="34"/>
      <c r="C34" s="35"/>
      <c r="D34" s="56" t="s">
        <v>72</v>
      </c>
      <c r="E34" s="37">
        <v>5.0</v>
      </c>
      <c r="F34" s="38" t="s">
        <v>73</v>
      </c>
    </row>
    <row r="35" ht="49.5" customHeight="1">
      <c r="B35" s="34"/>
      <c r="C35" s="35"/>
      <c r="D35" s="57"/>
      <c r="E35" s="36" t="str">
        <f>IF(OR(E34&lt;1,E34&gt;10), "Value out of range; re-enter value", " ")</f>
        <v> </v>
      </c>
      <c r="F35" s="22"/>
    </row>
    <row r="36" ht="15.75" customHeight="1">
      <c r="B36" s="34"/>
      <c r="C36" s="35" t="s">
        <v>74</v>
      </c>
      <c r="D36" s="56" t="s">
        <v>75</v>
      </c>
      <c r="E36" s="42">
        <f>E32*E34</f>
        <v>0.9</v>
      </c>
      <c r="F36" s="41"/>
    </row>
    <row r="37" ht="30.0" customHeight="1">
      <c r="B37" s="34"/>
      <c r="C37" s="35"/>
      <c r="D37" s="56"/>
      <c r="E37" s="42"/>
      <c r="F37" s="41"/>
      <c r="H37" s="107" t="s">
        <v>76</v>
      </c>
      <c r="I37" s="108"/>
      <c r="J37" s="108"/>
      <c r="K37" s="108"/>
      <c r="L37" s="109"/>
    </row>
    <row r="38" ht="28.5" hidden="1" customHeight="1">
      <c r="B38" s="34"/>
      <c r="C38" s="35" t="s">
        <v>77</v>
      </c>
      <c r="D38" s="21"/>
      <c r="E38" s="35">
        <f>(1+$E$36)*EXP((-1)*$E$36)</f>
        <v>0.7724823535</v>
      </c>
      <c r="F38" s="22"/>
      <c r="H38" s="66"/>
      <c r="I38" s="67"/>
      <c r="J38" s="67"/>
      <c r="K38" s="67"/>
      <c r="L38" s="68"/>
    </row>
    <row r="39" ht="30.75" customHeight="1">
      <c r="B39" s="34"/>
      <c r="C39" s="56" t="s">
        <v>78</v>
      </c>
      <c r="D39" s="53" t="s">
        <v>79</v>
      </c>
      <c r="E39" s="65">
        <f>(0.5*($E$38+1))/(1-(EXP((-1)*$E$36)))</f>
        <v>1.493420738</v>
      </c>
      <c r="F39" s="22"/>
      <c r="H39" s="69"/>
      <c r="I39" s="70"/>
      <c r="J39" s="70"/>
      <c r="K39" s="70"/>
      <c r="L39" s="71"/>
    </row>
    <row r="40" ht="15.75" customHeight="1">
      <c r="B40" s="34"/>
      <c r="C40" s="56"/>
      <c r="D40" s="21"/>
      <c r="E40" s="72"/>
      <c r="F40" s="22"/>
      <c r="H40" s="73"/>
      <c r="I40" s="74"/>
      <c r="J40" s="74"/>
      <c r="K40" s="74"/>
      <c r="L40" s="75"/>
    </row>
    <row r="41" ht="15.75" customHeight="1">
      <c r="B41" s="34"/>
      <c r="C41" s="56" t="s">
        <v>198</v>
      </c>
      <c r="D41" s="53" t="s">
        <v>81</v>
      </c>
      <c r="E41" s="72">
        <f>ROUNDUP($E$25*$E$39,0)</f>
        <v>3652</v>
      </c>
      <c r="F41" s="22"/>
      <c r="H41" s="73"/>
      <c r="I41" s="74"/>
      <c r="J41" s="74"/>
      <c r="K41" s="74"/>
      <c r="L41" s="75"/>
    </row>
    <row r="42" ht="15.75" customHeight="1">
      <c r="B42" s="34"/>
      <c r="C42" s="35"/>
      <c r="D42" s="21"/>
      <c r="E42" s="35"/>
      <c r="F42" s="22"/>
      <c r="H42" s="73"/>
      <c r="I42" s="74"/>
      <c r="J42" s="74"/>
      <c r="K42" s="74"/>
      <c r="L42" s="75"/>
    </row>
    <row r="43" ht="15.75" customHeight="1">
      <c r="B43" s="34"/>
      <c r="C43" s="76" t="s">
        <v>199</v>
      </c>
      <c r="D43" s="77" t="s">
        <v>200</v>
      </c>
      <c r="E43" s="78">
        <f>IF(E29="Household",E25,E41)</f>
        <v>3652</v>
      </c>
      <c r="F43" s="22"/>
      <c r="H43" s="73"/>
      <c r="I43" s="74"/>
      <c r="J43" s="74"/>
      <c r="K43" s="74"/>
      <c r="L43" s="75"/>
    </row>
    <row r="44" ht="15.75" customHeight="1">
      <c r="B44" s="34"/>
      <c r="C44" s="35"/>
      <c r="D44" s="21"/>
      <c r="E44" s="21"/>
      <c r="F44" s="22"/>
      <c r="H44" s="73"/>
      <c r="I44" s="74"/>
      <c r="J44" s="74"/>
      <c r="K44" s="74"/>
      <c r="L44" s="75"/>
    </row>
    <row r="45" ht="15.75" customHeight="1">
      <c r="B45" s="28" t="s">
        <v>84</v>
      </c>
      <c r="C45" s="29"/>
      <c r="D45" s="50" t="s">
        <v>85</v>
      </c>
      <c r="E45" s="103"/>
      <c r="F45" s="104"/>
      <c r="H45" s="73"/>
      <c r="I45" s="74"/>
      <c r="J45" s="74"/>
      <c r="K45" s="74"/>
      <c r="L45" s="75"/>
    </row>
    <row r="46" ht="15.75" customHeight="1">
      <c r="B46" s="34"/>
      <c r="C46" s="21"/>
      <c r="D46" s="21"/>
      <c r="E46" s="21"/>
      <c r="F46" s="22"/>
      <c r="H46" s="73"/>
      <c r="I46" s="74"/>
      <c r="J46" s="74"/>
      <c r="K46" s="74"/>
      <c r="L46" s="75"/>
    </row>
    <row r="47" ht="15.75" customHeight="1">
      <c r="B47" s="34"/>
      <c r="C47" s="21"/>
      <c r="D47" s="85" t="s">
        <v>86</v>
      </c>
      <c r="E47" s="84">
        <v>5.0</v>
      </c>
      <c r="F47" s="38" t="s">
        <v>87</v>
      </c>
      <c r="H47" s="73"/>
      <c r="I47" s="74"/>
      <c r="J47" s="74"/>
      <c r="K47" s="74"/>
      <c r="L47" s="75"/>
    </row>
    <row r="48" ht="15.75" customHeight="1">
      <c r="B48" s="34"/>
      <c r="C48" s="21"/>
      <c r="D48" s="85"/>
      <c r="E48" s="105"/>
      <c r="F48" s="38"/>
      <c r="H48" s="73"/>
      <c r="I48" s="74"/>
      <c r="J48" s="74"/>
      <c r="K48" s="74"/>
      <c r="L48" s="75"/>
    </row>
    <row r="49" ht="15.75" customHeight="1">
      <c r="B49" s="34"/>
      <c r="C49" s="56" t="s">
        <v>88</v>
      </c>
      <c r="D49" s="53" t="s">
        <v>146</v>
      </c>
      <c r="E49" s="87">
        <f>(1/(1-($E$47/100)))</f>
        <v>1.052631579</v>
      </c>
      <c r="F49" s="38"/>
      <c r="H49" s="73"/>
      <c r="I49" s="74"/>
      <c r="J49" s="74"/>
      <c r="K49" s="74"/>
      <c r="L49" s="75"/>
    </row>
    <row r="50" ht="45.75" customHeight="1">
      <c r="B50" s="34"/>
      <c r="C50" s="21"/>
      <c r="D50" s="85"/>
      <c r="E50" s="36" t="str">
        <f>IF(OR(E47&lt;0,E47&gt;=100), "Value out of range; re-enter value", " ")</f>
        <v> </v>
      </c>
      <c r="F50" s="86"/>
      <c r="H50" s="73"/>
      <c r="I50" s="74"/>
      <c r="J50" s="74"/>
      <c r="K50" s="74"/>
      <c r="L50" s="75"/>
    </row>
    <row r="51" ht="15.75" customHeight="1">
      <c r="B51" s="34"/>
      <c r="C51" s="45" t="s">
        <v>201</v>
      </c>
      <c r="D51" s="89" t="s">
        <v>91</v>
      </c>
      <c r="E51" s="90">
        <f>ROUNDUP((($E$43)*($E$49)),0)</f>
        <v>3845</v>
      </c>
      <c r="F51" s="22"/>
      <c r="H51" s="73"/>
      <c r="I51" s="74"/>
      <c r="J51" s="74"/>
      <c r="K51" s="74"/>
      <c r="L51" s="75"/>
    </row>
    <row r="52" ht="15.75" customHeight="1">
      <c r="B52" s="46"/>
      <c r="C52" s="48"/>
      <c r="D52" s="48"/>
      <c r="E52" s="48"/>
      <c r="F52" s="49"/>
      <c r="H52" s="91"/>
      <c r="I52" s="92"/>
      <c r="J52" s="92"/>
      <c r="K52" s="92"/>
      <c r="L52" s="93"/>
    </row>
    <row r="53" ht="15.75" customHeight="1"/>
    <row r="54" ht="15.75" customHeight="1"/>
    <row r="55" ht="15.75" customHeight="1"/>
    <row r="56" ht="15.75" customHeight="1"/>
    <row r="57" ht="15.75" customHeight="1"/>
    <row r="58" ht="15.75" customHeight="1"/>
    <row r="59" ht="15.75" customHeight="1"/>
    <row r="60" ht="15.75" customHeight="1"/>
    <row r="61" ht="90.75" customHeight="1">
      <c r="B61" s="106"/>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5:F5"/>
    <mergeCell ref="B6:F6"/>
    <mergeCell ref="H37:L37"/>
    <mergeCell ref="B61:F61"/>
  </mergeCells>
  <conditionalFormatting sqref="E32">
    <cfRule type="expression" dxfId="0" priority="1">
      <formula>E29="Household"</formula>
    </cfRule>
  </conditionalFormatting>
  <conditionalFormatting sqref="E34">
    <cfRule type="expression" dxfId="0" priority="2">
      <formula>E29="Household"</formula>
    </cfRule>
  </conditionalFormatting>
  <conditionalFormatting sqref="E36:E37">
    <cfRule type="expression" dxfId="0" priority="3">
      <formula>E29="Household"</formula>
    </cfRule>
  </conditionalFormatting>
  <conditionalFormatting sqref="E39:E40">
    <cfRule type="expression" dxfId="0" priority="4">
      <formula>E29="Household"</formula>
    </cfRule>
  </conditionalFormatting>
  <conditionalFormatting sqref="E41">
    <cfRule type="expression" dxfId="0" priority="5">
      <formula>E29="Household"</formula>
    </cfRule>
  </conditionalFormatting>
  <conditionalFormatting sqref="F7">
    <cfRule type="expression" dxfId="0" priority="6">
      <formula>E1="YES"</formula>
    </cfRule>
  </conditionalFormatting>
  <conditionalFormatting sqref="E41">
    <cfRule type="expression" dxfId="0" priority="7">
      <formula>E30="Household"</formula>
    </cfRule>
  </conditionalFormatting>
  <dataValidations>
    <dataValidation type="list" allowBlank="1" showErrorMessage="1" sqref="E13">
      <formula1>$M$9:$M$11</formula1>
    </dataValidation>
    <dataValidation type="list" allowBlank="1" showErrorMessage="1" sqref="E17">
      <formula1>$M$17:$M$19</formula1>
    </dataValidation>
    <dataValidation type="list" allowBlank="1" showErrorMessage="1" sqref="E29">
      <formula1>$M$30:$M$31</formula1>
    </dataValidation>
  </dataValidation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19.43"/>
    <col customWidth="1" min="3" max="3" width="10.86"/>
    <col customWidth="1" min="4" max="4" width="53.0"/>
    <col customWidth="1" min="5" max="5" width="18.86"/>
    <col customWidth="1" min="6" max="6" width="17.86"/>
    <col customWidth="1" min="7" max="12" width="8.71"/>
    <col customWidth="1" hidden="1" min="13" max="13" width="15.43"/>
    <col customWidth="1" hidden="1" min="14" max="14" width="8.71"/>
    <col customWidth="1" min="15" max="26" width="8.71"/>
  </cols>
  <sheetData>
    <row r="4">
      <c r="B4" s="17"/>
      <c r="C4" s="18"/>
      <c r="D4" s="18"/>
      <c r="E4" s="18"/>
      <c r="F4" s="19"/>
    </row>
    <row r="5">
      <c r="B5" s="112" t="s">
        <v>21</v>
      </c>
      <c r="F5" s="113"/>
    </row>
    <row r="6">
      <c r="B6" s="23" t="s">
        <v>22</v>
      </c>
      <c r="C6" s="24"/>
      <c r="D6" s="24"/>
      <c r="E6" s="24"/>
      <c r="F6" s="25"/>
    </row>
    <row r="7">
      <c r="B7" s="114" t="s">
        <v>168</v>
      </c>
      <c r="C7" s="29" t="s">
        <v>202</v>
      </c>
      <c r="D7" s="30" t="s">
        <v>170</v>
      </c>
      <c r="E7" s="115">
        <v>1000.0</v>
      </c>
      <c r="F7" s="116" t="s">
        <v>95</v>
      </c>
    </row>
    <row r="8" ht="45.0" customHeight="1">
      <c r="B8" s="34"/>
      <c r="C8" s="21"/>
      <c r="D8" s="21"/>
      <c r="E8" s="36" t="str">
        <f>IF(OR(E7&lt;=0,ISTEXT(E7)), "Value out of range; re-enter value", " ")</f>
        <v> </v>
      </c>
      <c r="F8" s="22"/>
      <c r="M8" s="26" t="s">
        <v>203</v>
      </c>
      <c r="N8" s="27" t="s">
        <v>204</v>
      </c>
    </row>
    <row r="9" ht="27.75" customHeight="1">
      <c r="B9" s="34"/>
      <c r="D9" s="27" t="s">
        <v>205</v>
      </c>
      <c r="E9" s="37">
        <v>1.7</v>
      </c>
      <c r="F9" s="38" t="s">
        <v>95</v>
      </c>
      <c r="M9" s="33">
        <v>0.9</v>
      </c>
      <c r="N9" s="33">
        <v>1.28</v>
      </c>
    </row>
    <row r="10" ht="45.75" customHeight="1">
      <c r="B10" s="34"/>
      <c r="C10" s="35"/>
      <c r="D10" s="21"/>
      <c r="E10" s="36" t="str">
        <f>IF(OR(E9&lt;=0, ISTEXT(E9)), "Value out of range; re-enter value", " ")</f>
        <v> </v>
      </c>
      <c r="F10" s="22"/>
      <c r="M10" s="33">
        <v>0.95</v>
      </c>
      <c r="N10" s="33">
        <v>1.64</v>
      </c>
    </row>
    <row r="11">
      <c r="B11" s="34"/>
      <c r="D11" s="27" t="s">
        <v>206</v>
      </c>
      <c r="E11" s="37">
        <v>1.5</v>
      </c>
      <c r="F11" s="94" t="s">
        <v>207</v>
      </c>
      <c r="M11" s="33">
        <v>0.975</v>
      </c>
      <c r="N11" s="33">
        <v>1.96</v>
      </c>
    </row>
    <row r="12" ht="46.5" customHeight="1">
      <c r="B12" s="34"/>
      <c r="C12" s="35"/>
      <c r="D12" s="21"/>
      <c r="E12" s="36" t="str">
        <f>IF(OR(OR(E11&lt;=0,E9=E11),ISTEXT(E11)), "Value out of range; re-enter value", " ")</f>
        <v> </v>
      </c>
      <c r="F12" s="22"/>
    </row>
    <row r="13">
      <c r="B13" s="34"/>
      <c r="C13" s="35" t="s">
        <v>208</v>
      </c>
      <c r="D13" s="27" t="s">
        <v>209</v>
      </c>
      <c r="E13" s="95">
        <v>0.5</v>
      </c>
      <c r="F13" s="94" t="s">
        <v>95</v>
      </c>
    </row>
    <row r="14" ht="45.0" customHeight="1">
      <c r="B14" s="34"/>
      <c r="C14" s="35"/>
      <c r="D14" s="21"/>
      <c r="E14" s="36" t="str">
        <f>IF(OR(E13&lt;=0,ISTEXT(E13)), "Value out of range; re-enter value", " ")</f>
        <v> </v>
      </c>
      <c r="F14" s="22"/>
    </row>
    <row r="15">
      <c r="B15" s="34"/>
      <c r="C15" s="39" t="s">
        <v>210</v>
      </c>
      <c r="D15" s="40" t="s">
        <v>211</v>
      </c>
      <c r="E15" s="37">
        <v>0.95</v>
      </c>
      <c r="F15" s="41" t="s">
        <v>45</v>
      </c>
    </row>
    <row r="16">
      <c r="B16" s="34"/>
      <c r="C16" s="21"/>
      <c r="D16" s="21"/>
      <c r="E16" s="35"/>
      <c r="F16" s="22"/>
      <c r="M16" s="26" t="s">
        <v>212</v>
      </c>
      <c r="N16" s="26" t="s">
        <v>213</v>
      </c>
    </row>
    <row r="17">
      <c r="B17" s="34"/>
      <c r="C17" s="35" t="s">
        <v>214</v>
      </c>
      <c r="D17" s="27" t="s">
        <v>215</v>
      </c>
      <c r="E17" s="42">
        <f>NORMSINV(E15)</f>
        <v>1.644853625</v>
      </c>
      <c r="F17" s="22"/>
      <c r="M17" s="26"/>
      <c r="N17" s="26"/>
    </row>
    <row r="18">
      <c r="B18" s="34"/>
      <c r="C18" s="35"/>
      <c r="D18" s="21"/>
      <c r="E18" s="35"/>
      <c r="F18" s="22"/>
      <c r="M18" s="26"/>
      <c r="N18" s="26"/>
    </row>
    <row r="19">
      <c r="B19" s="34"/>
      <c r="C19" s="39" t="s">
        <v>216</v>
      </c>
      <c r="D19" s="40" t="s">
        <v>217</v>
      </c>
      <c r="E19" s="37">
        <v>0.8</v>
      </c>
      <c r="F19" s="41" t="s">
        <v>45</v>
      </c>
      <c r="M19" s="33">
        <v>0.7</v>
      </c>
      <c r="N19" s="33">
        <v>0.53</v>
      </c>
    </row>
    <row r="20">
      <c r="B20" s="34"/>
      <c r="C20" s="35"/>
      <c r="D20" s="21"/>
      <c r="E20" s="35"/>
      <c r="F20" s="22"/>
      <c r="M20" s="33">
        <v>0.8</v>
      </c>
      <c r="N20" s="33">
        <v>0.84</v>
      </c>
    </row>
    <row r="21" ht="15.75" customHeight="1">
      <c r="B21" s="34"/>
      <c r="C21" s="35" t="s">
        <v>218</v>
      </c>
      <c r="D21" s="27" t="s">
        <v>219</v>
      </c>
      <c r="E21" s="42">
        <f>NORMSINV(E19)</f>
        <v>0.8416212327</v>
      </c>
      <c r="F21" s="22"/>
      <c r="M21" s="33">
        <v>0.9</v>
      </c>
      <c r="N21" s="33">
        <v>1.28</v>
      </c>
    </row>
    <row r="22" ht="15.75" customHeight="1">
      <c r="B22" s="34"/>
      <c r="C22" s="35"/>
      <c r="D22" s="21"/>
      <c r="E22" s="35"/>
      <c r="F22" s="22"/>
    </row>
    <row r="23" ht="45.0" customHeight="1">
      <c r="B23" s="34"/>
      <c r="C23" s="39" t="s">
        <v>220</v>
      </c>
      <c r="D23" s="27" t="s">
        <v>189</v>
      </c>
      <c r="E23" s="37">
        <v>5.0</v>
      </c>
      <c r="F23" s="38" t="s">
        <v>56</v>
      </c>
    </row>
    <row r="24" ht="48.0" customHeight="1">
      <c r="B24" s="34"/>
      <c r="C24" s="35"/>
      <c r="D24" s="21"/>
      <c r="E24" s="36" t="str">
        <f>IF(OR(E23&lt;=0,E23&gt;10), "Value out of range; re-enter value", " ")</f>
        <v> </v>
      </c>
      <c r="F24" s="22"/>
      <c r="M24" s="43" t="s">
        <v>190</v>
      </c>
      <c r="N24" s="43">
        <f>(E17+E21)^2</f>
        <v>6.182557219</v>
      </c>
    </row>
    <row r="25" ht="15.75" customHeight="1">
      <c r="B25" s="34"/>
      <c r="C25" s="39" t="s">
        <v>191</v>
      </c>
      <c r="D25" s="21" t="s">
        <v>221</v>
      </c>
      <c r="E25" s="42">
        <f>N26/N27</f>
        <v>0.2394720992</v>
      </c>
      <c r="F25" s="22"/>
      <c r="M25" s="43" t="s">
        <v>193</v>
      </c>
      <c r="N25" s="117">
        <f>(E9-E11)^2</f>
        <v>0.04</v>
      </c>
    </row>
    <row r="26" ht="58.5" customHeight="1">
      <c r="B26" s="34"/>
      <c r="C26" s="35"/>
      <c r="D26" s="21"/>
      <c r="E26" s="54" t="str">
        <f>IF(E25&lt;=0,"Implausible Scenario; Desired power can never be achieved","")</f>
        <v/>
      </c>
      <c r="F26" s="22"/>
      <c r="M26" s="43" t="s">
        <v>161</v>
      </c>
      <c r="N26" s="117">
        <f>E23*N24*(E13)^2/N25</f>
        <v>193.2049131</v>
      </c>
    </row>
    <row r="27" ht="15.75" customHeight="1">
      <c r="B27" s="34"/>
      <c r="C27" s="44" t="s">
        <v>222</v>
      </c>
      <c r="D27" s="45" t="s">
        <v>223</v>
      </c>
      <c r="E27" s="44">
        <f>ROUNDUP(E25*E7,0)</f>
        <v>240</v>
      </c>
      <c r="F27" s="22"/>
      <c r="M27" s="43" t="s">
        <v>163</v>
      </c>
      <c r="N27" s="119">
        <f>E7-N26</f>
        <v>806.7950869</v>
      </c>
    </row>
    <row r="28" ht="15.75" customHeight="1">
      <c r="B28" s="46"/>
      <c r="C28" s="47"/>
      <c r="D28" s="48"/>
      <c r="E28" s="48"/>
      <c r="F28" s="49"/>
    </row>
    <row r="29" ht="15.75" customHeight="1">
      <c r="B29" s="79" t="s">
        <v>63</v>
      </c>
      <c r="C29" s="35"/>
      <c r="D29" s="80" t="s">
        <v>64</v>
      </c>
      <c r="E29" s="53"/>
      <c r="F29" s="98"/>
    </row>
    <row r="30" ht="15.75" customHeight="1">
      <c r="B30" s="34"/>
      <c r="C30" s="35"/>
      <c r="D30" s="21"/>
      <c r="E30" s="21"/>
      <c r="F30" s="22"/>
      <c r="M30" s="43" t="s">
        <v>68</v>
      </c>
    </row>
    <row r="31" ht="15.75" customHeight="1">
      <c r="B31" s="34"/>
      <c r="C31" s="35"/>
      <c r="D31" s="21" t="s">
        <v>67</v>
      </c>
      <c r="E31" s="37" t="s">
        <v>68</v>
      </c>
      <c r="F31" s="41" t="s">
        <v>45</v>
      </c>
      <c r="M31" s="43" t="s">
        <v>70</v>
      </c>
    </row>
    <row r="32" ht="59.25" customHeight="1">
      <c r="B32" s="34"/>
      <c r="C32" s="35"/>
      <c r="D32" s="21"/>
      <c r="E32" s="54" t="str">
        <f>IF(E31="Household", "If household level indicator, skip to adjustment 2"," ")</f>
        <v> </v>
      </c>
      <c r="F32" s="22"/>
    </row>
    <row r="33" ht="15.75" customHeight="1">
      <c r="B33" s="34"/>
      <c r="C33" s="35"/>
      <c r="D33" s="21" t="s">
        <v>69</v>
      </c>
      <c r="E33" s="21"/>
      <c r="F33" s="22"/>
    </row>
    <row r="34" ht="15.75" customHeight="1">
      <c r="B34" s="34"/>
      <c r="C34" s="35"/>
      <c r="D34" s="56" t="s">
        <v>71</v>
      </c>
      <c r="E34" s="37">
        <v>0.18</v>
      </c>
      <c r="F34" s="38" t="s">
        <v>39</v>
      </c>
    </row>
    <row r="35" ht="51.75" customHeight="1">
      <c r="B35" s="34"/>
      <c r="C35" s="35"/>
      <c r="D35" s="56"/>
      <c r="E35" s="36" t="str">
        <f>IF(OR(E34&lt;=0,E34&gt;1), "Value out of range; re-enter value", " ")</f>
        <v> </v>
      </c>
      <c r="F35" s="38"/>
    </row>
    <row r="36" ht="15.75" customHeight="1">
      <c r="B36" s="34"/>
      <c r="C36" s="35"/>
      <c r="D36" s="56" t="s">
        <v>72</v>
      </c>
      <c r="E36" s="37">
        <v>5.0</v>
      </c>
      <c r="F36" s="38" t="s">
        <v>73</v>
      </c>
    </row>
    <row r="37" ht="44.25" customHeight="1">
      <c r="B37" s="34"/>
      <c r="C37" s="35"/>
      <c r="D37" s="57"/>
      <c r="E37" s="36" t="str">
        <f>IF(OR(E36&lt;1,E36&gt;10), "Value out of range; re-enter value", " ")</f>
        <v> </v>
      </c>
      <c r="F37" s="22"/>
    </row>
    <row r="38" ht="15.75" customHeight="1">
      <c r="B38" s="34"/>
      <c r="C38" s="35" t="s">
        <v>74</v>
      </c>
      <c r="D38" s="56" t="s">
        <v>75</v>
      </c>
      <c r="E38" s="42">
        <f>E34*E36</f>
        <v>0.9</v>
      </c>
      <c r="F38" s="41"/>
    </row>
    <row r="39" ht="30.0" customHeight="1">
      <c r="B39" s="34"/>
      <c r="C39" s="35"/>
      <c r="D39" s="56"/>
      <c r="E39" s="42"/>
      <c r="F39" s="41"/>
      <c r="H39" s="107" t="s">
        <v>76</v>
      </c>
      <c r="I39" s="108"/>
      <c r="J39" s="108"/>
      <c r="K39" s="108"/>
      <c r="L39" s="109"/>
    </row>
    <row r="40" ht="30.75" hidden="1" customHeight="1">
      <c r="B40" s="34"/>
      <c r="C40" s="35" t="s">
        <v>77</v>
      </c>
      <c r="D40" s="21"/>
      <c r="E40" s="35">
        <f>(1+$E$38)*EXP((-1)*$E$38)</f>
        <v>0.7724823535</v>
      </c>
      <c r="F40" s="22"/>
      <c r="H40" s="66"/>
      <c r="I40" s="67"/>
      <c r="J40" s="67"/>
      <c r="K40" s="67"/>
      <c r="L40" s="68"/>
    </row>
    <row r="41" ht="15.75" customHeight="1">
      <c r="B41" s="34"/>
      <c r="C41" s="56" t="s">
        <v>78</v>
      </c>
      <c r="D41" s="53" t="s">
        <v>79</v>
      </c>
      <c r="E41" s="65">
        <f>(0.5*($E$40+1))/(1-(EXP((-1)*$E$38)))</f>
        <v>1.493420738</v>
      </c>
      <c r="F41" s="22"/>
      <c r="H41" s="69"/>
      <c r="I41" s="70"/>
      <c r="J41" s="70"/>
      <c r="K41" s="70"/>
      <c r="L41" s="71"/>
    </row>
    <row r="42" ht="15.75" customHeight="1">
      <c r="B42" s="34"/>
      <c r="C42" s="56"/>
      <c r="D42" s="21"/>
      <c r="E42" s="72"/>
      <c r="F42" s="22"/>
      <c r="H42" s="73"/>
      <c r="I42" s="74"/>
      <c r="J42" s="74"/>
      <c r="K42" s="74"/>
      <c r="L42" s="75"/>
    </row>
    <row r="43" ht="15.75" customHeight="1">
      <c r="B43" s="34"/>
      <c r="C43" s="56" t="s">
        <v>224</v>
      </c>
      <c r="D43" s="53" t="s">
        <v>81</v>
      </c>
      <c r="E43" s="72">
        <f>ROUNDUP($E$27*$E$41,0)</f>
        <v>359</v>
      </c>
      <c r="F43" s="22"/>
      <c r="H43" s="73"/>
      <c r="I43" s="74"/>
      <c r="J43" s="74"/>
      <c r="K43" s="74"/>
      <c r="L43" s="75"/>
    </row>
    <row r="44" ht="15.75" customHeight="1">
      <c r="B44" s="34"/>
      <c r="C44" s="35"/>
      <c r="D44" s="21"/>
      <c r="E44" s="35"/>
      <c r="F44" s="22"/>
      <c r="H44" s="73"/>
      <c r="I44" s="74"/>
      <c r="J44" s="74"/>
      <c r="K44" s="74"/>
      <c r="L44" s="75"/>
    </row>
    <row r="45" ht="15.75" customHeight="1">
      <c r="B45" s="34"/>
      <c r="C45" s="76" t="s">
        <v>225</v>
      </c>
      <c r="D45" s="77" t="s">
        <v>226</v>
      </c>
      <c r="E45" s="78">
        <f>IF(E31="Household",E27,E43)</f>
        <v>359</v>
      </c>
      <c r="F45" s="22"/>
      <c r="H45" s="73"/>
      <c r="I45" s="74"/>
      <c r="J45" s="74"/>
      <c r="K45" s="74"/>
      <c r="L45" s="75"/>
    </row>
    <row r="46" ht="15.75" customHeight="1">
      <c r="B46" s="34"/>
      <c r="C46" s="35"/>
      <c r="D46" s="21"/>
      <c r="E46" s="21"/>
      <c r="F46" s="22"/>
      <c r="H46" s="73"/>
      <c r="I46" s="74"/>
      <c r="J46" s="74"/>
      <c r="K46" s="74"/>
      <c r="L46" s="75"/>
    </row>
    <row r="47" ht="15.75" customHeight="1">
      <c r="B47" s="28" t="s">
        <v>84</v>
      </c>
      <c r="C47" s="29"/>
      <c r="D47" s="50" t="s">
        <v>85</v>
      </c>
      <c r="E47" s="103"/>
      <c r="F47" s="104"/>
      <c r="H47" s="73"/>
      <c r="I47" s="74"/>
      <c r="J47" s="74"/>
      <c r="K47" s="74"/>
      <c r="L47" s="75"/>
    </row>
    <row r="48" ht="15.75" customHeight="1">
      <c r="B48" s="34"/>
      <c r="C48" s="21"/>
      <c r="D48" s="21"/>
      <c r="E48" s="21"/>
      <c r="F48" s="22"/>
      <c r="H48" s="73"/>
      <c r="I48" s="74"/>
      <c r="J48" s="74"/>
      <c r="K48" s="74"/>
      <c r="L48" s="75"/>
    </row>
    <row r="49" ht="15.75" customHeight="1">
      <c r="B49" s="34"/>
      <c r="C49" s="21"/>
      <c r="D49" s="85" t="s">
        <v>86</v>
      </c>
      <c r="E49" s="84">
        <v>5.0</v>
      </c>
      <c r="F49" s="38" t="s">
        <v>87</v>
      </c>
      <c r="H49" s="73"/>
      <c r="I49" s="74"/>
      <c r="J49" s="74"/>
      <c r="K49" s="74"/>
      <c r="L49" s="75"/>
    </row>
    <row r="50" ht="15.75" customHeight="1">
      <c r="B50" s="34"/>
      <c r="C50" s="21"/>
      <c r="D50" s="85"/>
      <c r="E50" s="105"/>
      <c r="F50" s="38"/>
      <c r="H50" s="73"/>
      <c r="I50" s="74"/>
      <c r="J50" s="74"/>
      <c r="K50" s="74"/>
      <c r="L50" s="75"/>
    </row>
    <row r="51" ht="15.75" customHeight="1">
      <c r="B51" s="34"/>
      <c r="C51" s="56" t="s">
        <v>88</v>
      </c>
      <c r="D51" s="53" t="s">
        <v>146</v>
      </c>
      <c r="E51" s="87">
        <f>(1/(1-($E$49/100)))</f>
        <v>1.052631579</v>
      </c>
      <c r="F51" s="38"/>
      <c r="H51" s="73"/>
      <c r="I51" s="74"/>
      <c r="J51" s="74"/>
      <c r="K51" s="74"/>
      <c r="L51" s="75"/>
    </row>
    <row r="52" ht="48.75" customHeight="1">
      <c r="B52" s="34"/>
      <c r="C52" s="21"/>
      <c r="D52" s="85"/>
      <c r="E52" s="36" t="str">
        <f>IF(OR(E49&lt;0,E49&gt;=100), "Value out of range; re-enter value", " ")</f>
        <v> </v>
      </c>
      <c r="F52" s="86"/>
      <c r="H52" s="73"/>
      <c r="I52" s="74"/>
      <c r="J52" s="74"/>
      <c r="K52" s="74"/>
      <c r="L52" s="75"/>
    </row>
    <row r="53" ht="15.75" customHeight="1">
      <c r="B53" s="34"/>
      <c r="C53" s="45" t="s">
        <v>227</v>
      </c>
      <c r="D53" s="89" t="s">
        <v>91</v>
      </c>
      <c r="E53" s="90">
        <f>ROUNDUP((($E$45)*($E$51)),0)</f>
        <v>378</v>
      </c>
      <c r="F53" s="22"/>
      <c r="H53" s="73"/>
      <c r="I53" s="74"/>
      <c r="J53" s="74"/>
      <c r="K53" s="74"/>
      <c r="L53" s="75"/>
    </row>
    <row r="54" ht="15.75" customHeight="1">
      <c r="B54" s="46"/>
      <c r="C54" s="48"/>
      <c r="D54" s="48"/>
      <c r="E54" s="48"/>
      <c r="F54" s="49"/>
      <c r="H54" s="91"/>
      <c r="I54" s="92"/>
      <c r="J54" s="92"/>
      <c r="K54" s="92"/>
      <c r="L54" s="93"/>
    </row>
    <row r="55" ht="15.75" customHeight="1"/>
    <row r="56" ht="15.75" customHeight="1"/>
    <row r="57" ht="15.75" customHeight="1"/>
    <row r="58" ht="15.75" customHeight="1"/>
    <row r="59" ht="15.75" customHeight="1"/>
    <row r="60" ht="15.75" customHeight="1"/>
    <row r="61" ht="15.75" customHeight="1"/>
    <row r="62" ht="15.75" customHeight="1"/>
    <row r="63" ht="90.75" customHeight="1">
      <c r="B63" s="106"/>
    </row>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5:F5"/>
    <mergeCell ref="B6:F6"/>
    <mergeCell ref="H39:L39"/>
    <mergeCell ref="B63:F63"/>
  </mergeCells>
  <conditionalFormatting sqref="E43">
    <cfRule type="expression" dxfId="0" priority="1">
      <formula>E31="Household"</formula>
    </cfRule>
  </conditionalFormatting>
  <conditionalFormatting sqref="E34">
    <cfRule type="expression" dxfId="0" priority="2">
      <formula>E31="Household"</formula>
    </cfRule>
  </conditionalFormatting>
  <conditionalFormatting sqref="E36">
    <cfRule type="expression" dxfId="0" priority="3">
      <formula>E31="Household"</formula>
    </cfRule>
  </conditionalFormatting>
  <conditionalFormatting sqref="E38:E39">
    <cfRule type="expression" dxfId="0" priority="4">
      <formula>E31="Household"</formula>
    </cfRule>
  </conditionalFormatting>
  <conditionalFormatting sqref="E42">
    <cfRule type="expression" dxfId="0" priority="5">
      <formula>E32="Household"</formula>
    </cfRule>
  </conditionalFormatting>
  <conditionalFormatting sqref="F7">
    <cfRule type="expression" dxfId="0" priority="6">
      <formula>E1="YES"</formula>
    </cfRule>
  </conditionalFormatting>
  <conditionalFormatting sqref="F11">
    <cfRule type="expression" dxfId="0" priority="7">
      <formula>E9="NO"</formula>
    </cfRule>
  </conditionalFormatting>
  <conditionalFormatting sqref="F13">
    <cfRule type="expression" dxfId="0" priority="8">
      <formula>E11="NO"</formula>
    </cfRule>
  </conditionalFormatting>
  <conditionalFormatting sqref="E43">
    <cfRule type="expression" dxfId="0" priority="9">
      <formula>E32="Household"</formula>
    </cfRule>
  </conditionalFormatting>
  <conditionalFormatting sqref="E41">
    <cfRule type="expression" dxfId="0" priority="10">
      <formula>E31="Household"</formula>
    </cfRule>
  </conditionalFormatting>
  <dataValidations>
    <dataValidation type="list" allowBlank="1" showErrorMessage="1" sqref="E19">
      <formula1>$M$19:$M$21</formula1>
    </dataValidation>
    <dataValidation type="list" allowBlank="1" showErrorMessage="1" sqref="E15">
      <formula1>$M$9:$M$11</formula1>
    </dataValidation>
    <dataValidation type="list" allowBlank="1" showErrorMessage="1" sqref="E31">
      <formula1>$M$30:$M$31</formula1>
    </dataValidation>
  </dataValidations>
  <printOptions/>
  <pageMargins bottom="0.75" footer="0.0" header="0.0" left="0.7" right="0.7" top="0.75"/>
  <pageSetup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1A3E5F9AA6593439116F79CA10376F1" ma:contentTypeVersion="21" ma:contentTypeDescription="Create a new document." ma:contentTypeScope="" ma:versionID="aa81e6f34497b5dee97a50b007a245c4">
  <xsd:schema xmlns:xsd="http://www.w3.org/2001/XMLSchema" xmlns:xs="http://www.w3.org/2001/XMLSchema" xmlns:p="http://schemas.microsoft.com/office/2006/metadata/properties" xmlns:ns2="0d58e8a2-dff7-4492-a987-8cd66a35f019" xmlns:ns3="a7a5a0b0-47c5-4056-9505-4cb74804ae11" xmlns:ns4="fa6a9aea-fb0f-4ddd-aff8-712634b7d5fe" targetNamespace="http://schemas.microsoft.com/office/2006/metadata/properties" ma:root="true" ma:fieldsID="ce02d3080834df40a3c73274b843bea0" ns2:_="" ns3:_="" ns4:_="">
    <xsd:import namespace="0d58e8a2-dff7-4492-a987-8cd66a35f019"/>
    <xsd:import namespace="a7a5a0b0-47c5-4056-9505-4cb74804ae11"/>
    <xsd:import namespace="fa6a9aea-fb0f-4ddd-aff8-712634b7d5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4:TaxCatchAll"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2:DLVStatu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58e8a2-dff7-4492-a987-8cd66a35f0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6856f2ee-118d-42e8-91de-064c9a66b685" ma:termSetId="09814cd3-568e-fe90-9814-8d621ff8fb84" ma:anchorId="fba54fb3-c3e1-fe81-a776-ca4b69148c4d" ma:open="true" ma:isKeyword="false">
      <xsd:complexType>
        <xsd:sequence>
          <xsd:element ref="pc:Terms" minOccurs="0" maxOccurs="1"/>
        </xsd:sequence>
      </xsd:complexType>
    </xsd:element>
    <xsd:element name="DLVStatus" ma:index="21" nillable="true" ma:displayName="DLV Status" ma:format="Dropdown" ma:internalName="DLVStatus">
      <xsd:simpleType>
        <xsd:restriction base="dms:Choice">
          <xsd:enumeration value="Old Draft"/>
          <xsd:enumeration value="Working Draft"/>
          <xsd:enumeration value="Submitted"/>
          <xsd:enumeration value="USAID Comments"/>
          <xsd:enumeration value="USAID Approved"/>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a5a0b0-47c5-4056-9505-4cb74804ae1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6a9aea-fb0f-4ddd-aff8-712634b7d5f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7cdfd5d-0bb3-4f95-b84e-d82436353bd1}" ma:internalName="TaxCatchAll" ma:showField="CatchAllData" ma:web="a7a5a0b0-47c5-4056-9505-4cb74804ae1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BD1473-53B1-4C02-8D58-C1007D311633}"/>
</file>

<file path=customXml/itemProps2.xml><?xml version="1.0" encoding="utf-8"?>
<ds:datastoreItem xmlns:ds="http://schemas.openxmlformats.org/officeDocument/2006/customXml" ds:itemID="{9A63A977-B8B6-451F-B884-905B9A8F8731}"/>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2017-11-02T21:28:54Z</dcterms:created>
  <dc:creator>Diana Stukel</dc:creator>
</cp:coreProperties>
</file>