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and Instructions" sheetId="1" r:id="rId4"/>
    <sheet state="visible" name="1. Comparative for Proportions" sheetId="2" r:id="rId5"/>
    <sheet state="visible" name="2. Comparative for Means" sheetId="3" r:id="rId6"/>
    <sheet state="visible" name="3. Descriptive for Proportions" sheetId="4" r:id="rId7"/>
    <sheet state="visible" name="4. Descriptive for Means" sheetId="5" r:id="rId8"/>
    <sheet state="visible" name="5.Comparative Proportions TopUp" sheetId="6" r:id="rId9"/>
    <sheet state="visible" name="6. Comparative Means TopUp" sheetId="7" r:id="rId10"/>
  </sheets>
  <definedNames>
    <definedName localSheetId="3" name="_Toc496022009">'3. Descriptive for Proportions'!$B$4</definedName>
    <definedName localSheetId="1" name="_Toc496022002">'1. Comparative for Proportions'!$B$4</definedName>
    <definedName localSheetId="3" name="_Toc496022010">'3. Descriptive for Proportions'!$B$4</definedName>
  </definedNames>
  <calcPr/>
  <extLst>
    <ext uri="GoogleSheetsCustomDataVersion2">
      <go:sheetsCustomData xmlns:go="http://customooxmlschemas.google.com/" r:id="rId11" roundtripDataChecksum="R5i6pemhuPzW+xORaxD5CyQiuJF8d/nCDkHg4F99ogk="/>
    </ext>
  </extLst>
</workbook>
</file>

<file path=xl/sharedStrings.xml><?xml version="1.0" encoding="utf-8"?>
<sst xmlns="http://schemas.openxmlformats.org/spreadsheetml/2006/main" count="439" uniqueCount="228">
  <si>
    <t>POPULATION-BASED SURVEY SAMPLE SIZE CALCULATOR:                                                                                                  COMPANION TO THE "FEED THE FUTURE POPULATION-BASED SAMPLING GUIDE"</t>
  </si>
  <si>
    <r>
      <rPr>
        <rFont val="Calibri"/>
        <color theme="1"/>
        <sz val="11.0"/>
      </rPr>
      <t xml:space="preserve">This Excel sample size calculator is designed to be used as a companion to the publication, "Feed the Future Population-Based Sampling Guide" (see hyperlink below). The calculator was developed by Diana Stukel, PhD, FANTA, and funded by USAID's Bureau for Food Security and Office of Food for Peace. </t>
    </r>
    <r>
      <rPr>
        <rFont val="Calibri"/>
        <color theme="1"/>
        <sz val="11.0"/>
      </rPr>
      <t xml:space="preserve">It permits the calculation of sample sizes for population-based surveys that collect data for indicators that are estimates of proportions or means—such as the Global Food Security Strategy indicators: "Prevalence of Stunted Children Under 5 Years of Age" (a proportion) and "Average Daily Per Capita Expenditure" (a mean).  The calculator requires a number of input parameters, and produces both an initial sample size for a given indicator (for both individual and household level indicators), as well as the final sample size after adjusting for the number of households to sample (for individual level indicators only) and for household level non-response. </t>
    </r>
  </si>
  <si>
    <r>
      <rPr>
        <rFont val="Calibri"/>
        <b/>
        <color theme="1"/>
        <sz val="11.0"/>
      </rPr>
      <t>NB:</t>
    </r>
    <r>
      <rPr>
        <rFont val="Calibri"/>
        <color theme="1"/>
        <sz val="11.0"/>
      </rPr>
      <t xml:space="preserve"> This is a revised version of the previously published calculator (FTF ZOI Survey Methods - Sample Size Calculator 20180425.xlsx), that now incorporates the adj_1 (i.e., the adjustment factor for the number of households to sample for individual level indicators only) and adj_2 (i.e., the adjustment factor for household level non-response) calculations explicitly in the sample size calculator.</t>
    </r>
  </si>
  <si>
    <t>Click on this hyperlink to visit the sampling guide</t>
  </si>
  <si>
    <t>There are six sheets to this Excel-based sample size calculator, allowing for sample size computations under different scenarios. These scenarios are summarized below:</t>
  </si>
  <si>
    <t xml:space="preserve"> Sheet 1. "Comparative for Proportions"</t>
  </si>
  <si>
    <t>Sample Size Calculator to Power Statistical Tests of Differences over Time for Indicators of Proportions</t>
  </si>
  <si>
    <t xml:space="preserve">(Corresponding to Sections 2.2.1 [equation 1], 2.2.4 [equation 4], and 2.2.5 of Guide) </t>
  </si>
  <si>
    <t xml:space="preserve"> Sheet 2. "Comparative for Means"</t>
  </si>
  <si>
    <t>Sample Size Calculator to Power Statistical Tests of Differences over Time for Indicators of Means</t>
  </si>
  <si>
    <t xml:space="preserve">(Corresponding to Sections 2.2.2 [equation 2], 2.2.4 [equation 4], and 2.2.5 of Guide) </t>
  </si>
  <si>
    <t xml:space="preserve"> Sheet 3. "Descriptive for Proportions"</t>
  </si>
  <si>
    <t>Sample Size Calculator to Ensure Adequate Precision for Estimates of Indicators of Proportions</t>
  </si>
  <si>
    <t xml:space="preserve">(Corresponding to Sections 2.3.1 [equation 8], 2.2.4 [equation 4], and 2.2.5 of Guide) </t>
  </si>
  <si>
    <t xml:space="preserve"> Sheet 4. "Descriptive for Means"</t>
  </si>
  <si>
    <t>Sample Size Calculator to Ensure Adequate Precision for Estimates of Indicators of Means</t>
  </si>
  <si>
    <t xml:space="preserve">(Corresponding to Sections 2.3.2 [equation 9], 2.2.4 [equation 4], and 2.2.5 of Guide) </t>
  </si>
  <si>
    <t xml:space="preserve"> Sheet 5. "Comparative Proportions TopUp"</t>
  </si>
  <si>
    <t>Adjusting Sample Size at the Second Time Point for Indicators of Proportions (Comparative Surveys only)</t>
  </si>
  <si>
    <t xml:space="preserve">(Corresponding to Sections 2.2.7 [equation 6], 2.2.4 [equation 4], and 2.2.5 of Guide) </t>
  </si>
  <si>
    <t xml:space="preserve"> Sheet 6. "Comparative Means TopUp"</t>
  </si>
  <si>
    <t>Adjusting Sample Size at the Second Time Point for Indicators of Means (Comparative Surveys only)</t>
  </si>
  <si>
    <t xml:space="preserve">(Corresponding to Sections 2.2.7 [equation 7], 2.2.4 [equation 4], and 2.2.5 of Guide) </t>
  </si>
  <si>
    <t>Instructions</t>
  </si>
  <si>
    <r>
      <rPr>
        <rFont val="Calibri"/>
        <i/>
        <color theme="1"/>
        <sz val="11.0"/>
      </rPr>
      <t>In each of the sheets, for</t>
    </r>
    <r>
      <rPr>
        <rFont val="Calibri"/>
        <i/>
        <color theme="1"/>
        <sz val="11.0"/>
      </rPr>
      <t xml:space="preserve"> all cells highlighted in yellow, either fill in with approp</t>
    </r>
    <r>
      <rPr>
        <rFont val="Calibri"/>
        <i/>
        <color theme="1"/>
        <sz val="11.0"/>
      </rPr>
      <t>riate values or select choices from the drop-down boxes provided, as per specific instruction provided next to the yellow highlighted area.</t>
    </r>
  </si>
  <si>
    <t xml:space="preserve">This calculator is made possible by the generous support of the American people through the support of the </t>
  </si>
  <si>
    <t xml:space="preserve">Office of Health, Infectious Diseases, and Nutrition, Bureau for Global Health, U.S. Agency for International </t>
  </si>
  <si>
    <t xml:space="preserve">Development (USAID), USAID Bureau for Food Security, and USAID Office of Food for Peace, under terms of </t>
  </si>
  <si>
    <t xml:space="preserve">Cooperative Agreement No. AID-OAA-A-12-00005, through the Food and Nutrition Technical Assistance III </t>
  </si>
  <si>
    <t xml:space="preserve">Project (FANTA), managed by FHI 360. </t>
  </si>
  <si>
    <t>The contents are the responsibility of FHI 360 and do not necessarily reflect the views of USAID or the</t>
  </si>
  <si>
    <t>United States Government.</t>
  </si>
  <si>
    <t xml:space="preserve">This revised version of the calculator was prepared by Surveys for Monitoring in Resilience and Food Security  </t>
  </si>
  <si>
    <t>for review by the United States Agency for International Development. Task Order Number: 7200AA21M00009.</t>
  </si>
  <si>
    <r>
      <rPr>
        <rFont val="Calibri"/>
        <b/>
        <color theme="1"/>
        <sz val="11.0"/>
      </rPr>
      <t>1-</t>
    </r>
    <r>
      <rPr>
        <rFont val="Calibri"/>
        <b/>
        <color theme="1"/>
        <sz val="11.0"/>
      </rPr>
      <t>α</t>
    </r>
  </si>
  <si>
    <r>
      <rPr>
        <rFont val="Calibri"/>
        <b/>
        <color theme="1"/>
        <sz val="11.0"/>
      </rPr>
      <t>z</t>
    </r>
    <r>
      <rPr>
        <rFont val="Calibri"/>
        <b/>
        <color theme="1"/>
        <sz val="11.0"/>
        <vertAlign val="subscript"/>
      </rPr>
      <t>1-α</t>
    </r>
  </si>
  <si>
    <t>INITIAL SAMPLE SIZE</t>
  </si>
  <si>
    <r>
      <rPr>
        <rFont val="Calibri"/>
        <color theme="1"/>
        <sz val="11.0"/>
      </rPr>
      <t>P</t>
    </r>
    <r>
      <rPr>
        <rFont val="Calibri"/>
        <color theme="1"/>
        <sz val="11.0"/>
        <vertAlign val="subscript"/>
      </rPr>
      <t>1,est</t>
    </r>
  </si>
  <si>
    <t>Estimate of proportion at time point 1</t>
  </si>
  <si>
    <t>Enter value greater than 0 and less than or equal to 1</t>
  </si>
  <si>
    <r>
      <rPr>
        <rFont val="Calibri"/>
        <color theme="1"/>
        <sz val="11.0"/>
      </rPr>
      <t>P</t>
    </r>
    <r>
      <rPr>
        <rFont val="Calibri"/>
        <color theme="1"/>
        <sz val="11.0"/>
        <vertAlign val="subscript"/>
      </rPr>
      <t>2,est</t>
    </r>
  </si>
  <si>
    <t>Estimate of proportion at time point 2</t>
  </si>
  <si>
    <r>
      <rPr>
        <rFont val="Calibri"/>
        <color theme="1"/>
        <sz val="10.0"/>
      </rPr>
      <t>Enter value greater than 0 and less than or equal to 1; value cannot be the same as P</t>
    </r>
    <r>
      <rPr>
        <rFont val="Calibri"/>
        <color theme="1"/>
        <sz val="10.0"/>
        <vertAlign val="subscript"/>
      </rPr>
      <t>1,est</t>
    </r>
  </si>
  <si>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</si>
  <si>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</si>
  <si>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t>Use drop-down box</t>
  </si>
  <si>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</si>
  <si>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</si>
  <si>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</si>
  <si>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</si>
  <si>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</si>
  <si>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</si>
  <si>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</si>
  <si>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</si>
  <si>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est</t>
    </r>
  </si>
  <si>
    <t>Design Effect</t>
  </si>
  <si>
    <t>Enter value greater than 0 and less than or equal to 10</t>
  </si>
  <si>
    <t>Pbar</t>
  </si>
  <si>
    <r>
      <rPr>
        <rFont val="Calibri"/>
        <color theme="1"/>
        <sz val="11.0"/>
      </rPr>
      <t>n</t>
    </r>
    <r>
      <rPr>
        <rFont val="Calibri"/>
        <color theme="1"/>
        <sz val="11.0"/>
        <vertAlign val="subscript"/>
      </rPr>
      <t>initial</t>
    </r>
  </si>
  <si>
    <t>Initial Sample Size</t>
  </si>
  <si>
    <t>Pbar*(1-Pbar)</t>
  </si>
  <si>
    <t>P1est*(1-P1est)</t>
  </si>
  <si>
    <t>P2est*(1-P2est)</t>
  </si>
  <si>
    <t>ADJUSTMENT 1</t>
  </si>
  <si>
    <t>Inflation of initial sample size to account for the number of households to visit</t>
  </si>
  <si>
    <t>Num1</t>
  </si>
  <si>
    <t>Num2</t>
  </si>
  <si>
    <t>Indicator at individual or household level?</t>
  </si>
  <si>
    <t>Individual</t>
  </si>
  <si>
    <t>If individual level indicator, enter:</t>
  </si>
  <si>
    <t>Household</t>
  </si>
  <si>
    <t>(1) Proportion of the population in the age group underlying the indicator</t>
  </si>
  <si>
    <t>(2) Average household size</t>
  </si>
  <si>
    <t>Enter value greater than or equal to 1 and less than or equal to 10</t>
  </si>
  <si>
    <t>λ</t>
  </si>
  <si>
    <t>Lambda</t>
  </si>
  <si>
    <t>Area to Store Sample Size Computation Results for Various Indicators and Input Parameters</t>
  </si>
  <si>
    <t>A</t>
  </si>
  <si>
    <t>adj_1</t>
  </si>
  <si>
    <t>Adjustment factor to inflate the initial sample size to account for the number of households to visit</t>
  </si>
  <si>
    <r>
      <rPr>
        <rFont val="Calibri"/>
        <color theme="1"/>
        <sz val="11.0"/>
      </rPr>
      <t>n</t>
    </r>
    <r>
      <rPr>
        <rFont val="Calibri"/>
        <color theme="1"/>
        <sz val="11.0"/>
        <vertAlign val="subscript"/>
      </rPr>
      <t>adj_1</t>
    </r>
  </si>
  <si>
    <t>Initial sample size adjusted for number of households to visit</t>
  </si>
  <si>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</si>
  <si>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</si>
  <si>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t>ADJUSTMENT 2</t>
  </si>
  <si>
    <t>Inflation of sample size to account for non-responding households</t>
  </si>
  <si>
    <t>Anticipated household non-response rate (%)</t>
  </si>
  <si>
    <t>Enter value greater than or equal to 0 and less than 100</t>
  </si>
  <si>
    <t>adj_2</t>
  </si>
  <si>
    <t>Adjustment factor to inflate the sample size  to account for non-responding households.</t>
  </si>
  <si>
    <r>
      <rPr>
        <rFont val="Calibri"/>
        <color theme="1"/>
        <sz val="11.0"/>
      </rPr>
      <t>n</t>
    </r>
    <r>
      <rPr>
        <rFont val="Calibri"/>
        <color theme="1"/>
        <sz val="11.0"/>
        <vertAlign val="subscript"/>
      </rPr>
      <t>final</t>
    </r>
  </si>
  <si>
    <t>Final number of households to sample</t>
  </si>
  <si>
    <r>
      <rPr>
        <rFont val="Calibri"/>
        <b/>
        <color theme="1"/>
        <sz val="11.0"/>
      </rPr>
      <t>1-</t>
    </r>
    <r>
      <rPr>
        <rFont val="Calibri"/>
        <b/>
        <color theme="1"/>
        <sz val="11.0"/>
      </rPr>
      <t>α</t>
    </r>
  </si>
  <si>
    <r>
      <rPr>
        <rFont val="Calibri"/>
        <b/>
        <color theme="1"/>
        <sz val="11.0"/>
      </rPr>
      <t>z</t>
    </r>
    <r>
      <rPr>
        <rFont val="Calibri"/>
        <b/>
        <color theme="1"/>
        <sz val="11.0"/>
        <vertAlign val="subscript"/>
      </rPr>
      <t>1-α</t>
    </r>
  </si>
  <si>
    <t>Estimate of mean at time point 1</t>
  </si>
  <si>
    <t>Enter value greater than 0</t>
  </si>
  <si>
    <t>Estimate of mean at time point 2</t>
  </si>
  <si>
    <r>
      <rPr>
        <rFont val="Calibri"/>
        <color theme="1"/>
        <sz val="10.0"/>
      </rPr>
      <t>Enter value greater than 0; value cannot be the same as X</t>
    </r>
    <r>
      <rPr>
        <rFont val="Calibri"/>
        <color theme="1"/>
        <sz val="10.0"/>
        <vertAlign val="subscript"/>
      </rPr>
      <t>1,est</t>
    </r>
  </si>
  <si>
    <t>δ</t>
  </si>
  <si>
    <t>Delta</t>
  </si>
  <si>
    <t>Estimate of Standard Deviation Available?</t>
  </si>
  <si>
    <t>YES</t>
  </si>
  <si>
    <t>NO</t>
  </si>
  <si>
    <r>
      <rPr>
        <rFont val="Calibri"/>
        <color theme="1"/>
        <sz val="11.0"/>
      </rPr>
      <t xml:space="preserve">If YES, write estimate here </t>
    </r>
    <r>
      <rPr>
        <rFont val="Calibri"/>
        <color theme="1"/>
        <sz val="9.0"/>
      </rPr>
      <t>(in units of indicator)</t>
    </r>
    <r>
      <rPr>
        <rFont val="Calibri"/>
        <color theme="1"/>
        <sz val="11.0"/>
      </rPr>
      <t>:</t>
    </r>
  </si>
  <si>
    <t>If NO, provide estimates of minimum and maximum:</t>
  </si>
  <si>
    <t>max</t>
  </si>
  <si>
    <r>
      <rPr>
        <rFont val="Calibri"/>
        <color theme="1"/>
        <sz val="11.0"/>
      </rPr>
      <t xml:space="preserve">Estimate of maximum </t>
    </r>
    <r>
      <rPr>
        <rFont val="Calibri"/>
        <color theme="1"/>
        <sz val="9.0"/>
      </rPr>
      <t>(per individual or household in units of indicator)</t>
    </r>
  </si>
  <si>
    <t>min</t>
  </si>
  <si>
    <r>
      <rPr>
        <rFont val="Calibri"/>
        <color theme="1"/>
        <sz val="11.0"/>
      </rPr>
      <t xml:space="preserve">Estimate of minimum </t>
    </r>
    <r>
      <rPr>
        <rFont val="Calibri"/>
        <color theme="1"/>
        <sz val="9.0"/>
      </rPr>
      <t>(per individual or household in units of indicator)</t>
    </r>
  </si>
  <si>
    <r>
      <rPr>
        <rFont val="Calibri"/>
        <color theme="1"/>
        <sz val="10.0"/>
      </rPr>
      <t xml:space="preserve">Enter value greater than or equal to 0; Value can not be greater than or equal to </t>
    </r>
    <r>
      <rPr>
        <rFont val="Calibri"/>
        <i/>
        <color theme="1"/>
        <sz val="10.0"/>
      </rPr>
      <t>max</t>
    </r>
  </si>
  <si>
    <t>Standard deviation</t>
  </si>
  <si>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</si>
  <si>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</si>
  <si>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</si>
  <si>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</si>
  <si>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</si>
  <si>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</si>
  <si>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</si>
  <si>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</si>
  <si>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</si>
  <si>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</si>
  <si>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est</t>
    </r>
  </si>
  <si>
    <r>
      <rPr>
        <rFont val="Calibri"/>
        <color theme="1"/>
        <sz val="11.0"/>
      </rPr>
      <t>n</t>
    </r>
    <r>
      <rPr>
        <rFont val="Calibri"/>
        <color theme="1"/>
        <sz val="11.0"/>
        <vertAlign val="subscript"/>
      </rPr>
      <t>initial</t>
    </r>
  </si>
  <si>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</si>
  <si>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</si>
  <si>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</si>
  <si>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</si>
  <si>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t>α</t>
  </si>
  <si>
    <r>
      <rPr>
        <rFont val="Calibri"/>
        <b/>
        <color theme="1"/>
        <sz val="11.0"/>
      </rPr>
      <t>1-(</t>
    </r>
    <r>
      <rPr>
        <rFont val="Calibri"/>
        <b/>
        <color theme="1"/>
        <sz val="11.0"/>
      </rPr>
      <t>α/2)</t>
    </r>
  </si>
  <si>
    <r>
      <rPr>
        <rFont val="Calibri"/>
        <b/>
        <color theme="1"/>
        <sz val="11.0"/>
      </rPr>
      <t>z</t>
    </r>
    <r>
      <rPr>
        <rFont val="Calibri"/>
        <b/>
        <color theme="1"/>
        <sz val="11.0"/>
        <vertAlign val="subscript"/>
      </rPr>
      <t>1-α/2</t>
    </r>
  </si>
  <si>
    <r>
      <rPr>
        <rFont val="Calibri"/>
        <color theme="1"/>
        <sz val="11.0"/>
      </rPr>
      <t>P</t>
    </r>
    <r>
      <rPr>
        <rFont val="Calibri"/>
        <color theme="1"/>
        <sz val="11.0"/>
        <vertAlign val="subscript"/>
      </rPr>
      <t>est</t>
    </r>
  </si>
  <si>
    <t xml:space="preserve">Estimate of proportion </t>
  </si>
  <si>
    <t>Alpha</t>
  </si>
  <si>
    <r>
      <rPr>
        <rFont val="Calibri"/>
        <i/>
        <color theme="1"/>
        <sz val="11.0"/>
      </rPr>
      <t>1-(</t>
    </r>
    <r>
      <rPr>
        <rFont val="Calibri"/>
        <i/>
        <color theme="1"/>
        <sz val="11.0"/>
      </rPr>
      <t>α/2)</t>
    </r>
  </si>
  <si>
    <t>Confidence Level</t>
  </si>
  <si>
    <t>MOE</t>
  </si>
  <si>
    <r>
      <rPr>
        <rFont val="Calibri"/>
        <color theme="1"/>
        <sz val="11.0"/>
      </rPr>
      <t>z</t>
    </r>
    <r>
      <rPr>
        <rFont val="Calibri"/>
        <color theme="1"/>
        <sz val="11.0"/>
        <vertAlign val="subscript"/>
      </rPr>
      <t>1-α/2</t>
    </r>
  </si>
  <si>
    <r>
      <rPr>
        <rFont val="Calibri"/>
        <b/>
        <color theme="1"/>
        <sz val="11.0"/>
      </rPr>
      <t>Normal Probability value corresponding to 1-(</t>
    </r>
    <r>
      <rPr>
        <rFont val="Calibri"/>
        <b/>
        <color theme="1"/>
        <sz val="11.0"/>
      </rPr>
      <t>α/2)</t>
    </r>
  </si>
  <si>
    <t>Margin of Error (between 0.05-0.10)</t>
  </si>
  <si>
    <r>
      <rPr>
        <rFont val="Calibri"/>
        <i/>
        <color theme="1"/>
        <sz val="11.0"/>
      </rPr>
      <t>D</t>
    </r>
    <r>
      <rPr>
        <rFont val="Calibri"/>
        <i/>
        <color theme="1"/>
        <sz val="11.0"/>
        <vertAlign val="subscript"/>
      </rPr>
      <t>est</t>
    </r>
  </si>
  <si>
    <r>
      <rPr>
        <rFont val="Calibri"/>
        <color theme="1"/>
        <sz val="11.0"/>
      </rPr>
      <t>n</t>
    </r>
    <r>
      <rPr>
        <rFont val="Calibri"/>
        <color theme="1"/>
        <sz val="11.0"/>
        <vertAlign val="subscript"/>
      </rPr>
      <t>initial</t>
    </r>
  </si>
  <si>
    <t>Num</t>
  </si>
  <si>
    <t>Den</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</si>
  <si>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</si>
  <si>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</si>
  <si>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</si>
  <si>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t>Adjustment factor to inflate the sample size  to account for non-responding households</t>
  </si>
  <si>
    <r>
      <rPr>
        <rFont val="Calibri"/>
        <color theme="1"/>
        <sz val="11.0"/>
      </rPr>
      <t>n</t>
    </r>
    <r>
      <rPr>
        <rFont val="Calibri"/>
        <color theme="1"/>
        <sz val="11.0"/>
        <vertAlign val="subscript"/>
      </rPr>
      <t>final</t>
    </r>
  </si>
  <si>
    <r>
      <rPr>
        <rFont val="Calibri"/>
        <b/>
        <color theme="1"/>
        <sz val="11.0"/>
      </rPr>
      <t>1-(</t>
    </r>
    <r>
      <rPr>
        <rFont val="Calibri"/>
        <b/>
        <color theme="1"/>
        <sz val="11.0"/>
      </rPr>
      <t>α/2)</t>
    </r>
  </si>
  <si>
    <r>
      <rPr>
        <rFont val="Calibri"/>
        <b/>
        <color theme="1"/>
        <sz val="11.0"/>
      </rPr>
      <t>z</t>
    </r>
    <r>
      <rPr>
        <rFont val="Calibri"/>
        <b/>
        <color theme="1"/>
        <sz val="11.0"/>
        <vertAlign val="subscript"/>
      </rPr>
      <t>1-α/2</t>
    </r>
  </si>
  <si>
    <t>Estimate of mean</t>
  </si>
  <si>
    <r>
      <rPr>
        <rFont val="Calibri"/>
        <color theme="1"/>
        <sz val="11.0"/>
      </rPr>
      <t xml:space="preserve">If YES, write estimate here </t>
    </r>
    <r>
      <rPr>
        <rFont val="Calibri"/>
        <color theme="1"/>
        <sz val="9.0"/>
      </rPr>
      <t>(in units of indicator)</t>
    </r>
    <r>
      <rPr>
        <rFont val="Calibri"/>
        <color theme="1"/>
        <sz val="11.0"/>
      </rPr>
      <t>:</t>
    </r>
  </si>
  <si>
    <r>
      <rPr>
        <rFont val="Calibri"/>
        <color theme="1"/>
        <sz val="11.0"/>
      </rPr>
      <t xml:space="preserve">Estimate of maximum </t>
    </r>
    <r>
      <rPr>
        <rFont val="Calibri"/>
        <color theme="1"/>
        <sz val="9.0"/>
      </rPr>
      <t>(per individual or household in units of indicator)</t>
    </r>
  </si>
  <si>
    <r>
      <rPr>
        <rFont val="Calibri"/>
        <color theme="1"/>
        <sz val="11.0"/>
      </rPr>
      <t xml:space="preserve">Estimate of minimum </t>
    </r>
    <r>
      <rPr>
        <rFont val="Calibri"/>
        <color theme="1"/>
        <sz val="9.0"/>
      </rPr>
      <t>(per individual or household in units of indicator)</t>
    </r>
  </si>
  <si>
    <r>
      <rPr>
        <rFont val="Calibri"/>
        <color theme="1"/>
        <sz val="10.0"/>
      </rPr>
      <t xml:space="preserve">Enter value greater than or equal to 0; value cannot be greater than or equal to </t>
    </r>
    <r>
      <rPr>
        <rFont val="Calibri"/>
        <i/>
        <color theme="1"/>
        <sz val="10.0"/>
      </rPr>
      <t>max</t>
    </r>
  </si>
  <si>
    <r>
      <rPr>
        <rFont val="Calibri"/>
        <i/>
        <color theme="1"/>
        <sz val="11.0"/>
      </rPr>
      <t>1-(</t>
    </r>
    <r>
      <rPr>
        <rFont val="Calibri"/>
        <i/>
        <color theme="1"/>
        <sz val="11.0"/>
      </rPr>
      <t>α/2)</t>
    </r>
  </si>
  <si>
    <r>
      <rPr>
        <rFont val="Calibri"/>
        <color theme="1"/>
        <sz val="11.0"/>
      </rPr>
      <t>z</t>
    </r>
    <r>
      <rPr>
        <rFont val="Calibri"/>
        <color theme="1"/>
        <sz val="11.0"/>
        <vertAlign val="subscript"/>
      </rPr>
      <t>1-α/2</t>
    </r>
  </si>
  <si>
    <r>
      <rPr>
        <rFont val="Calibri"/>
        <b/>
        <color theme="1"/>
        <sz val="11.0"/>
      </rPr>
      <t>Normal Probability value corresponding to 1-(</t>
    </r>
    <r>
      <rPr>
        <rFont val="Calibri"/>
        <b/>
        <color theme="1"/>
        <sz val="11.0"/>
      </rPr>
      <t>α/2)</t>
    </r>
  </si>
  <si>
    <t>Acceptable Error (between 0.05-0.1)</t>
  </si>
  <si>
    <t>Margin of Error (Acceptable Error*Estimate of Mean)</t>
  </si>
  <si>
    <r>
      <rPr>
        <rFont val="Calibri"/>
        <i/>
        <color theme="1"/>
        <sz val="11.0"/>
      </rPr>
      <t>D</t>
    </r>
    <r>
      <rPr>
        <rFont val="Calibri"/>
        <i/>
        <color theme="1"/>
        <sz val="11.0"/>
        <vertAlign val="subscript"/>
      </rPr>
      <t>est</t>
    </r>
  </si>
  <si>
    <t>NUM</t>
  </si>
  <si>
    <r>
      <rPr>
        <rFont val="Calibri"/>
        <color theme="1"/>
        <sz val="11.0"/>
      </rPr>
      <t>n</t>
    </r>
    <r>
      <rPr>
        <rFont val="Calibri"/>
        <color theme="1"/>
        <sz val="11.0"/>
        <vertAlign val="subscript"/>
      </rPr>
      <t>initial</t>
    </r>
  </si>
  <si>
    <t>DEN</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</si>
  <si>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</si>
  <si>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</si>
  <si>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</si>
  <si>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</si>
  <si>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t>ADJUSTED INITIAL SAMPLE SIZE</t>
  </si>
  <si>
    <r>
      <rPr>
        <rFont val="Calibri"/>
        <color theme="1"/>
        <sz val="11.0"/>
      </rPr>
      <t>n</t>
    </r>
    <r>
      <rPr>
        <rFont val="Calibri"/>
        <color theme="1"/>
        <sz val="11.0"/>
        <vertAlign val="subscript"/>
      </rPr>
      <t>initial, actual</t>
    </r>
  </si>
  <si>
    <t>Actual initial sample size at time point 1</t>
  </si>
  <si>
    <r>
      <rPr>
        <rFont val="Calibri"/>
        <b/>
        <color theme="1"/>
        <sz val="11.0"/>
      </rPr>
      <t>1-</t>
    </r>
    <r>
      <rPr>
        <rFont val="Calibri"/>
        <b/>
        <color theme="1"/>
        <sz val="11.0"/>
      </rPr>
      <t>α</t>
    </r>
  </si>
  <si>
    <r>
      <rPr>
        <rFont val="Calibri"/>
        <b/>
        <color theme="1"/>
        <sz val="11.0"/>
      </rPr>
      <t>z</t>
    </r>
    <r>
      <rPr>
        <rFont val="Calibri"/>
        <b/>
        <color theme="1"/>
        <sz val="11.0"/>
        <vertAlign val="subscript"/>
      </rPr>
      <t>1-α</t>
    </r>
  </si>
  <si>
    <r>
      <rPr>
        <rFont val="Calibri"/>
        <color theme="1"/>
        <sz val="11.0"/>
      </rPr>
      <t>P</t>
    </r>
    <r>
      <rPr>
        <rFont val="Calibri"/>
        <color theme="1"/>
        <sz val="11.0"/>
        <vertAlign val="subscript"/>
      </rPr>
      <t>1,actual</t>
    </r>
  </si>
  <si>
    <t>Actual proportion at time point 1</t>
  </si>
  <si>
    <r>
      <rPr>
        <rFont val="Calibri"/>
        <color theme="1"/>
        <sz val="11.0"/>
      </rPr>
      <t>P</t>
    </r>
    <r>
      <rPr>
        <rFont val="Calibri"/>
        <color theme="1"/>
        <sz val="11.0"/>
        <vertAlign val="subscript"/>
      </rPr>
      <t>2,target</t>
    </r>
  </si>
  <si>
    <t>Target proportion at time point 2</t>
  </si>
  <si>
    <r>
      <rPr>
        <rFont val="Calibri"/>
        <color theme="1"/>
        <sz val="10.0"/>
      </rPr>
      <t>Enter value greater than 0 and less than or equal to 1; value cannot be the same as P</t>
    </r>
    <r>
      <rPr>
        <rFont val="Calibri"/>
        <color theme="1"/>
        <sz val="10.0"/>
        <vertAlign val="subscript"/>
      </rPr>
      <t>1,actual</t>
    </r>
  </si>
  <si>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</si>
  <si>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</si>
  <si>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</si>
  <si>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</si>
  <si>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</si>
  <si>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</si>
  <si>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</si>
  <si>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</si>
  <si>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</si>
  <si>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</si>
  <si>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actual</t>
    </r>
  </si>
  <si>
    <t>Actual design effect at time point 1</t>
  </si>
  <si>
    <t>TERM1</t>
  </si>
  <si>
    <t>K</t>
  </si>
  <si>
    <r>
      <rPr>
        <rFont val="Calibri"/>
        <color theme="1"/>
        <sz val="11.0"/>
      </rPr>
      <t>Inflation Factor to apply to n</t>
    </r>
    <r>
      <rPr>
        <rFont val="Calibri"/>
        <color theme="1"/>
        <sz val="11.0"/>
        <vertAlign val="subscript"/>
      </rPr>
      <t xml:space="preserve">initial,actual </t>
    </r>
    <r>
      <rPr>
        <rFont val="Calibri"/>
        <color theme="1"/>
        <sz val="11.0"/>
      </rPr>
      <t>at time point 2</t>
    </r>
  </si>
  <si>
    <t>TERM2</t>
  </si>
  <si>
    <t>TERM3</t>
  </si>
  <si>
    <r>
      <rPr>
        <rFont val="Calibri"/>
        <color theme="1"/>
        <sz val="11.0"/>
      </rPr>
      <t>n</t>
    </r>
    <r>
      <rPr>
        <rFont val="Calibri"/>
        <color theme="1"/>
        <sz val="11.0"/>
        <vertAlign val="subscript"/>
      </rPr>
      <t>initial, adjusted</t>
    </r>
  </si>
  <si>
    <r>
      <rPr>
        <rFont val="Calibri"/>
        <color theme="1"/>
        <sz val="11.0"/>
      </rPr>
      <t>Adjusted initial sample size at time point 2 (</t>
    </r>
    <r>
      <rPr>
        <rFont val="Calibri"/>
        <i/>
        <color theme="1"/>
        <sz val="11.0"/>
      </rPr>
      <t>K*n</t>
    </r>
    <r>
      <rPr>
        <rFont val="Calibri"/>
        <i/>
        <color theme="1"/>
        <sz val="11.0"/>
        <vertAlign val="subscript"/>
      </rPr>
      <t>initial,actual</t>
    </r>
    <r>
      <rPr>
        <rFont val="Calibri"/>
        <color theme="1"/>
        <sz val="11.0"/>
      </rPr>
      <t>)</t>
    </r>
  </si>
  <si>
    <t>TERM4</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</si>
  <si>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</si>
  <si>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</si>
  <si>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</si>
  <si>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</si>
  <si>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r>
      <rPr>
        <rFont val="Calibri"/>
        <color theme="1"/>
        <sz val="11.0"/>
      </rPr>
      <t>n</t>
    </r>
    <r>
      <rPr>
        <rFont val="Calibri"/>
        <color theme="1"/>
        <sz val="11.0"/>
        <vertAlign val="subscript"/>
      </rPr>
      <t>initial, actual</t>
    </r>
  </si>
  <si>
    <r>
      <rPr>
        <rFont val="Calibri"/>
        <b/>
        <color theme="1"/>
        <sz val="11.0"/>
      </rPr>
      <t>1-</t>
    </r>
    <r>
      <rPr>
        <rFont val="Calibri"/>
        <b/>
        <color theme="1"/>
        <sz val="11.0"/>
      </rPr>
      <t>α</t>
    </r>
  </si>
  <si>
    <r>
      <rPr>
        <rFont val="Calibri"/>
        <b/>
        <color theme="1"/>
        <sz val="11.0"/>
      </rPr>
      <t>z</t>
    </r>
    <r>
      <rPr>
        <rFont val="Calibri"/>
        <b/>
        <color theme="1"/>
        <sz val="11.0"/>
        <vertAlign val="subscript"/>
      </rPr>
      <t>1-α</t>
    </r>
  </si>
  <si>
    <t>Actual mean at time point 1</t>
  </si>
  <si>
    <t>Target mean at time point 2</t>
  </si>
  <si>
    <r>
      <rPr>
        <rFont val="Calibri"/>
        <color theme="1"/>
        <sz val="10.0"/>
      </rPr>
      <t>Enter value greater than 0; value cannot be the same as X</t>
    </r>
    <r>
      <rPr>
        <rFont val="Calibri"/>
        <color theme="1"/>
        <sz val="10.0"/>
        <vertAlign val="subscript"/>
      </rPr>
      <t>1,actual</t>
    </r>
  </si>
  <si>
    <r>
      <rPr>
        <rFont val="Calibri"/>
        <color theme="1"/>
        <sz val="11.0"/>
      </rPr>
      <t>σ</t>
    </r>
    <r>
      <rPr>
        <rFont val="Calibri"/>
        <color theme="1"/>
        <sz val="11.0"/>
        <vertAlign val="subscript"/>
      </rPr>
      <t>X1,actual</t>
    </r>
  </si>
  <si>
    <t>Actual standard deviation at time point 1</t>
  </si>
  <si>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</si>
  <si>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</si>
  <si>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</si>
  <si>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</si>
  <si>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</si>
  <si>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</si>
  <si>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</si>
  <si>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</si>
  <si>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</si>
  <si>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</si>
  <si>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actual</t>
    </r>
  </si>
  <si>
    <r>
      <rPr>
        <rFont val="Calibri"/>
        <color theme="1"/>
        <sz val="11.0"/>
      </rPr>
      <t>Inflation Factor to apply to n</t>
    </r>
    <r>
      <rPr>
        <rFont val="Calibri"/>
        <color theme="1"/>
        <sz val="11.0"/>
        <vertAlign val="subscript"/>
      </rPr>
      <t xml:space="preserve">initial,actual </t>
    </r>
    <r>
      <rPr>
        <rFont val="Calibri"/>
        <color theme="1"/>
        <sz val="11.0"/>
      </rPr>
      <t>at time point 2</t>
    </r>
  </si>
  <si>
    <r>
      <rPr>
        <rFont val="Calibri"/>
        <color theme="1"/>
        <sz val="11.0"/>
      </rPr>
      <t>n</t>
    </r>
    <r>
      <rPr>
        <rFont val="Calibri"/>
        <color theme="1"/>
        <sz val="11.0"/>
        <vertAlign val="subscript"/>
      </rPr>
      <t>initial, adjusted</t>
    </r>
  </si>
  <si>
    <r>
      <rPr>
        <rFont val="Calibri"/>
        <color theme="1"/>
        <sz val="11.0"/>
      </rPr>
      <t>Adjusted initial sample size at time point 2 (</t>
    </r>
    <r>
      <rPr>
        <rFont val="Calibri"/>
        <i/>
        <color theme="1"/>
        <sz val="11.0"/>
      </rPr>
      <t>K*n</t>
    </r>
    <r>
      <rPr>
        <rFont val="Calibri"/>
        <i/>
        <color theme="1"/>
        <sz val="11.0"/>
        <vertAlign val="subscript"/>
      </rPr>
      <t>initial,actual</t>
    </r>
    <r>
      <rPr>
        <rFont val="Calibri"/>
        <color theme="1"/>
        <sz val="11.0"/>
      </rPr>
      <t>)</t>
    </r>
  </si>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</sst>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
  </numFmts>
  <fonts count="19">
    <font>
      <sz val="11.0"/>
      <color theme="1"/>
      <name val="Calibri"/>
      <scheme val="minor"/>
    </font>
    <font>
      <sz val="11.0"/>
      <color theme="1"/>
      <name val="Calibri"/>
    </font>
    <font>
      <b/>
      <sz val="16.0"/>
      <color theme="1"/>
      <name val="Calibri"/>
    </font>
    <font>
      <sz val="23.0"/>
      <color rgb="FF212121"/>
      <name val="Calibri"/>
    </font>
    <font>
      <u/>
      <sz val="11.0"/>
      <color theme="10"/>
      <name val="Calibri"/>
    </font>
    <font>
      <u/>
      <sz val="11.0"/>
      <color theme="10"/>
      <name val="Calibri"/>
    </font>
    <font>
      <b/>
      <sz val="13.0"/>
      <color rgb="FF4799B5"/>
      <name val="Calibri"/>
    </font>
    <font>
      <b/>
      <sz val="13.0"/>
      <color rgb="FF548135"/>
      <name val="Calibri"/>
    </font>
    <font>
      <i/>
      <sz val="11.0"/>
      <color theme="1"/>
      <name val="Calibri"/>
    </font>
    <font/>
    <font>
      <b/>
      <sz val="11.0"/>
      <color theme="1"/>
      <name val="Calibri"/>
    </font>
    <font>
      <sz val="10.0"/>
      <color theme="1"/>
      <name val="Calibri"/>
    </font>
    <font>
      <sz val="11.0"/>
      <color rgb="FFFF0000"/>
      <name val="Calibri"/>
    </font>
    <font>
      <color theme="1"/>
      <name val="Calibri"/>
      <scheme val="minor"/>
    </font>
    <font>
      <sz val="10.0"/>
      <color theme="1"/>
      <name val="Arial"/>
    </font>
    <font>
      <sz val="18.0"/>
      <color theme="1"/>
      <name val="Arial"/>
    </font>
    <font>
      <i/>
      <sz val="10.0"/>
      <color theme="1"/>
      <name val="Calibri"/>
    </font>
    <font>
      <sz val="9.0"/>
      <color theme="1"/>
      <name val="Calibri"/>
    </font>
    <font>
      <sz val="11.0"/>
      <color rgb="FF4799B5"/>
      <name val="Calibri"/>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C000"/>
        <bgColor rgb="FFFFC000"/>
      </patternFill>
    </fill>
  </fills>
  <borders count="36">
    <border/>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548135"/>
      </left>
      <right style="medium">
        <color rgb="FF548135"/>
      </right>
      <top style="medium">
        <color rgb="FF548135"/>
      </top>
      <bottom style="medium">
        <color rgb="FF548135"/>
      </bottom>
    </border>
    <border>
      <left style="medium">
        <color rgb="FF000000"/>
      </left>
      <right style="medium">
        <color rgb="FF000000"/>
      </right>
    </border>
    <border>
      <left style="medium">
        <color rgb="FF000000"/>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style="medium">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medium">
        <color rgb="FF000000"/>
      </right>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shrinkToFit="0" wrapText="1"/>
    </xf>
    <xf borderId="3" fillId="2" fontId="3" numFmtId="0" xfId="0" applyAlignment="1" applyBorder="1" applyFont="1">
      <alignment vertical="center"/>
    </xf>
    <xf borderId="4" fillId="2" fontId="1" numFmtId="0" xfId="0" applyAlignment="1" applyBorder="1" applyFont="1">
      <alignment horizontal="left" shrinkToFit="0" wrapText="1"/>
    </xf>
    <xf borderId="4" fillId="2" fontId="1" numFmtId="0" xfId="0" applyBorder="1" applyFont="1"/>
    <xf borderId="5" fillId="0" fontId="4" numFmtId="0" xfId="0" applyAlignment="1" applyBorder="1" applyFont="1">
      <alignment horizontal="center" vertical="center"/>
    </xf>
    <xf borderId="6" fillId="0" fontId="5" numFmtId="0" xfId="0" applyBorder="1" applyFont="1"/>
    <xf borderId="4" fillId="2" fontId="6" numFmtId="0" xfId="0" applyAlignment="1" applyBorder="1" applyFont="1">
      <alignment horizontal="left" vertical="center"/>
    </xf>
    <xf borderId="4" fillId="2" fontId="1" numFmtId="0" xfId="0" applyAlignment="1" applyBorder="1" applyFont="1">
      <alignment horizontal="left"/>
    </xf>
    <xf borderId="1" fillId="2" fontId="1" numFmtId="0" xfId="0" applyAlignment="1" applyBorder="1" applyFont="1">
      <alignment horizontal="left"/>
    </xf>
    <xf borderId="1" fillId="2" fontId="7" numFmtId="0" xfId="0" applyAlignment="1" applyBorder="1" applyFont="1">
      <alignment horizontal="left" vertical="center"/>
    </xf>
    <xf borderId="4" fillId="2" fontId="6" numFmtId="0" xfId="0" applyAlignment="1" applyBorder="1" applyFont="1">
      <alignment horizontal="left"/>
    </xf>
    <xf borderId="1" fillId="2" fontId="7" numFmtId="0" xfId="0" applyAlignment="1" applyBorder="1" applyFont="1">
      <alignment horizontal="left"/>
    </xf>
    <xf borderId="4" fillId="2" fontId="2" numFmtId="0" xfId="0" applyBorder="1" applyFont="1"/>
    <xf borderId="7" fillId="2" fontId="8" numFmtId="0" xfId="0" applyAlignment="1" applyBorder="1" applyFont="1">
      <alignment shrinkToFit="0" vertical="center" wrapText="1"/>
    </xf>
    <xf borderId="1" fillId="2" fontId="1" numFmtId="0" xfId="0" applyAlignment="1" applyBorder="1" applyFont="1">
      <alignment shrinkToFit="0" wrapText="1"/>
    </xf>
    <xf borderId="8" fillId="0" fontId="1" numFmtId="0" xfId="0" applyBorder="1" applyFont="1"/>
    <xf borderId="9" fillId="0" fontId="1" numFmtId="0" xfId="0" applyBorder="1" applyFont="1"/>
    <xf borderId="10" fillId="0" fontId="1" numFmtId="0" xfId="0" applyBorder="1" applyFont="1"/>
    <xf borderId="11" fillId="0" fontId="6" numFmtId="0" xfId="0" applyAlignment="1" applyBorder="1" applyFont="1">
      <alignment horizontal="left" vertical="center"/>
    </xf>
    <xf borderId="0" fillId="0" fontId="1" numFmtId="0" xfId="0" applyFont="1"/>
    <xf borderId="12" fillId="0" fontId="1" numFmtId="0" xfId="0" applyBorder="1" applyFont="1"/>
    <xf borderId="13" fillId="0" fontId="1" numFmtId="0" xfId="0" applyAlignment="1" applyBorder="1" applyFont="1">
      <alignment horizontal="center"/>
    </xf>
    <xf borderId="14" fillId="0" fontId="9" numFmtId="0" xfId="0" applyBorder="1" applyFont="1"/>
    <xf borderId="15" fillId="0" fontId="9" numFmtId="0" xfId="0" applyBorder="1" applyFont="1"/>
    <xf borderId="0" fillId="0" fontId="10" numFmtId="0" xfId="0" applyAlignment="1" applyFont="1">
      <alignment horizontal="center"/>
    </xf>
    <xf borderId="0" fillId="0" fontId="10" numFmtId="0" xfId="0" applyFont="1"/>
    <xf borderId="8" fillId="0" fontId="10" numFmtId="0" xfId="0" applyBorder="1" applyFont="1"/>
    <xf borderId="9" fillId="0" fontId="1" numFmtId="0" xfId="0" applyAlignment="1" applyBorder="1" applyFont="1">
      <alignment horizontal="center"/>
    </xf>
    <xf borderId="9" fillId="0" fontId="10" numFmtId="0" xfId="0" applyBorder="1" applyFont="1"/>
    <xf borderId="16" fillId="3" fontId="1" numFmtId="0" xfId="0" applyAlignment="1" applyBorder="1" applyFill="1" applyFont="1">
      <alignment horizontal="center"/>
    </xf>
    <xf borderId="10" fillId="0" fontId="11" numFmtId="0" xfId="0" applyAlignment="1" applyBorder="1" applyFont="1">
      <alignment shrinkToFit="0" wrapText="1"/>
    </xf>
    <xf borderId="0" fillId="0" fontId="11" numFmtId="0" xfId="0" applyAlignment="1" applyFont="1">
      <alignment horizontal="center" shrinkToFit="0" vertical="center" wrapText="1"/>
    </xf>
    <xf borderId="11" fillId="0" fontId="1" numFmtId="0" xfId="0" applyBorder="1" applyFont="1"/>
    <xf borderId="0" fillId="0" fontId="1" numFmtId="0" xfId="0" applyAlignment="1" applyFont="1">
      <alignment horizontal="center"/>
    </xf>
    <xf borderId="0" fillId="0" fontId="12" numFmtId="0" xfId="0" applyAlignment="1" applyFont="1">
      <alignment horizontal="center" shrinkToFit="0" wrapText="1"/>
    </xf>
    <xf borderId="1" fillId="3" fontId="1" numFmtId="0" xfId="0" applyAlignment="1" applyBorder="1" applyFont="1">
      <alignment horizontal="center"/>
    </xf>
    <xf borderId="12" fillId="0" fontId="11" numFmtId="0" xfId="0" applyAlignment="1" applyBorder="1" applyFont="1">
      <alignment shrinkToFit="0" wrapText="1"/>
    </xf>
    <xf borderId="0" fillId="0" fontId="8" numFmtId="0" xfId="0" applyAlignment="1" applyFont="1">
      <alignment horizontal="center"/>
    </xf>
    <xf borderId="1" fillId="2" fontId="1" numFmtId="0" xfId="0" applyAlignment="1" applyBorder="1" applyFont="1">
      <alignment horizontal="left" vertical="center"/>
    </xf>
    <xf borderId="12" fillId="0" fontId="11" numFmtId="0" xfId="0" applyBorder="1" applyFont="1"/>
    <xf borderId="0" fillId="0" fontId="1" numFmtId="2" xfId="0" applyAlignment="1" applyFont="1" applyNumberFormat="1">
      <alignment horizontal="center"/>
    </xf>
    <xf borderId="0" fillId="0" fontId="13" numFmtId="0" xfId="0" applyFont="1"/>
    <xf borderId="1" fillId="4" fontId="1" numFmtId="0" xfId="0" applyAlignment="1" applyBorder="1" applyFill="1" applyFont="1">
      <alignment horizontal="center"/>
    </xf>
    <xf borderId="1" fillId="4" fontId="1" numFmtId="0" xfId="0" applyBorder="1" applyFont="1"/>
    <xf borderId="13" fillId="0" fontId="1" numFmtId="0" xfId="0" applyBorder="1" applyFont="1"/>
    <xf borderId="14" fillId="0" fontId="1" numFmtId="0" xfId="0" applyAlignment="1" applyBorder="1" applyFont="1">
      <alignment horizontal="center"/>
    </xf>
    <xf borderId="14" fillId="0" fontId="1" numFmtId="0" xfId="0" applyBorder="1" applyFont="1"/>
    <xf borderId="15" fillId="0" fontId="1" numFmtId="0" xfId="0" applyBorder="1" applyFont="1"/>
    <xf borderId="9" fillId="0" fontId="10" numFmtId="0" xfId="0" applyAlignment="1" applyBorder="1" applyFont="1">
      <alignment shrinkToFit="0" wrapText="1"/>
    </xf>
    <xf borderId="9" fillId="0" fontId="1" numFmtId="0" xfId="0" applyAlignment="1" applyBorder="1" applyFont="1">
      <alignment shrinkToFit="0" wrapText="1"/>
    </xf>
    <xf borderId="10" fillId="0" fontId="1" numFmtId="0" xfId="0" applyAlignment="1" applyBorder="1" applyFont="1">
      <alignment shrinkToFit="0" wrapText="1"/>
    </xf>
    <xf borderId="0" fillId="0" fontId="1" numFmtId="0" xfId="0" applyAlignment="1" applyFont="1">
      <alignment shrinkToFit="0" wrapText="1"/>
    </xf>
    <xf borderId="0" fillId="0" fontId="12" numFmtId="0" xfId="0" applyAlignment="1" applyFont="1">
      <alignment shrinkToFit="0" wrapText="1"/>
    </xf>
    <xf borderId="0" fillId="0" fontId="1" numFmtId="0" xfId="0" applyAlignment="1" applyFont="1">
      <alignment horizontal="right"/>
    </xf>
    <xf borderId="1" fillId="2" fontId="1" numFmtId="0" xfId="0" applyAlignment="1" applyBorder="1" applyFont="1">
      <alignment horizontal="left" shrinkToFit="0" vertical="center" wrapText="1"/>
    </xf>
    <xf borderId="0" fillId="0" fontId="14" numFmtId="0" xfId="0" applyFont="1"/>
    <xf borderId="8" fillId="0" fontId="10" numFmtId="0" xfId="0" applyAlignment="1" applyBorder="1" applyFont="1">
      <alignment horizontal="center" shrinkToFit="0" wrapText="1"/>
    </xf>
    <xf borderId="9" fillId="0" fontId="9" numFmtId="0" xfId="0" applyBorder="1" applyFont="1"/>
    <xf borderId="10" fillId="0" fontId="9" numFmtId="0" xfId="0" applyBorder="1" applyFont="1"/>
    <xf borderId="0" fillId="0" fontId="1" numFmtId="0" xfId="0" applyAlignment="1" applyFont="1">
      <alignment horizontal="left" vertical="center"/>
    </xf>
    <xf borderId="17" fillId="0" fontId="1" numFmtId="0" xfId="0" applyBorder="1" applyFont="1"/>
    <xf borderId="18" fillId="0" fontId="1" numFmtId="0" xfId="0" applyBorder="1" applyFont="1"/>
    <xf borderId="19" fillId="0" fontId="1" numFmtId="0" xfId="0" applyBorder="1" applyFont="1"/>
    <xf borderId="0" fillId="0" fontId="1" numFmtId="4" xfId="0" applyAlignment="1" applyFont="1" applyNumberFormat="1">
      <alignment horizontal="center"/>
    </xf>
    <xf borderId="20" fillId="0" fontId="1" numFmtId="0" xfId="0" applyBorder="1" applyFont="1"/>
    <xf borderId="21" fillId="0" fontId="1" numFmtId="0" xfId="0" applyBorder="1" applyFont="1"/>
    <xf borderId="22" fillId="0" fontId="1" numFmtId="0" xfId="0" applyBorder="1" applyFont="1"/>
    <xf borderId="23" fillId="0" fontId="1" numFmtId="0" xfId="0" applyBorder="1" applyFont="1"/>
    <xf borderId="24" fillId="0" fontId="1" numFmtId="0" xfId="0" applyBorder="1" applyFont="1"/>
    <xf borderId="25" fillId="0" fontId="1" numFmtId="0" xfId="0" applyBorder="1" applyFont="1"/>
    <xf borderId="0" fillId="0" fontId="1" numFmtId="3" xfId="0" applyAlignment="1" applyFont="1" applyNumberFormat="1">
      <alignment horizontal="center"/>
    </xf>
    <xf borderId="26" fillId="0" fontId="1" numFmtId="0" xfId="0" applyBorder="1" applyFont="1"/>
    <xf borderId="27" fillId="0" fontId="1" numFmtId="0" xfId="0" applyBorder="1" applyFont="1"/>
    <xf borderId="28" fillId="0" fontId="1" numFmtId="0" xfId="0" applyBorder="1" applyFont="1"/>
    <xf borderId="1" fillId="4" fontId="1" numFmtId="0" xfId="0" applyAlignment="1" applyBorder="1" applyFont="1">
      <alignment horizontal="left" shrinkToFit="0" vertical="center" wrapText="1"/>
    </xf>
    <xf borderId="1" fillId="4" fontId="14" numFmtId="0" xfId="0" applyAlignment="1" applyBorder="1" applyFont="1">
      <alignment shrinkToFit="0" wrapText="1"/>
    </xf>
    <xf borderId="1" fillId="4" fontId="1" numFmtId="3" xfId="0" applyAlignment="1" applyBorder="1" applyFont="1" applyNumberFormat="1">
      <alignment horizontal="center"/>
    </xf>
    <xf borderId="11" fillId="0" fontId="10" numFmtId="0" xfId="0" applyBorder="1" applyFont="1"/>
    <xf borderId="0" fillId="0" fontId="10" numFmtId="0" xfId="0" applyAlignment="1" applyFont="1">
      <alignment shrinkToFit="0" wrapText="1"/>
    </xf>
    <xf borderId="0" fillId="0" fontId="15" numFmtId="0" xfId="0" applyFont="1"/>
    <xf borderId="12" fillId="0" fontId="15" numFmtId="0" xfId="0" applyBorder="1" applyFont="1"/>
    <xf borderId="1" fillId="2" fontId="1" numFmtId="1" xfId="0" applyBorder="1" applyFont="1" applyNumberFormat="1"/>
    <xf borderId="1" fillId="3" fontId="14" numFmtId="0" xfId="0" applyAlignment="1" applyBorder="1" applyFont="1">
      <alignment horizontal="center"/>
    </xf>
    <xf borderId="1" fillId="2" fontId="14" numFmtId="1" xfId="0" applyBorder="1" applyFont="1" applyNumberFormat="1"/>
    <xf borderId="29" fillId="2" fontId="1" numFmtId="3" xfId="0" applyBorder="1" applyFont="1" applyNumberFormat="1"/>
    <xf borderId="0" fillId="0" fontId="1" numFmtId="2" xfId="0" applyAlignment="1" applyFont="1" applyNumberFormat="1">
      <alignment horizontal="center" shrinkToFit="0" wrapText="1"/>
    </xf>
    <xf borderId="1" fillId="4" fontId="1" numFmtId="0" xfId="0" applyAlignment="1" applyBorder="1" applyFont="1">
      <alignment horizontal="left"/>
    </xf>
    <xf borderId="1" fillId="4" fontId="14" numFmtId="0" xfId="0" applyBorder="1" applyFont="1"/>
    <xf borderId="1" fillId="4" fontId="14" numFmtId="3" xfId="0" applyAlignment="1" applyBorder="1" applyFont="1" applyNumberFormat="1">
      <alignment horizontal="center"/>
    </xf>
    <xf borderId="30" fillId="0" fontId="1" numFmtId="0" xfId="0" applyBorder="1" applyFont="1"/>
    <xf borderId="31" fillId="0" fontId="1" numFmtId="0" xfId="0" applyBorder="1" applyFont="1"/>
    <xf borderId="32" fillId="0" fontId="1" numFmtId="0" xfId="0" applyBorder="1" applyFont="1"/>
    <xf borderId="12" fillId="0" fontId="11" numFmtId="0" xfId="0" applyAlignment="1" applyBorder="1" applyFont="1">
      <alignment horizontal="left" shrinkToFit="0" wrapText="1"/>
    </xf>
    <xf borderId="1" fillId="3" fontId="1" numFmtId="2" xfId="0" applyAlignment="1" applyBorder="1" applyFont="1" applyNumberFormat="1">
      <alignment horizontal="center"/>
    </xf>
    <xf borderId="1" fillId="2" fontId="16" numFmtId="0" xfId="0" applyAlignment="1" applyBorder="1" applyFont="1">
      <alignment horizontal="center" vertical="center"/>
    </xf>
    <xf borderId="1" fillId="2" fontId="10" numFmtId="0" xfId="0" applyAlignment="1" applyBorder="1" applyFont="1">
      <alignment horizontal="left" vertical="center"/>
    </xf>
    <xf borderId="12" fillId="0" fontId="1" numFmtId="0" xfId="0" applyAlignment="1" applyBorder="1" applyFont="1">
      <alignment shrinkToFit="0" wrapText="1"/>
    </xf>
    <xf borderId="0" fillId="0" fontId="1" numFmtId="0" xfId="0" applyAlignment="1" applyFont="1">
      <alignment horizontal="center" vertical="center"/>
    </xf>
    <xf borderId="20" fillId="0" fontId="10" numFmtId="0" xfId="0" applyAlignment="1" applyBorder="1" applyFont="1">
      <alignment horizontal="center" shrinkToFit="0" wrapText="1"/>
    </xf>
    <xf borderId="21" fillId="0" fontId="10" numFmtId="0" xfId="0" applyAlignment="1" applyBorder="1" applyFont="1">
      <alignment horizontal="center" shrinkToFit="0" wrapText="1"/>
    </xf>
    <xf borderId="22" fillId="0" fontId="10" numFmtId="0" xfId="0" applyAlignment="1" applyBorder="1" applyFont="1">
      <alignment horizontal="center" shrinkToFit="0" wrapText="1"/>
    </xf>
    <xf borderId="9" fillId="0" fontId="15" numFmtId="0" xfId="0" applyBorder="1" applyFont="1"/>
    <xf borderId="10" fillId="0" fontId="15" numFmtId="0" xfId="0" applyBorder="1" applyFont="1"/>
    <xf borderId="0" fillId="0" fontId="14" numFmtId="0" xfId="0" applyAlignment="1" applyFont="1">
      <alignment horizontal="center"/>
    </xf>
    <xf borderId="0" fillId="0" fontId="17" numFmtId="0" xfId="0" applyAlignment="1" applyFont="1">
      <alignment shrinkToFit="0" wrapText="1"/>
    </xf>
    <xf borderId="33" fillId="0" fontId="10" numFmtId="0" xfId="0" applyAlignment="1" applyBorder="1" applyFont="1">
      <alignment horizontal="center" shrinkToFit="0" wrapText="1"/>
    </xf>
    <xf borderId="34" fillId="0" fontId="9" numFmtId="0" xfId="0" applyBorder="1" applyFont="1"/>
    <xf borderId="35" fillId="0" fontId="9" numFmtId="0" xfId="0" applyBorder="1" applyFont="1"/>
    <xf borderId="0" fillId="0" fontId="18" numFmtId="0" xfId="0" applyFont="1"/>
    <xf borderId="0" fillId="0" fontId="1" numFmtId="164" xfId="0" applyFont="1" applyNumberFormat="1"/>
    <xf borderId="11" fillId="0" fontId="6" numFmtId="0" xfId="0" applyAlignment="1" applyBorder="1" applyFont="1">
      <alignment horizontal="center"/>
    </xf>
    <xf borderId="12" fillId="0" fontId="9" numFmtId="0" xfId="0" applyBorder="1" applyFont="1"/>
    <xf borderId="8" fillId="0" fontId="10" numFmtId="0" xfId="0" applyAlignment="1" applyBorder="1" applyFont="1">
      <alignment shrinkToFit="0" wrapText="1"/>
    </xf>
    <xf borderId="16" fillId="3" fontId="1" numFmtId="3" xfId="0" applyAlignment="1" applyBorder="1" applyFont="1" applyNumberFormat="1">
      <alignment horizontal="center"/>
    </xf>
    <xf borderId="10" fillId="0" fontId="11" numFmtId="0" xfId="0" applyAlignment="1" applyBorder="1" applyFont="1">
      <alignment horizontal="left" shrinkToFit="0" wrapText="1"/>
    </xf>
    <xf borderId="0" fillId="0" fontId="1" numFmtId="165" xfId="0" applyFont="1" applyNumberFormat="1"/>
    <xf borderId="0" fillId="0" fontId="13" numFmtId="3" xfId="0" applyFont="1" applyNumberFormat="1"/>
    <xf borderId="0" fillId="0" fontId="1" numFmtId="3" xfId="0" applyFont="1" applyNumberFormat="1"/>
  </cellXfs>
  <cellStyles count="1">
    <cellStyle xfId="0" name="Normal" builtinId="0"/>
  </cellStyles>
  <dxfs count="1">
    <dxf>
      <font/>
      <numFmt numFmtId="0" formatCode=";;;"/>
      <fill>
        <patternFill patternType="none"/>
      </fill>
      <border/>
    </dxf>
  </dxfs>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11" Type="http://customschemas.google.com/relationships/workbookmetadata" Target="metadata"/><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76700" cy="838200"/>
    <xdr:pic>
      <xdr:nvPicPr>
        <xdr:cNvPr descr="Feed the Future logo" id="0" name="image2.jpg" title="Feed the Future logo"/>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xdr:colOff>
      <xdr:row>33</xdr:row>
      <xdr:rowOff>28575</xdr:rowOff>
    </xdr:from>
    <xdr:ext cx="5676900" cy="809625"/>
    <xdr:pic>
      <xdr:nvPicPr>
        <xdr:cNvPr descr="USAID, FANTA, and FHI 360 logos" id="0" name="image1.png" title="USAID, FANTA, and FHI 360 logos"/>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5</xdr:row>
      <xdr:rowOff>352425</xdr:rowOff>
    </xdr:from>
    <xdr:ext cx="304800" cy="1619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200025</xdr:colOff>
      <xdr:row>7</xdr:row>
      <xdr:rowOff>314325</xdr:rowOff>
    </xdr:from>
    <xdr:ext cx="342900" cy="1809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190500</xdr:colOff>
      <xdr:row>13</xdr:row>
      <xdr:rowOff>85725</xdr:rowOff>
    </xdr:from>
    <xdr:ext cx="371475" cy="2095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219075</xdr:colOff>
      <xdr:row>20</xdr:row>
      <xdr:rowOff>600075</xdr:rowOff>
    </xdr:from>
    <xdr:ext cx="3714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15</xdr:row>
      <xdr:rowOff>285750</xdr:rowOff>
    </xdr:from>
    <xdr:ext cx="38100" cy="171450"/>
    <xdr:sp>
      <xdr:nvSpPr>
        <xdr:cNvPr id="3" name="Shape 3"/>
        <xdr:cNvSpPr txBox="1"/>
      </xdr:nvSpPr>
      <xdr:spPr>
        <a:xfrm>
          <a:off x="5345968" y="3693887"/>
          <a:ext cx="65" cy="172227"/>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7</xdr:row>
      <xdr:rowOff>190500</xdr:rowOff>
    </xdr:from>
    <xdr:ext cx="276225" cy="1809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200025</xdr:colOff>
      <xdr:row>11</xdr:row>
      <xdr:rowOff>104775</xdr:rowOff>
    </xdr:from>
    <xdr:ext cx="266700" cy="2000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200025</xdr:colOff>
      <xdr:row>18</xdr:row>
      <xdr:rowOff>600075</xdr:rowOff>
    </xdr:from>
    <xdr:ext cx="266700" cy="2095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8</xdr:row>
      <xdr:rowOff>190500</xdr:rowOff>
    </xdr:from>
    <xdr:ext cx="419100" cy="1619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133350</xdr:colOff>
      <xdr:row>10</xdr:row>
      <xdr:rowOff>495300</xdr:rowOff>
    </xdr:from>
    <xdr:ext cx="400050" cy="1619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HZOEB8C2nvQ3qBAFq0W83volPVtbiNaC/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49.29"/>
    <col customWidth="1" min="3" max="26" width="9.14"/>
  </cols>
  <sheetData>
    <row r="1" ht="87.0" customHeight="1">
      <c r="A1" s="1"/>
      <c r="B1" s="1"/>
      <c r="C1" s="1"/>
      <c r="D1" s="1"/>
      <c r="E1" s="1"/>
      <c r="F1" s="1"/>
      <c r="G1" s="1"/>
      <c r="H1" s="1"/>
      <c r="I1" s="1"/>
      <c r="J1" s="1"/>
      <c r="K1" s="1"/>
      <c r="L1" s="1"/>
      <c r="M1" s="1"/>
      <c r="N1" s="1"/>
      <c r="O1" s="1"/>
      <c r="P1" s="1"/>
      <c r="Q1" s="1"/>
      <c r="R1" s="1"/>
      <c r="S1" s="1"/>
      <c r="T1" s="1"/>
      <c r="U1" s="1"/>
      <c r="V1" s="1"/>
      <c r="W1" s="1"/>
      <c r="X1" s="1"/>
      <c r="Y1" s="1"/>
      <c r="Z1" s="1"/>
    </row>
    <row r="2" ht="48.0" customHeight="1">
      <c r="A2" s="1"/>
      <c r="B2" s="2" t="s">
        <v>0</v>
      </c>
      <c r="C2" s="1"/>
      <c r="D2" s="1"/>
      <c r="E2" s="1"/>
      <c r="F2" s="1"/>
      <c r="G2" s="1"/>
      <c r="H2" s="1"/>
      <c r="I2" s="1"/>
      <c r="J2" s="1"/>
      <c r="K2" s="1"/>
      <c r="L2" s="1"/>
      <c r="M2" s="1"/>
      <c r="N2" s="1"/>
      <c r="O2" s="1"/>
      <c r="P2" s="1"/>
      <c r="Q2" s="1"/>
      <c r="R2" s="1"/>
      <c r="S2" s="1"/>
      <c r="T2" s="1"/>
      <c r="U2" s="1"/>
      <c r="V2" s="1"/>
      <c r="W2" s="1"/>
      <c r="X2" s="1"/>
      <c r="Y2" s="1"/>
      <c r="Z2" s="1"/>
    </row>
    <row r="3">
      <c r="A3" s="1"/>
      <c r="B3" s="3"/>
      <c r="C3" s="1"/>
      <c r="D3" s="1"/>
      <c r="E3" s="1"/>
      <c r="F3" s="1"/>
      <c r="G3" s="1"/>
      <c r="H3" s="1"/>
      <c r="I3" s="1"/>
      <c r="J3" s="1"/>
      <c r="K3" s="1"/>
      <c r="L3" s="1"/>
      <c r="M3" s="1"/>
      <c r="N3" s="1"/>
      <c r="O3" s="1"/>
      <c r="P3" s="1"/>
      <c r="Q3" s="1"/>
      <c r="R3" s="1"/>
      <c r="S3" s="1"/>
      <c r="T3" s="1"/>
      <c r="U3" s="1"/>
      <c r="V3" s="1"/>
      <c r="W3" s="1"/>
      <c r="X3" s="1"/>
      <c r="Y3" s="1"/>
      <c r="Z3" s="1"/>
    </row>
    <row r="4">
      <c r="A4" s="1"/>
      <c r="B4" s="4" t="s">
        <v>1</v>
      </c>
      <c r="C4" s="1"/>
      <c r="D4" s="1"/>
      <c r="E4" s="1"/>
      <c r="F4" s="1"/>
      <c r="G4" s="1"/>
      <c r="H4" s="1"/>
      <c r="I4" s="1"/>
      <c r="J4" s="1"/>
      <c r="K4" s="1"/>
      <c r="L4" s="1"/>
      <c r="M4" s="1"/>
      <c r="N4" s="1"/>
      <c r="O4" s="1"/>
      <c r="P4" s="1"/>
      <c r="Q4" s="1"/>
      <c r="R4" s="1"/>
      <c r="S4" s="1"/>
      <c r="T4" s="1"/>
      <c r="U4" s="1"/>
      <c r="V4" s="1"/>
      <c r="W4" s="1"/>
      <c r="X4" s="1"/>
      <c r="Y4" s="1"/>
      <c r="Z4" s="1"/>
    </row>
    <row r="5">
      <c r="A5" s="1"/>
      <c r="B5" s="4"/>
      <c r="C5" s="1"/>
      <c r="D5" s="1"/>
      <c r="E5" s="1"/>
      <c r="F5" s="1"/>
      <c r="G5" s="1"/>
      <c r="H5" s="1"/>
      <c r="I5" s="1"/>
      <c r="J5" s="1"/>
      <c r="K5" s="1"/>
      <c r="L5" s="1"/>
      <c r="M5" s="1"/>
      <c r="N5" s="1"/>
      <c r="O5" s="1"/>
      <c r="P5" s="1"/>
      <c r="Q5" s="1"/>
      <c r="R5" s="1"/>
      <c r="S5" s="1"/>
      <c r="T5" s="1"/>
      <c r="U5" s="1"/>
      <c r="V5" s="1"/>
      <c r="W5" s="1"/>
      <c r="X5" s="1"/>
      <c r="Y5" s="1"/>
      <c r="Z5" s="1"/>
    </row>
    <row r="6">
      <c r="A6" s="1"/>
      <c r="B6" s="4" t="s">
        <v>2</v>
      </c>
      <c r="C6" s="1"/>
      <c r="D6" s="1"/>
      <c r="E6" s="1"/>
      <c r="F6" s="1"/>
      <c r="G6" s="1"/>
      <c r="H6" s="1"/>
      <c r="I6" s="1"/>
      <c r="J6" s="1"/>
      <c r="K6" s="1"/>
      <c r="L6" s="1"/>
      <c r="M6" s="1"/>
      <c r="N6" s="1"/>
      <c r="O6" s="1"/>
      <c r="P6" s="1"/>
      <c r="Q6" s="1"/>
      <c r="R6" s="1"/>
      <c r="S6" s="1"/>
      <c r="T6" s="1"/>
      <c r="U6" s="1"/>
      <c r="V6" s="1"/>
      <c r="W6" s="1"/>
      <c r="X6" s="1"/>
      <c r="Y6" s="1"/>
      <c r="Z6" s="1"/>
    </row>
    <row r="7">
      <c r="A7" s="1"/>
      <c r="B7" s="5"/>
      <c r="C7" s="1"/>
      <c r="D7" s="1"/>
      <c r="E7" s="1"/>
      <c r="F7" s="1"/>
      <c r="G7" s="1"/>
      <c r="H7" s="1"/>
      <c r="I7" s="1"/>
      <c r="J7" s="1"/>
      <c r="K7" s="1"/>
      <c r="L7" s="1"/>
      <c r="M7" s="1"/>
      <c r="N7" s="1"/>
      <c r="O7" s="1"/>
      <c r="P7" s="1"/>
      <c r="Q7" s="1"/>
      <c r="R7" s="1"/>
      <c r="S7" s="1"/>
      <c r="T7" s="1"/>
      <c r="U7" s="1"/>
      <c r="V7" s="1"/>
      <c r="W7" s="1"/>
      <c r="X7" s="1"/>
      <c r="Y7" s="1"/>
      <c r="Z7" s="1"/>
    </row>
    <row r="8">
      <c r="A8" s="1"/>
      <c r="B8" s="6" t="s">
        <v>3</v>
      </c>
      <c r="C8" s="1"/>
      <c r="D8" s="1"/>
      <c r="E8" s="1"/>
      <c r="F8" s="1"/>
      <c r="G8" s="1"/>
      <c r="H8" s="1"/>
      <c r="I8" s="1"/>
      <c r="J8" s="1"/>
      <c r="K8" s="1"/>
      <c r="L8" s="1"/>
      <c r="M8" s="1"/>
      <c r="N8" s="1"/>
      <c r="O8" s="1"/>
      <c r="P8" s="1"/>
      <c r="Q8" s="1"/>
      <c r="R8" s="1"/>
      <c r="S8" s="1"/>
      <c r="T8" s="1"/>
      <c r="U8" s="1"/>
      <c r="V8" s="1"/>
      <c r="W8" s="1"/>
      <c r="X8" s="1"/>
      <c r="Y8" s="1"/>
      <c r="Z8" s="1"/>
    </row>
    <row r="9">
      <c r="A9" s="1"/>
      <c r="B9" s="7"/>
      <c r="C9" s="1"/>
      <c r="D9" s="1"/>
      <c r="E9" s="1"/>
      <c r="F9" s="1"/>
      <c r="G9" s="1"/>
      <c r="H9" s="1"/>
      <c r="I9" s="1"/>
      <c r="J9" s="1"/>
      <c r="K9" s="1"/>
      <c r="L9" s="1"/>
      <c r="M9" s="1"/>
      <c r="N9" s="1"/>
      <c r="O9" s="1"/>
      <c r="P9" s="1"/>
      <c r="Q9" s="1"/>
      <c r="R9" s="1"/>
      <c r="S9" s="1"/>
      <c r="T9" s="1"/>
      <c r="U9" s="1"/>
      <c r="V9" s="1"/>
      <c r="W9" s="1"/>
      <c r="X9" s="1"/>
      <c r="Y9" s="1"/>
      <c r="Z9" s="1"/>
    </row>
    <row r="10">
      <c r="A10" s="1"/>
      <c r="B10" s="5" t="s">
        <v>4</v>
      </c>
      <c r="C10" s="1"/>
      <c r="D10" s="1"/>
      <c r="E10" s="1"/>
      <c r="F10" s="1"/>
      <c r="G10" s="1"/>
      <c r="H10" s="1"/>
      <c r="I10" s="1"/>
      <c r="J10" s="1"/>
      <c r="K10" s="1"/>
      <c r="L10" s="1"/>
      <c r="M10" s="1"/>
      <c r="N10" s="1"/>
      <c r="O10" s="1"/>
      <c r="P10" s="1"/>
      <c r="Q10" s="1"/>
      <c r="R10" s="1"/>
      <c r="S10" s="1"/>
      <c r="T10" s="1"/>
      <c r="U10" s="1"/>
      <c r="V10" s="1"/>
      <c r="W10" s="1"/>
      <c r="X10" s="1"/>
      <c r="Y10" s="1"/>
      <c r="Z10" s="1"/>
    </row>
    <row r="11">
      <c r="A11" s="1"/>
      <c r="B11" s="5"/>
      <c r="C11" s="1"/>
      <c r="D11" s="1"/>
      <c r="E11" s="1"/>
      <c r="F11" s="1"/>
      <c r="G11" s="1"/>
      <c r="H11" s="1"/>
      <c r="I11" s="1"/>
      <c r="J11" s="1"/>
      <c r="K11" s="1"/>
      <c r="L11" s="1"/>
      <c r="M11" s="1"/>
      <c r="N11" s="1"/>
      <c r="O11" s="1"/>
      <c r="P11" s="1"/>
      <c r="Q11" s="1"/>
      <c r="R11" s="1"/>
      <c r="S11" s="1"/>
      <c r="T11" s="1"/>
      <c r="U11" s="1"/>
      <c r="V11" s="1"/>
      <c r="W11" s="1"/>
      <c r="X11" s="1"/>
      <c r="Y11" s="1"/>
      <c r="Z11" s="1"/>
    </row>
    <row r="12">
      <c r="A12" s="1"/>
      <c r="B12" s="5" t="s">
        <v>5</v>
      </c>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1"/>
      <c r="B13" s="8" t="s">
        <v>6</v>
      </c>
      <c r="C13" s="1"/>
      <c r="D13" s="1"/>
      <c r="E13" s="1"/>
      <c r="F13" s="1"/>
      <c r="G13" s="1"/>
      <c r="H13" s="1"/>
      <c r="I13" s="1"/>
      <c r="J13" s="1"/>
      <c r="K13" s="1"/>
      <c r="L13" s="1"/>
      <c r="M13" s="1"/>
      <c r="N13" s="1"/>
      <c r="O13" s="1"/>
      <c r="P13" s="1"/>
      <c r="Q13" s="1"/>
      <c r="R13" s="1"/>
      <c r="S13" s="1"/>
      <c r="T13" s="1"/>
      <c r="U13" s="1"/>
      <c r="V13" s="1"/>
      <c r="W13" s="1"/>
      <c r="X13" s="1"/>
      <c r="Y13" s="1"/>
      <c r="Z13" s="1"/>
    </row>
    <row r="14" ht="15.0" customHeight="1">
      <c r="A14" s="1"/>
      <c r="B14" s="9" t="s">
        <v>7</v>
      </c>
      <c r="C14" s="10"/>
      <c r="D14" s="10"/>
      <c r="E14" s="10"/>
      <c r="F14" s="10"/>
      <c r="G14" s="1"/>
      <c r="H14" s="1"/>
      <c r="I14" s="1"/>
      <c r="J14" s="1"/>
      <c r="K14" s="1"/>
      <c r="L14" s="1"/>
      <c r="M14" s="1"/>
      <c r="N14" s="1"/>
      <c r="O14" s="1"/>
      <c r="P14" s="1"/>
      <c r="Q14" s="1"/>
      <c r="R14" s="1"/>
      <c r="S14" s="1"/>
      <c r="T14" s="1"/>
      <c r="U14" s="1"/>
      <c r="V14" s="1"/>
      <c r="W14" s="1"/>
      <c r="X14" s="1"/>
      <c r="Y14" s="1"/>
      <c r="Z14" s="1"/>
    </row>
    <row r="15" ht="24.75" customHeight="1">
      <c r="A15" s="1"/>
      <c r="B15" s="9" t="s">
        <v>8</v>
      </c>
      <c r="C15" s="10"/>
      <c r="D15" s="10"/>
      <c r="E15" s="10"/>
      <c r="F15" s="10"/>
      <c r="G15" s="1"/>
      <c r="H15" s="1"/>
      <c r="I15" s="1"/>
      <c r="J15" s="1"/>
      <c r="K15" s="1"/>
      <c r="L15" s="1"/>
      <c r="M15" s="1"/>
      <c r="N15" s="1"/>
      <c r="O15" s="1"/>
      <c r="P15" s="1"/>
      <c r="Q15" s="1"/>
      <c r="R15" s="1"/>
      <c r="S15" s="1"/>
      <c r="T15" s="1"/>
      <c r="U15" s="1"/>
      <c r="V15" s="1"/>
      <c r="W15" s="1"/>
      <c r="X15" s="1"/>
      <c r="Y15" s="1"/>
      <c r="Z15" s="1"/>
    </row>
    <row r="16">
      <c r="A16" s="1"/>
      <c r="B16" s="8" t="s">
        <v>9</v>
      </c>
      <c r="C16" s="1"/>
      <c r="D16" s="1"/>
      <c r="E16" s="1"/>
      <c r="F16" s="1"/>
      <c r="G16" s="1"/>
      <c r="H16" s="1"/>
      <c r="I16" s="1"/>
      <c r="J16" s="1"/>
      <c r="K16" s="1"/>
      <c r="L16" s="1"/>
      <c r="M16" s="1"/>
      <c r="N16" s="1"/>
      <c r="O16" s="1"/>
      <c r="P16" s="1"/>
      <c r="Q16" s="1"/>
      <c r="R16" s="1"/>
      <c r="S16" s="1"/>
      <c r="T16" s="1"/>
      <c r="U16" s="1"/>
      <c r="V16" s="1"/>
      <c r="W16" s="1"/>
      <c r="X16" s="1"/>
      <c r="Y16" s="1"/>
      <c r="Z16" s="1"/>
    </row>
    <row r="17">
      <c r="A17" s="1"/>
      <c r="B17" s="9" t="s">
        <v>10</v>
      </c>
      <c r="C17" s="10"/>
      <c r="D17" s="10"/>
      <c r="E17" s="10"/>
      <c r="F17" s="10"/>
      <c r="G17" s="1"/>
      <c r="H17" s="1"/>
      <c r="I17" s="1"/>
      <c r="J17" s="1"/>
      <c r="K17" s="1"/>
      <c r="L17" s="1"/>
      <c r="M17" s="1"/>
      <c r="N17" s="1"/>
      <c r="O17" s="1"/>
      <c r="P17" s="1"/>
      <c r="Q17" s="1"/>
      <c r="R17" s="1"/>
      <c r="S17" s="1"/>
      <c r="T17" s="1"/>
      <c r="U17" s="1"/>
      <c r="V17" s="1"/>
      <c r="W17" s="1"/>
      <c r="X17" s="1"/>
      <c r="Y17" s="1"/>
      <c r="Z17" s="1"/>
    </row>
    <row r="18" ht="23.25" customHeight="1">
      <c r="A18" s="1"/>
      <c r="B18" s="9" t="s">
        <v>11</v>
      </c>
      <c r="C18" s="10"/>
      <c r="D18" s="10"/>
      <c r="E18" s="10"/>
      <c r="F18" s="10"/>
      <c r="G18" s="1"/>
      <c r="H18" s="1"/>
      <c r="I18" s="1"/>
      <c r="J18" s="1"/>
      <c r="K18" s="1"/>
      <c r="L18" s="1"/>
      <c r="M18" s="1"/>
      <c r="N18" s="1"/>
      <c r="O18" s="1"/>
      <c r="P18" s="1"/>
      <c r="Q18" s="1"/>
      <c r="R18" s="1"/>
      <c r="S18" s="1"/>
      <c r="T18" s="1"/>
      <c r="U18" s="1"/>
      <c r="V18" s="1"/>
      <c r="W18" s="1"/>
      <c r="X18" s="1"/>
      <c r="Y18" s="1"/>
      <c r="Z18" s="1"/>
    </row>
    <row r="19">
      <c r="A19" s="1"/>
      <c r="B19" s="8" t="s">
        <v>12</v>
      </c>
      <c r="C19" s="1"/>
      <c r="D19" s="1"/>
      <c r="E19" s="1"/>
      <c r="F19" s="1"/>
      <c r="G19" s="1"/>
      <c r="H19" s="1"/>
      <c r="I19" s="1"/>
      <c r="J19" s="1"/>
      <c r="K19" s="1"/>
      <c r="L19" s="1"/>
      <c r="M19" s="1"/>
      <c r="N19" s="1"/>
      <c r="O19" s="1"/>
      <c r="P19" s="1"/>
      <c r="Q19" s="1"/>
      <c r="R19" s="1"/>
      <c r="S19" s="1"/>
      <c r="T19" s="1"/>
      <c r="U19" s="1"/>
      <c r="V19" s="1"/>
      <c r="W19" s="1"/>
      <c r="X19" s="1"/>
      <c r="Y19" s="1"/>
      <c r="Z19" s="1"/>
    </row>
    <row r="20">
      <c r="A20" s="1"/>
      <c r="B20" s="9" t="s">
        <v>13</v>
      </c>
      <c r="C20" s="10"/>
      <c r="D20" s="10"/>
      <c r="E20" s="10"/>
      <c r="F20" s="10"/>
      <c r="G20" s="1"/>
      <c r="H20" s="1"/>
      <c r="I20" s="1"/>
      <c r="J20" s="1"/>
      <c r="K20" s="1"/>
      <c r="L20" s="1"/>
      <c r="M20" s="1"/>
      <c r="N20" s="1"/>
      <c r="O20" s="1"/>
      <c r="P20" s="1"/>
      <c r="Q20" s="1"/>
      <c r="R20" s="1"/>
      <c r="S20" s="1"/>
      <c r="T20" s="1"/>
      <c r="U20" s="1"/>
      <c r="V20" s="1"/>
      <c r="W20" s="1"/>
      <c r="X20" s="1"/>
      <c r="Y20" s="1"/>
      <c r="Z20" s="1"/>
    </row>
    <row r="21" ht="23.25" customHeight="1">
      <c r="A21" s="1"/>
      <c r="B21" s="9" t="s">
        <v>14</v>
      </c>
      <c r="C21" s="10"/>
      <c r="D21" s="10"/>
      <c r="E21" s="10"/>
      <c r="F21" s="10"/>
      <c r="G21" s="1"/>
      <c r="H21" s="1"/>
      <c r="I21" s="1"/>
      <c r="J21" s="1"/>
      <c r="K21" s="1"/>
      <c r="L21" s="1"/>
      <c r="M21" s="1"/>
      <c r="N21" s="1"/>
      <c r="O21" s="1"/>
      <c r="P21" s="1"/>
      <c r="Q21" s="1"/>
      <c r="R21" s="1"/>
      <c r="S21" s="1"/>
      <c r="T21" s="1"/>
      <c r="U21" s="1"/>
      <c r="V21" s="1"/>
      <c r="W21" s="1"/>
      <c r="X21" s="1"/>
      <c r="Y21" s="1"/>
      <c r="Z21" s="1"/>
    </row>
    <row r="22" ht="15.75" customHeight="1">
      <c r="A22" s="1"/>
      <c r="B22" s="8" t="s">
        <v>15</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9" t="s">
        <v>16</v>
      </c>
      <c r="C23" s="10"/>
      <c r="D23" s="10"/>
      <c r="E23" s="10"/>
      <c r="F23" s="10"/>
      <c r="G23" s="1"/>
      <c r="H23" s="1"/>
      <c r="I23" s="1"/>
      <c r="J23" s="1"/>
      <c r="K23" s="1"/>
      <c r="L23" s="1"/>
      <c r="M23" s="1"/>
      <c r="N23" s="1"/>
      <c r="O23" s="1"/>
      <c r="P23" s="1"/>
      <c r="Q23" s="1"/>
      <c r="R23" s="1"/>
      <c r="S23" s="1"/>
      <c r="T23" s="1"/>
      <c r="U23" s="1"/>
      <c r="V23" s="1"/>
      <c r="W23" s="1"/>
      <c r="X23" s="1"/>
      <c r="Y23" s="1"/>
      <c r="Z23" s="1"/>
    </row>
    <row r="24" ht="26.25" customHeight="1">
      <c r="A24" s="1"/>
      <c r="B24" s="9" t="s">
        <v>17</v>
      </c>
      <c r="C24" s="10"/>
      <c r="D24" s="10"/>
      <c r="E24" s="10"/>
      <c r="F24" s="10"/>
      <c r="G24" s="1"/>
      <c r="H24" s="1"/>
      <c r="I24" s="1"/>
      <c r="J24" s="1"/>
      <c r="K24" s="1"/>
      <c r="L24" s="1"/>
      <c r="M24" s="1"/>
      <c r="N24" s="1"/>
      <c r="O24" s="1"/>
      <c r="P24" s="1"/>
      <c r="Q24" s="1"/>
      <c r="R24" s="1"/>
      <c r="S24" s="1"/>
      <c r="T24" s="1"/>
      <c r="U24" s="1"/>
      <c r="V24" s="1"/>
      <c r="W24" s="1"/>
      <c r="X24" s="1"/>
      <c r="Y24" s="1"/>
      <c r="Z24" s="1"/>
    </row>
    <row r="25" ht="15.75" customHeight="1">
      <c r="A25" s="1"/>
      <c r="B25" s="8" t="s">
        <v>18</v>
      </c>
      <c r="C25" s="11"/>
      <c r="D25" s="11"/>
      <c r="E25" s="11"/>
      <c r="F25" s="11"/>
      <c r="G25" s="1"/>
      <c r="H25" s="1"/>
      <c r="I25" s="1"/>
      <c r="J25" s="1"/>
      <c r="K25" s="1"/>
      <c r="L25" s="1"/>
      <c r="M25" s="1"/>
      <c r="N25" s="1"/>
      <c r="O25" s="1"/>
      <c r="P25" s="1"/>
      <c r="Q25" s="1"/>
      <c r="R25" s="1"/>
      <c r="S25" s="1"/>
      <c r="T25" s="1"/>
      <c r="U25" s="1"/>
      <c r="V25" s="1"/>
      <c r="W25" s="1"/>
      <c r="X25" s="1"/>
      <c r="Y25" s="1"/>
      <c r="Z25" s="1"/>
    </row>
    <row r="26" ht="15.75" customHeight="1">
      <c r="A26" s="1"/>
      <c r="B26" s="9" t="s">
        <v>19</v>
      </c>
      <c r="C26" s="10"/>
      <c r="D26" s="10"/>
      <c r="E26" s="10"/>
      <c r="F26" s="10"/>
      <c r="G26" s="1"/>
      <c r="H26" s="1"/>
      <c r="I26" s="1"/>
      <c r="J26" s="1"/>
      <c r="K26" s="1"/>
      <c r="L26" s="1"/>
      <c r="M26" s="1"/>
      <c r="N26" s="1"/>
      <c r="O26" s="1"/>
      <c r="P26" s="1"/>
      <c r="Q26" s="1"/>
      <c r="R26" s="1"/>
      <c r="S26" s="1"/>
      <c r="T26" s="1"/>
      <c r="U26" s="1"/>
      <c r="V26" s="1"/>
      <c r="W26" s="1"/>
      <c r="X26" s="1"/>
      <c r="Y26" s="1"/>
      <c r="Z26" s="1"/>
    </row>
    <row r="27" ht="22.5" customHeight="1">
      <c r="A27" s="1"/>
      <c r="B27" s="9" t="s">
        <v>20</v>
      </c>
      <c r="C27" s="10"/>
      <c r="D27" s="10"/>
      <c r="E27" s="10"/>
      <c r="F27" s="10"/>
      <c r="G27" s="1"/>
      <c r="H27" s="1"/>
      <c r="I27" s="1"/>
      <c r="J27" s="1"/>
      <c r="K27" s="1"/>
      <c r="L27" s="1"/>
      <c r="M27" s="1"/>
      <c r="N27" s="1"/>
      <c r="O27" s="1"/>
      <c r="P27" s="1"/>
      <c r="Q27" s="1"/>
      <c r="R27" s="1"/>
      <c r="S27" s="1"/>
      <c r="T27" s="1"/>
      <c r="U27" s="1"/>
      <c r="V27" s="1"/>
      <c r="W27" s="1"/>
      <c r="X27" s="1"/>
      <c r="Y27" s="1"/>
      <c r="Z27" s="1"/>
    </row>
    <row r="28" ht="15.75" customHeight="1">
      <c r="A28" s="1"/>
      <c r="B28" s="12" t="s">
        <v>21</v>
      </c>
      <c r="C28" s="13"/>
      <c r="D28" s="13"/>
      <c r="E28" s="13"/>
      <c r="F28" s="13"/>
      <c r="G28" s="1"/>
      <c r="H28" s="1"/>
      <c r="I28" s="1"/>
      <c r="J28" s="1"/>
      <c r="K28" s="1"/>
      <c r="L28" s="1"/>
      <c r="M28" s="1"/>
      <c r="N28" s="1"/>
      <c r="O28" s="1"/>
      <c r="P28" s="1"/>
      <c r="Q28" s="1"/>
      <c r="R28" s="1"/>
      <c r="S28" s="1"/>
      <c r="T28" s="1"/>
      <c r="U28" s="1"/>
      <c r="V28" s="1"/>
      <c r="W28" s="1"/>
      <c r="X28" s="1"/>
      <c r="Y28" s="1"/>
      <c r="Z28" s="1"/>
    </row>
    <row r="29" ht="15.75" customHeight="1">
      <c r="A29" s="1"/>
      <c r="B29" s="9" t="s">
        <v>22</v>
      </c>
      <c r="C29" s="10"/>
      <c r="D29" s="10"/>
      <c r="E29" s="10"/>
      <c r="F29" s="10"/>
      <c r="G29" s="1"/>
      <c r="H29" s="1"/>
      <c r="I29" s="1"/>
      <c r="J29" s="1"/>
      <c r="K29" s="1"/>
      <c r="L29" s="1"/>
      <c r="M29" s="1"/>
      <c r="N29" s="1"/>
      <c r="O29" s="1"/>
      <c r="P29" s="1"/>
      <c r="Q29" s="1"/>
      <c r="R29" s="1"/>
      <c r="S29" s="1"/>
      <c r="T29" s="1"/>
      <c r="U29" s="1"/>
      <c r="V29" s="1"/>
      <c r="W29" s="1"/>
      <c r="X29" s="1"/>
      <c r="Y29" s="1"/>
      <c r="Z29" s="1"/>
    </row>
    <row r="30" ht="15.75" customHeight="1">
      <c r="A30" s="1"/>
      <c r="B30" s="9"/>
      <c r="C30" s="10"/>
      <c r="D30" s="10"/>
      <c r="E30" s="10"/>
      <c r="F30" s="10"/>
      <c r="G30" s="1"/>
      <c r="H30" s="1"/>
      <c r="I30" s="1"/>
      <c r="J30" s="1"/>
      <c r="K30" s="1"/>
      <c r="L30" s="1"/>
      <c r="M30" s="1"/>
      <c r="N30" s="1"/>
      <c r="O30" s="1"/>
      <c r="P30" s="1"/>
      <c r="Q30" s="1"/>
      <c r="R30" s="1"/>
      <c r="S30" s="1"/>
      <c r="T30" s="1"/>
      <c r="U30" s="1"/>
      <c r="V30" s="1"/>
      <c r="W30" s="1"/>
      <c r="X30" s="1"/>
      <c r="Y30" s="1"/>
      <c r="Z30" s="1"/>
    </row>
    <row r="31" ht="15.75" customHeight="1">
      <c r="A31" s="1"/>
      <c r="B31" s="14" t="s">
        <v>23</v>
      </c>
      <c r="C31" s="1"/>
      <c r="D31" s="1"/>
      <c r="E31" s="1"/>
      <c r="F31" s="1"/>
      <c r="G31" s="1"/>
      <c r="H31" s="1"/>
      <c r="I31" s="1"/>
      <c r="J31" s="1"/>
      <c r="K31" s="1"/>
      <c r="L31" s="1"/>
      <c r="M31" s="1"/>
      <c r="N31" s="1"/>
      <c r="O31" s="1"/>
      <c r="P31" s="1"/>
      <c r="Q31" s="1"/>
      <c r="R31" s="1"/>
      <c r="S31" s="1"/>
      <c r="T31" s="1"/>
      <c r="U31" s="1"/>
      <c r="V31" s="1"/>
      <c r="W31" s="1"/>
      <c r="X31" s="1"/>
      <c r="Y31" s="1"/>
      <c r="Z31" s="1"/>
    </row>
    <row r="32" ht="39.0" customHeight="1">
      <c r="A32" s="1"/>
      <c r="B32" s="15" t="s">
        <v>24</v>
      </c>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6" t="s">
        <v>25</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t="s">
        <v>26</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t="s">
        <v>27</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t="s">
        <v>28</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t="s">
        <v>29</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t="s">
        <v>30</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t="s">
        <v>31</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t="s">
        <v>32</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t="s">
        <v>33</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4.86"/>
    <col customWidth="1" min="4" max="4" width="46.0"/>
    <col customWidth="1" min="5" max="5" width="15.43"/>
    <col customWidth="1" min="6" max="6" width="20.14"/>
    <col customWidth="1" min="7" max="12" width="8.71"/>
    <col customWidth="1" hidden="1" min="13" max="13" width="15.43"/>
    <col customWidth="1" hidden="1" min="14" max="14" width="8.71"/>
    <col customWidth="1" min="15" max="26" width="8.71"/>
  </cols>
  <sheetData>
    <row r="2" ht="16.5" customHeight="1"/>
    <row r="3">
      <c r="B3" s="17"/>
      <c r="C3" s="18"/>
      <c r="D3" s="18"/>
      <c r="E3" s="18"/>
      <c r="F3" s="19"/>
    </row>
    <row r="4">
      <c r="B4" s="20" t="s">
        <v>6</v>
      </c>
      <c r="C4" s="21"/>
      <c r="D4" s="21"/>
      <c r="E4" s="21"/>
      <c r="F4" s="22"/>
    </row>
    <row r="5">
      <c r="B5" s="23" t="s">
        <v>7</v>
      </c>
      <c r="C5" s="24"/>
      <c r="D5" s="24"/>
      <c r="E5" s="24"/>
      <c r="F5" s="25"/>
      <c r="M5" s="26" t="s">
        <v>34</v>
      </c>
      <c r="N5" s="27" t="s">
        <v>35</v>
      </c>
    </row>
    <row r="6" ht="46.5" customHeight="1">
      <c r="B6" s="28" t="s">
        <v>36</v>
      </c>
      <c r="C6" s="29" t="s">
        <v>37</v>
      </c>
      <c r="D6" s="30" t="s">
        <v>38</v>
      </c>
      <c r="E6" s="31">
        <v>0.45</v>
      </c>
      <c r="F6" s="32" t="s">
        <v>39</v>
      </c>
      <c r="M6" s="33">
        <v>0.9</v>
      </c>
      <c r="N6" s="33">
        <v>1.28</v>
      </c>
    </row>
    <row r="7" ht="43.5" customHeight="1">
      <c r="B7" s="34"/>
      <c r="C7" s="35"/>
      <c r="D7" s="21"/>
      <c r="E7" s="36" t="str">
        <f>IF(OR(E6&lt;=0,E6&gt;1), "Value out of range; re-enter value", " ")</f>
        <v> </v>
      </c>
      <c r="F7" s="22"/>
      <c r="M7" s="33">
        <v>0.95</v>
      </c>
      <c r="N7" s="33">
        <v>1.64</v>
      </c>
    </row>
    <row r="8">
      <c r="B8" s="34"/>
      <c r="C8" s="35" t="s">
        <v>40</v>
      </c>
      <c r="D8" s="27" t="s">
        <v>41</v>
      </c>
      <c r="E8" s="37">
        <v>0.33</v>
      </c>
      <c r="F8" s="38" t="s">
        <v>42</v>
      </c>
      <c r="M8" s="33">
        <v>0.975</v>
      </c>
      <c r="N8" s="33">
        <v>1.96</v>
      </c>
    </row>
    <row r="9" ht="44.25" customHeight="1">
      <c r="B9" s="34"/>
      <c r="C9" s="35"/>
      <c r="D9" s="21"/>
      <c r="E9" s="36" t="str">
        <f>IF(OR(OR(E8&lt;=0,E8&gt;1),E6=E8), "Value out of range; re-enter value", " ")</f>
        <v> </v>
      </c>
      <c r="F9" s="22"/>
    </row>
    <row r="10">
      <c r="B10" s="34"/>
      <c r="C10" s="39" t="s">
        <v>43</v>
      </c>
      <c r="D10" s="40" t="s">
        <v>44</v>
      </c>
      <c r="E10" s="37">
        <v>0.95</v>
      </c>
      <c r="F10" s="41" t="s">
        <v>45</v>
      </c>
    </row>
    <row r="11">
      <c r="B11" s="34"/>
      <c r="C11" s="21"/>
      <c r="D11" s="21"/>
      <c r="E11" s="35"/>
      <c r="F11" s="22"/>
      <c r="M11" s="26" t="s">
        <v>46</v>
      </c>
      <c r="N11" s="26" t="s">
        <v>47</v>
      </c>
    </row>
    <row r="12">
      <c r="B12" s="34"/>
      <c r="C12" s="35" t="s">
        <v>48</v>
      </c>
      <c r="D12" s="27" t="s">
        <v>49</v>
      </c>
      <c r="E12" s="42">
        <f>NORMSINV(E10)</f>
        <v>1.644853625</v>
      </c>
      <c r="F12" s="22"/>
      <c r="M12" s="26"/>
      <c r="N12" s="26"/>
    </row>
    <row r="13">
      <c r="B13" s="34"/>
      <c r="C13" s="35"/>
      <c r="D13" s="21"/>
      <c r="E13" s="35"/>
      <c r="F13" s="22"/>
      <c r="M13" s="26"/>
      <c r="N13" s="26"/>
    </row>
    <row r="14">
      <c r="B14" s="34"/>
      <c r="C14" s="39" t="s">
        <v>50</v>
      </c>
      <c r="D14" s="40" t="s">
        <v>51</v>
      </c>
      <c r="E14" s="37">
        <v>0.8</v>
      </c>
      <c r="F14" s="41" t="s">
        <v>45</v>
      </c>
      <c r="M14" s="33">
        <v>0.7</v>
      </c>
      <c r="N14" s="33">
        <v>0.53</v>
      </c>
    </row>
    <row r="15">
      <c r="B15" s="34"/>
      <c r="C15" s="35"/>
      <c r="D15" s="21"/>
      <c r="E15" s="35"/>
      <c r="F15" s="22"/>
      <c r="M15" s="33">
        <v>0.8</v>
      </c>
      <c r="N15" s="33">
        <v>0.84</v>
      </c>
    </row>
    <row r="16">
      <c r="B16" s="34"/>
      <c r="C16" s="35" t="s">
        <v>52</v>
      </c>
      <c r="D16" s="27" t="s">
        <v>53</v>
      </c>
      <c r="E16" s="42">
        <f>NORMSINV(E14)</f>
        <v>0.8416212327</v>
      </c>
      <c r="F16" s="22"/>
      <c r="M16" s="33">
        <v>0.9</v>
      </c>
      <c r="N16" s="33">
        <v>1.28</v>
      </c>
    </row>
    <row r="17">
      <c r="B17" s="34"/>
      <c r="C17" s="35"/>
      <c r="D17" s="21"/>
      <c r="E17" s="35"/>
      <c r="F17" s="22"/>
    </row>
    <row r="18" ht="45.0" customHeight="1">
      <c r="B18" s="34"/>
      <c r="C18" s="39" t="s">
        <v>54</v>
      </c>
      <c r="D18" s="27" t="s">
        <v>55</v>
      </c>
      <c r="E18" s="37">
        <v>5.0</v>
      </c>
      <c r="F18" s="38" t="s">
        <v>56</v>
      </c>
    </row>
    <row r="19" ht="45.0" customHeight="1">
      <c r="B19" s="34"/>
      <c r="C19" s="35"/>
      <c r="D19" s="21"/>
      <c r="E19" s="36" t="str">
        <f>IF(OR(E18&lt;=0,E18&gt;10), "Value out of range; re-enter value", " ")</f>
        <v> </v>
      </c>
      <c r="F19" s="22"/>
      <c r="M19" s="43" t="s">
        <v>57</v>
      </c>
      <c r="N19" s="43">
        <f>(E6+E8)/2</f>
        <v>0.39</v>
      </c>
    </row>
    <row r="20">
      <c r="B20" s="34"/>
      <c r="C20" s="44" t="s">
        <v>58</v>
      </c>
      <c r="D20" s="45" t="s">
        <v>59</v>
      </c>
      <c r="E20" s="44">
        <f>ROUNDUP(E18*((N23+N24)/(E6-E8))^2,0)</f>
        <v>1017</v>
      </c>
      <c r="F20" s="22"/>
      <c r="M20" s="43" t="s">
        <v>60</v>
      </c>
      <c r="N20" s="43">
        <f>N19*(1-N19)</f>
        <v>0.2379</v>
      </c>
    </row>
    <row r="21" ht="15.75" customHeight="1">
      <c r="B21" s="34"/>
      <c r="C21" s="35"/>
      <c r="D21" s="21"/>
      <c r="E21" s="21"/>
      <c r="F21" s="22"/>
      <c r="M21" s="43" t="s">
        <v>61</v>
      </c>
      <c r="N21" s="43">
        <f>E6*(1-E6)</f>
        <v>0.2475</v>
      </c>
    </row>
    <row r="22" ht="15.75" customHeight="1">
      <c r="B22" s="46"/>
      <c r="C22" s="47"/>
      <c r="D22" s="48"/>
      <c r="E22" s="48"/>
      <c r="F22" s="49"/>
      <c r="M22" s="43" t="s">
        <v>62</v>
      </c>
      <c r="N22" s="43">
        <f>E8*(1-E8)</f>
        <v>0.2211</v>
      </c>
    </row>
    <row r="23" ht="15.75" customHeight="1">
      <c r="B23" s="28" t="s">
        <v>63</v>
      </c>
      <c r="C23" s="29"/>
      <c r="D23" s="50" t="s">
        <v>64</v>
      </c>
      <c r="E23" s="51"/>
      <c r="F23" s="52"/>
      <c r="G23" s="53"/>
      <c r="H23" s="53"/>
      <c r="I23" s="53"/>
      <c r="J23" s="53"/>
      <c r="K23" s="53"/>
      <c r="M23" s="43" t="s">
        <v>65</v>
      </c>
      <c r="N23" s="43">
        <f>E12*SQRT(2*N20)</f>
        <v>1.134591368</v>
      </c>
    </row>
    <row r="24" ht="15.75" customHeight="1">
      <c r="B24" s="34"/>
      <c r="C24" s="35"/>
      <c r="D24" s="21"/>
      <c r="E24" s="21"/>
      <c r="F24" s="22"/>
      <c r="M24" s="43" t="s">
        <v>66</v>
      </c>
      <c r="N24" s="43">
        <f>E16*SQRT(N21+N22)</f>
        <v>0.5761264652</v>
      </c>
    </row>
    <row r="25" ht="15.75" customHeight="1">
      <c r="B25" s="34"/>
      <c r="C25" s="35"/>
      <c r="D25" s="21" t="s">
        <v>67</v>
      </c>
      <c r="E25" s="37" t="s">
        <v>68</v>
      </c>
      <c r="F25" s="41" t="s">
        <v>45</v>
      </c>
    </row>
    <row r="26" ht="70.5" customHeight="1">
      <c r="B26" s="34"/>
      <c r="C26" s="35"/>
      <c r="D26" s="21"/>
      <c r="E26" s="54" t="str">
        <f>IF(E25="Household", "If household level indicator, skip to adjustment 2"," ")</f>
        <v> </v>
      </c>
      <c r="F26" s="22"/>
      <c r="M26" s="55" t="s">
        <v>68</v>
      </c>
    </row>
    <row r="27" ht="15.75" customHeight="1">
      <c r="B27" s="34"/>
      <c r="C27" s="35"/>
      <c r="D27" s="21" t="s">
        <v>69</v>
      </c>
      <c r="E27" s="21"/>
      <c r="F27" s="22"/>
      <c r="M27" s="55" t="s">
        <v>70</v>
      </c>
    </row>
    <row r="28" ht="15.75" customHeight="1">
      <c r="B28" s="34"/>
      <c r="C28" s="35"/>
      <c r="D28" s="56" t="s">
        <v>71</v>
      </c>
      <c r="E28" s="37">
        <v>0.25</v>
      </c>
      <c r="F28" s="38" t="s">
        <v>39</v>
      </c>
    </row>
    <row r="29" ht="45.0" customHeight="1">
      <c r="B29" s="34"/>
      <c r="C29" s="35"/>
      <c r="D29" s="56"/>
      <c r="E29" s="36" t="str">
        <f>IF(OR(E28&lt;=0,E28&gt;1), "Value out of range; re-enter value", " ")</f>
        <v> </v>
      </c>
      <c r="F29" s="38"/>
    </row>
    <row r="30" ht="15.75" customHeight="1">
      <c r="B30" s="34"/>
      <c r="C30" s="35"/>
      <c r="D30" s="56" t="s">
        <v>72</v>
      </c>
      <c r="E30" s="37">
        <v>3.5</v>
      </c>
      <c r="F30" s="38" t="s">
        <v>73</v>
      </c>
    </row>
    <row r="31" ht="48.75" customHeight="1">
      <c r="B31" s="34"/>
      <c r="C31" s="35"/>
      <c r="D31" s="57"/>
      <c r="E31" s="36" t="str">
        <f>IF(OR(E30&lt;1,E30&gt;10), "Value out of range; re-enter value", " ")</f>
        <v> </v>
      </c>
      <c r="F31" s="22"/>
    </row>
    <row r="32" ht="15.75" customHeight="1">
      <c r="B32" s="34"/>
      <c r="C32" s="35" t="s">
        <v>74</v>
      </c>
      <c r="D32" s="56" t="s">
        <v>75</v>
      </c>
      <c r="E32" s="42">
        <f>E28*E30</f>
        <v>0.875</v>
      </c>
      <c r="F32" s="41"/>
    </row>
    <row r="33" ht="30.0" customHeight="1">
      <c r="B33" s="34"/>
      <c r="C33" s="35"/>
      <c r="D33" s="21"/>
      <c r="E33" s="35"/>
      <c r="F33" s="22"/>
      <c r="H33" s="58" t="s">
        <v>76</v>
      </c>
      <c r="I33" s="59"/>
      <c r="J33" s="59"/>
      <c r="K33" s="59"/>
      <c r="L33" s="60"/>
    </row>
    <row r="34" ht="31.5" hidden="1" customHeight="1">
      <c r="B34" s="34"/>
      <c r="C34" s="61" t="s">
        <v>77</v>
      </c>
      <c r="D34" s="21"/>
      <c r="E34" s="35">
        <f>(1+$E$32)*EXP((-1)*$E$32)</f>
        <v>0.7816162869</v>
      </c>
      <c r="F34" s="22"/>
      <c r="H34" s="62"/>
      <c r="I34" s="63"/>
      <c r="J34" s="63"/>
      <c r="K34" s="63"/>
      <c r="L34" s="64"/>
    </row>
    <row r="35" ht="30.0" customHeight="1">
      <c r="B35" s="34"/>
      <c r="C35" s="56" t="s">
        <v>78</v>
      </c>
      <c r="D35" s="53" t="s">
        <v>79</v>
      </c>
      <c r="E35" s="65">
        <f>(0.5*($E$34+1))/(1-(EXP((-1)*$E$32)))</f>
        <v>1.527611258</v>
      </c>
      <c r="F35" s="22"/>
      <c r="H35" s="66"/>
      <c r="I35" s="67"/>
      <c r="J35" s="67"/>
      <c r="K35" s="67"/>
      <c r="L35" s="68"/>
    </row>
    <row r="36" ht="30.0" customHeight="1">
      <c r="B36" s="34"/>
      <c r="C36" s="56"/>
      <c r="D36" s="21"/>
      <c r="E36" s="65"/>
      <c r="F36" s="22"/>
      <c r="H36" s="69"/>
      <c r="I36" s="70"/>
      <c r="J36" s="70"/>
      <c r="K36" s="70"/>
      <c r="L36" s="71"/>
    </row>
    <row r="37" ht="15.75" customHeight="1">
      <c r="B37" s="34"/>
      <c r="C37" s="56" t="s">
        <v>80</v>
      </c>
      <c r="D37" s="53" t="s">
        <v>81</v>
      </c>
      <c r="E37" s="72">
        <f>ROUNDUP($E$20*$E$35,0)</f>
        <v>1554</v>
      </c>
      <c r="F37" s="22"/>
      <c r="H37" s="73"/>
      <c r="I37" s="74"/>
      <c r="J37" s="74"/>
      <c r="K37" s="74"/>
      <c r="L37" s="75"/>
    </row>
    <row r="38" ht="45.0" customHeight="1">
      <c r="B38" s="34"/>
      <c r="C38" s="35"/>
      <c r="D38" s="21"/>
      <c r="E38" s="35"/>
      <c r="F38" s="22"/>
      <c r="H38" s="73"/>
      <c r="I38" s="74"/>
      <c r="J38" s="74"/>
      <c r="K38" s="74"/>
      <c r="L38" s="75"/>
    </row>
    <row r="39" ht="15.75" customHeight="1">
      <c r="B39" s="34"/>
      <c r="C39" s="76" t="s">
        <v>82</v>
      </c>
      <c r="D39" s="77" t="s">
        <v>83</v>
      </c>
      <c r="E39" s="78">
        <f>IF(E25="Household",E20,E37)</f>
        <v>1554</v>
      </c>
      <c r="F39" s="22"/>
      <c r="H39" s="73"/>
      <c r="I39" s="74"/>
      <c r="J39" s="74"/>
      <c r="K39" s="74"/>
      <c r="L39" s="75"/>
    </row>
    <row r="40" ht="15.75" customHeight="1">
      <c r="B40" s="46"/>
      <c r="C40" s="47"/>
      <c r="D40" s="48"/>
      <c r="E40" s="48"/>
      <c r="F40" s="49"/>
      <c r="H40" s="73"/>
      <c r="I40" s="74"/>
      <c r="J40" s="74"/>
      <c r="K40" s="74"/>
      <c r="L40" s="75"/>
    </row>
    <row r="41" ht="36.0" customHeight="1">
      <c r="B41" s="79" t="s">
        <v>84</v>
      </c>
      <c r="C41" s="35"/>
      <c r="D41" s="80" t="s">
        <v>85</v>
      </c>
      <c r="E41" s="81"/>
      <c r="F41" s="82"/>
      <c r="H41" s="73"/>
      <c r="I41" s="74"/>
      <c r="J41" s="74"/>
      <c r="K41" s="74"/>
      <c r="L41" s="75"/>
    </row>
    <row r="42" ht="15.75" customHeight="1">
      <c r="B42" s="34"/>
      <c r="C42" s="21"/>
      <c r="D42" s="21"/>
      <c r="E42" s="21"/>
      <c r="F42" s="22"/>
      <c r="H42" s="73"/>
      <c r="I42" s="74"/>
      <c r="J42" s="74"/>
      <c r="K42" s="74"/>
      <c r="L42" s="75"/>
    </row>
    <row r="43" ht="40.5" customHeight="1">
      <c r="B43" s="34"/>
      <c r="C43" s="21"/>
      <c r="D43" s="83" t="s">
        <v>86</v>
      </c>
      <c r="E43" s="84">
        <v>10.0</v>
      </c>
      <c r="F43" s="38" t="s">
        <v>87</v>
      </c>
      <c r="H43" s="73"/>
      <c r="I43" s="74"/>
      <c r="J43" s="74"/>
      <c r="K43" s="74"/>
      <c r="L43" s="75"/>
    </row>
    <row r="44" ht="30.0" customHeight="1">
      <c r="B44" s="34"/>
      <c r="C44" s="21"/>
      <c r="D44" s="85"/>
      <c r="E44" s="36" t="str">
        <f>IF(OR(E43&lt;0,E43&gt;=100), "Value out of range; re-enter value", " ")</f>
        <v> </v>
      </c>
      <c r="F44" s="86"/>
      <c r="H44" s="73"/>
      <c r="I44" s="74"/>
      <c r="J44" s="74"/>
      <c r="K44" s="74"/>
      <c r="L44" s="75"/>
    </row>
    <row r="45" ht="42.0" customHeight="1">
      <c r="B45" s="34"/>
      <c r="C45" s="56" t="s">
        <v>88</v>
      </c>
      <c r="D45" s="53" t="s">
        <v>89</v>
      </c>
      <c r="E45" s="87">
        <f>(1/(1-($E$43/100)))</f>
        <v>1.111111111</v>
      </c>
      <c r="F45" s="86"/>
      <c r="H45" s="73"/>
      <c r="I45" s="74"/>
      <c r="J45" s="74"/>
      <c r="K45" s="74"/>
      <c r="L45" s="75"/>
    </row>
    <row r="46" ht="45.0" customHeight="1">
      <c r="B46" s="34"/>
      <c r="C46" s="21"/>
      <c r="D46" s="85"/>
      <c r="E46" s="36"/>
      <c r="F46" s="86"/>
      <c r="H46" s="73"/>
      <c r="I46" s="74"/>
      <c r="J46" s="74"/>
      <c r="K46" s="74"/>
      <c r="L46" s="75"/>
    </row>
    <row r="47" ht="15.75" customHeight="1">
      <c r="B47" s="34"/>
      <c r="C47" s="88" t="s">
        <v>90</v>
      </c>
      <c r="D47" s="89" t="s">
        <v>91</v>
      </c>
      <c r="E47" s="90">
        <f>ROUNDUP((($E$39)*($E$45)),0)</f>
        <v>1727</v>
      </c>
      <c r="F47" s="22"/>
      <c r="H47" s="73"/>
      <c r="I47" s="74"/>
      <c r="J47" s="74"/>
      <c r="K47" s="74"/>
      <c r="L47" s="75"/>
    </row>
    <row r="48" ht="15.75" customHeight="1">
      <c r="B48" s="46"/>
      <c r="C48" s="48"/>
      <c r="D48" s="48"/>
      <c r="E48" s="48"/>
      <c r="F48" s="49"/>
      <c r="H48" s="91"/>
      <c r="I48" s="92"/>
      <c r="J48" s="92"/>
      <c r="K48" s="92"/>
      <c r="L48" s="93"/>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5:F5"/>
    <mergeCell ref="H33:L33"/>
  </mergeCells>
  <conditionalFormatting sqref="E28">
    <cfRule type="expression" dxfId="0" priority="1">
      <formula>E25="Household"</formula>
    </cfRule>
  </conditionalFormatting>
  <conditionalFormatting sqref="E30">
    <cfRule type="expression" dxfId="0" priority="2">
      <formula>E25="Household"</formula>
    </cfRule>
  </conditionalFormatting>
  <conditionalFormatting sqref="E32">
    <cfRule type="expression" dxfId="0" priority="3">
      <formula>E25="Household"</formula>
    </cfRule>
  </conditionalFormatting>
  <conditionalFormatting sqref="E35:E36">
    <cfRule type="expression" dxfId="0" priority="4">
      <formula>E25="Household"</formula>
    </cfRule>
  </conditionalFormatting>
  <conditionalFormatting sqref="E37">
    <cfRule type="expression" dxfId="0" priority="5">
      <formula>E25="Household"</formula>
    </cfRule>
  </conditionalFormatting>
  <conditionalFormatting sqref="E37">
    <cfRule type="expression" dxfId="0" priority="6">
      <formula>E26="Household"</formula>
    </cfRule>
  </conditionalFormatting>
  <dataValidations>
    <dataValidation type="list" allowBlank="1" showErrorMessage="1" sqref="E14">
      <formula1>$M$14:$M$16</formula1>
    </dataValidation>
    <dataValidation type="list" allowBlank="1" showErrorMessage="1" sqref="E10">
      <formula1>$M$6:$M$8</formula1>
    </dataValidation>
    <dataValidation type="list" allowBlank="1" showErrorMessage="1" sqref="E25">
      <formula1>$M$26:$M$27</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5.0"/>
    <col customWidth="1" min="6" max="6" width="20.14"/>
    <col customWidth="1" min="7" max="12" width="8.71"/>
    <col customWidth="1" hidden="1" min="13" max="13" width="15.43"/>
    <col customWidth="1" hidden="1" min="14" max="14" width="8.71"/>
    <col customWidth="1" min="15" max="26" width="8.71"/>
  </cols>
  <sheetData>
    <row r="2" ht="18.0" customHeight="1"/>
    <row r="3">
      <c r="B3" s="17"/>
      <c r="C3" s="18"/>
      <c r="D3" s="18"/>
      <c r="E3" s="18"/>
      <c r="F3" s="19"/>
    </row>
    <row r="4">
      <c r="B4" s="20" t="s">
        <v>9</v>
      </c>
      <c r="C4" s="21"/>
      <c r="D4" s="21"/>
      <c r="E4" s="21"/>
      <c r="F4" s="22"/>
    </row>
    <row r="5">
      <c r="B5" s="23" t="s">
        <v>10</v>
      </c>
      <c r="C5" s="24"/>
      <c r="D5" s="24"/>
      <c r="E5" s="24"/>
      <c r="F5" s="25"/>
      <c r="M5" s="26" t="s">
        <v>92</v>
      </c>
      <c r="N5" s="27" t="s">
        <v>93</v>
      </c>
    </row>
    <row r="6" ht="41.25" customHeight="1">
      <c r="B6" s="28" t="s">
        <v>36</v>
      </c>
      <c r="C6" s="29"/>
      <c r="D6" s="30" t="s">
        <v>94</v>
      </c>
      <c r="E6" s="31">
        <v>1.0</v>
      </c>
      <c r="F6" s="32" t="s">
        <v>95</v>
      </c>
      <c r="M6" s="33">
        <v>0.9</v>
      </c>
      <c r="N6" s="33">
        <v>1.28</v>
      </c>
    </row>
    <row r="7" ht="53.25" customHeight="1">
      <c r="B7" s="34"/>
      <c r="D7" s="21"/>
      <c r="E7" s="36" t="str">
        <f>IF(OR(E6&lt;=0, ISTEXT(E6)), "Value out of range; re-enter value", " ")</f>
        <v> </v>
      </c>
      <c r="F7" s="22"/>
      <c r="I7" s="35"/>
      <c r="M7" s="33">
        <v>0.95</v>
      </c>
      <c r="N7" s="33">
        <v>1.64</v>
      </c>
    </row>
    <row r="8">
      <c r="B8" s="34"/>
      <c r="D8" s="27" t="s">
        <v>96</v>
      </c>
      <c r="E8" s="37">
        <v>1.5</v>
      </c>
      <c r="F8" s="94" t="s">
        <v>97</v>
      </c>
      <c r="M8" s="33">
        <v>0.975</v>
      </c>
      <c r="N8" s="33">
        <v>1.96</v>
      </c>
    </row>
    <row r="9" ht="44.25" customHeight="1">
      <c r="B9" s="34"/>
      <c r="C9" s="35"/>
      <c r="D9" s="21"/>
      <c r="E9" s="36" t="str">
        <f>IF(OR(OR(E8&lt;=0,E6=E8),ISTEXT(E8)), "Value out of range; re-enter value", " ")</f>
        <v> </v>
      </c>
      <c r="F9" s="38"/>
      <c r="M9" s="33"/>
      <c r="N9" s="33"/>
    </row>
    <row r="10">
      <c r="B10" s="34"/>
      <c r="C10" s="35" t="s">
        <v>98</v>
      </c>
      <c r="D10" s="21" t="s">
        <v>99</v>
      </c>
      <c r="E10" s="35">
        <f>ABS(E6-E8)</f>
        <v>0.5</v>
      </c>
      <c r="F10" s="38"/>
      <c r="M10" s="33"/>
      <c r="N10" s="33"/>
    </row>
    <row r="11">
      <c r="B11" s="34"/>
      <c r="C11" s="35"/>
      <c r="D11" s="21"/>
      <c r="E11" s="35"/>
      <c r="F11" s="38"/>
      <c r="M11" s="33"/>
      <c r="N11" s="33"/>
    </row>
    <row r="12">
      <c r="B12" s="34"/>
      <c r="C12" s="35"/>
      <c r="D12" s="21" t="s">
        <v>100</v>
      </c>
      <c r="E12" s="37" t="s">
        <v>101</v>
      </c>
      <c r="F12" s="41" t="s">
        <v>45</v>
      </c>
      <c r="M12" s="33" t="s">
        <v>101</v>
      </c>
      <c r="N12" s="33"/>
    </row>
    <row r="13">
      <c r="B13" s="34"/>
      <c r="C13" s="35"/>
      <c r="D13" s="21"/>
      <c r="E13" s="35"/>
      <c r="F13" s="38"/>
      <c r="M13" s="33" t="s">
        <v>102</v>
      </c>
      <c r="N13" s="33"/>
    </row>
    <row r="14" ht="24.75" customHeight="1">
      <c r="B14" s="34"/>
      <c r="D14" s="40" t="s">
        <v>103</v>
      </c>
      <c r="E14" s="95">
        <v>0.5</v>
      </c>
      <c r="F14" s="94" t="s">
        <v>95</v>
      </c>
      <c r="M14" s="33"/>
      <c r="N14" s="33"/>
    </row>
    <row r="15" ht="48.0" customHeight="1">
      <c r="B15" s="34"/>
      <c r="C15" s="35"/>
      <c r="D15" s="21"/>
      <c r="E15" s="36" t="str">
        <f>IF(E14&lt;=0, "Value out of range; re-enter value", " ")</f>
        <v> </v>
      </c>
      <c r="F15" s="38"/>
      <c r="M15" s="33"/>
      <c r="N15" s="33"/>
    </row>
    <row r="16">
      <c r="B16" s="34"/>
      <c r="C16" s="35"/>
      <c r="D16" s="40" t="s">
        <v>104</v>
      </c>
      <c r="E16" s="35"/>
      <c r="F16" s="38"/>
      <c r="M16" s="33"/>
      <c r="N16" s="33"/>
    </row>
    <row r="17">
      <c r="B17" s="34"/>
      <c r="C17" s="35"/>
      <c r="D17" s="21"/>
      <c r="E17" s="35"/>
      <c r="F17" s="38"/>
      <c r="M17" s="33"/>
      <c r="N17" s="33"/>
    </row>
    <row r="18" ht="28.5" customHeight="1">
      <c r="B18" s="34"/>
      <c r="C18" s="96" t="s">
        <v>105</v>
      </c>
      <c r="D18" s="56" t="s">
        <v>106</v>
      </c>
      <c r="E18" s="37">
        <v>4.0</v>
      </c>
      <c r="F18" s="94" t="s">
        <v>95</v>
      </c>
      <c r="M18" s="33"/>
      <c r="N18" s="33"/>
    </row>
    <row r="19" ht="45.75" customHeight="1">
      <c r="B19" s="34"/>
      <c r="C19" s="35"/>
      <c r="D19" s="21"/>
      <c r="E19" s="36" t="str">
        <f>IF(OR(E18&lt;=0,ISTEXT(E18)), "Value out of range; re-enter value", " ")</f>
        <v> </v>
      </c>
      <c r="F19" s="38"/>
      <c r="M19" s="33"/>
      <c r="N19" s="33"/>
    </row>
    <row r="20">
      <c r="B20" s="34"/>
      <c r="C20" s="96" t="s">
        <v>107</v>
      </c>
      <c r="D20" s="56" t="s">
        <v>108</v>
      </c>
      <c r="E20" s="37">
        <v>0.0</v>
      </c>
      <c r="F20" s="94" t="s">
        <v>109</v>
      </c>
    </row>
    <row r="21" ht="48.0" customHeight="1">
      <c r="B21" s="34"/>
      <c r="C21" s="35"/>
      <c r="D21" s="21"/>
      <c r="E21" s="36" t="str">
        <f>IF(OR(OR(E20&lt;0,E18&lt;=E20), ISTEXT(E20)), "Value out of range; re-enter value", " ")</f>
        <v> </v>
      </c>
      <c r="F21" s="22"/>
    </row>
    <row r="22" ht="15.75" customHeight="1">
      <c r="B22" s="34"/>
      <c r="D22" s="97" t="s">
        <v>110</v>
      </c>
      <c r="E22" s="42">
        <f>IF(E12="YES", E14, (E18-E20)/6)</f>
        <v>0.5</v>
      </c>
      <c r="F22" s="22"/>
    </row>
    <row r="23" ht="15.75" customHeight="1">
      <c r="B23" s="34"/>
      <c r="C23" s="35"/>
      <c r="D23" s="21"/>
      <c r="E23" s="35"/>
      <c r="F23" s="22"/>
    </row>
    <row r="24" ht="15.75" customHeight="1">
      <c r="B24" s="34"/>
      <c r="C24" s="39" t="s">
        <v>111</v>
      </c>
      <c r="D24" s="40" t="s">
        <v>112</v>
      </c>
      <c r="E24" s="37">
        <v>0.95</v>
      </c>
      <c r="F24" s="41" t="s">
        <v>45</v>
      </c>
    </row>
    <row r="25" ht="15.75" customHeight="1">
      <c r="B25" s="34"/>
      <c r="C25" s="21"/>
      <c r="D25" s="21"/>
      <c r="E25" s="35"/>
      <c r="F25" s="22"/>
      <c r="M25" s="26" t="s">
        <v>113</v>
      </c>
      <c r="N25" s="26" t="s">
        <v>114</v>
      </c>
    </row>
    <row r="26" ht="15.75" customHeight="1">
      <c r="B26" s="34"/>
      <c r="C26" s="35" t="s">
        <v>115</v>
      </c>
      <c r="D26" s="27" t="s">
        <v>116</v>
      </c>
      <c r="E26" s="42">
        <f>NORMSINV(E24)</f>
        <v>1.644853625</v>
      </c>
      <c r="F26" s="22"/>
      <c r="M26" s="26"/>
      <c r="N26" s="26"/>
    </row>
    <row r="27" ht="15.75" customHeight="1">
      <c r="B27" s="34"/>
      <c r="C27" s="35"/>
      <c r="D27" s="21"/>
      <c r="E27" s="35"/>
      <c r="F27" s="22"/>
      <c r="M27" s="26"/>
      <c r="N27" s="26"/>
    </row>
    <row r="28" ht="15.75" customHeight="1">
      <c r="B28" s="34"/>
      <c r="C28" s="39" t="s">
        <v>117</v>
      </c>
      <c r="D28" s="40" t="s">
        <v>118</v>
      </c>
      <c r="E28" s="37">
        <v>0.8</v>
      </c>
      <c r="F28" s="41" t="s">
        <v>45</v>
      </c>
      <c r="M28" s="33">
        <v>0.7</v>
      </c>
      <c r="N28" s="33">
        <v>0.53</v>
      </c>
    </row>
    <row r="29" ht="15.75" customHeight="1">
      <c r="B29" s="34"/>
      <c r="C29" s="35"/>
      <c r="D29" s="21"/>
      <c r="E29" s="35"/>
      <c r="F29" s="22"/>
      <c r="M29" s="33">
        <v>0.8</v>
      </c>
      <c r="N29" s="33">
        <v>0.84</v>
      </c>
    </row>
    <row r="30" ht="15.75" customHeight="1">
      <c r="B30" s="34"/>
      <c r="C30" s="35" t="s">
        <v>119</v>
      </c>
      <c r="D30" s="27" t="s">
        <v>120</v>
      </c>
      <c r="E30" s="42">
        <f>NORMSINV(E28)</f>
        <v>0.8416212327</v>
      </c>
      <c r="F30" s="22"/>
      <c r="M30" s="33">
        <v>0.9</v>
      </c>
      <c r="N30" s="33">
        <v>1.28</v>
      </c>
    </row>
    <row r="31" ht="15.75" customHeight="1">
      <c r="B31" s="34"/>
      <c r="C31" s="35"/>
      <c r="D31" s="21"/>
      <c r="E31" s="35"/>
      <c r="F31" s="22"/>
    </row>
    <row r="32" ht="45.0" customHeight="1">
      <c r="B32" s="34"/>
      <c r="C32" s="39" t="s">
        <v>121</v>
      </c>
      <c r="D32" s="27" t="s">
        <v>55</v>
      </c>
      <c r="E32" s="37">
        <v>2.0</v>
      </c>
      <c r="F32" s="38" t="s">
        <v>56</v>
      </c>
    </row>
    <row r="33" ht="45.0" customHeight="1">
      <c r="B33" s="34"/>
      <c r="C33" s="35"/>
      <c r="D33" s="21"/>
      <c r="E33" s="36" t="str">
        <f>IF(OR(E32&lt;=0,E32&gt;10), "Value out of range; re-enter value", " ")</f>
        <v> </v>
      </c>
      <c r="F33" s="22"/>
    </row>
    <row r="34" ht="15.75" customHeight="1">
      <c r="B34" s="34"/>
      <c r="C34" s="44" t="s">
        <v>122</v>
      </c>
      <c r="D34" s="45" t="s">
        <v>59</v>
      </c>
      <c r="E34" s="44">
        <f>ROUNDUP((E32*N34*N35)/(E10^2),0)</f>
        <v>25</v>
      </c>
      <c r="F34" s="22"/>
      <c r="M34" s="43" t="s">
        <v>65</v>
      </c>
      <c r="N34" s="43">
        <f>(E26+E30)^2</f>
        <v>6.182557219</v>
      </c>
    </row>
    <row r="35" ht="15.75" customHeight="1">
      <c r="B35" s="34"/>
      <c r="C35" s="35"/>
      <c r="D35" s="21"/>
      <c r="E35" s="21"/>
      <c r="F35" s="22"/>
      <c r="M35" s="43" t="s">
        <v>66</v>
      </c>
      <c r="N35" s="43">
        <f>2*(E22)^2</f>
        <v>0.5</v>
      </c>
    </row>
    <row r="36" ht="15.75" customHeight="1">
      <c r="B36" s="46"/>
      <c r="C36" s="47"/>
      <c r="D36" s="48"/>
      <c r="E36" s="48"/>
      <c r="F36" s="49"/>
    </row>
    <row r="37" ht="15.75" customHeight="1">
      <c r="B37" s="79" t="s">
        <v>63</v>
      </c>
      <c r="C37" s="35"/>
      <c r="D37" s="80" t="s">
        <v>64</v>
      </c>
      <c r="E37" s="53"/>
      <c r="F37" s="98"/>
    </row>
    <row r="38" ht="15.75" customHeight="1">
      <c r="B38" s="34"/>
      <c r="C38" s="35"/>
      <c r="D38" s="21"/>
      <c r="E38" s="21"/>
      <c r="F38" s="22"/>
    </row>
    <row r="39" ht="15.75" customHeight="1">
      <c r="B39" s="34"/>
      <c r="C39" s="35"/>
      <c r="D39" s="21" t="s">
        <v>67</v>
      </c>
      <c r="E39" s="37" t="s">
        <v>70</v>
      </c>
      <c r="F39" s="41" t="s">
        <v>45</v>
      </c>
      <c r="M39" s="43" t="s">
        <v>68</v>
      </c>
    </row>
    <row r="40" ht="59.25" customHeight="1">
      <c r="B40" s="34"/>
      <c r="C40" s="35"/>
      <c r="D40" s="21"/>
      <c r="E40" s="54" t="str">
        <f>IF(E39="Household", "If household level indicator, skip to adjustment 2"," ")</f>
        <v>If household level indicator, skip to adjustment 2</v>
      </c>
      <c r="F40" s="22"/>
      <c r="M40" s="43" t="s">
        <v>70</v>
      </c>
    </row>
    <row r="41" ht="15.75" customHeight="1">
      <c r="B41" s="34"/>
      <c r="C41" s="35"/>
      <c r="D41" s="21" t="s">
        <v>69</v>
      </c>
      <c r="E41" s="21"/>
      <c r="F41" s="22"/>
    </row>
    <row r="42" ht="15.75" customHeight="1">
      <c r="B42" s="34"/>
      <c r="C42" s="35"/>
      <c r="D42" s="56" t="s">
        <v>71</v>
      </c>
      <c r="E42" s="37">
        <v>0.18</v>
      </c>
      <c r="F42" s="38" t="s">
        <v>39</v>
      </c>
    </row>
    <row r="43" ht="45.75" customHeight="1">
      <c r="B43" s="34"/>
      <c r="C43" s="35"/>
      <c r="D43" s="56"/>
      <c r="E43" s="36" t="str">
        <f>IF(OR(E42&lt;=0,E42&gt;1), "Value out of range; re-enter value", " ")</f>
        <v> </v>
      </c>
      <c r="F43" s="38"/>
    </row>
    <row r="44" ht="15.75" customHeight="1">
      <c r="B44" s="34"/>
      <c r="C44" s="35"/>
      <c r="D44" s="56" t="s">
        <v>72</v>
      </c>
      <c r="E44" s="37">
        <v>5.0</v>
      </c>
      <c r="F44" s="38" t="s">
        <v>73</v>
      </c>
    </row>
    <row r="45" ht="48.75" customHeight="1">
      <c r="B45" s="34"/>
      <c r="C45" s="35"/>
      <c r="D45" s="57"/>
      <c r="E45" s="36" t="str">
        <f>IF(OR(E44&lt;1,E44&gt;10), "Value out of range; re-enter value", " ")</f>
        <v> </v>
      </c>
      <c r="F45" s="22"/>
    </row>
    <row r="46" ht="35.25" customHeight="1">
      <c r="B46" s="34"/>
      <c r="C46" s="99" t="s">
        <v>74</v>
      </c>
      <c r="D46" s="56" t="s">
        <v>75</v>
      </c>
      <c r="E46" s="42">
        <f>E42*E44</f>
        <v>0.9</v>
      </c>
      <c r="F46" s="41"/>
      <c r="H46" s="58" t="s">
        <v>76</v>
      </c>
      <c r="I46" s="59"/>
      <c r="J46" s="59"/>
      <c r="K46" s="59"/>
      <c r="L46" s="60"/>
    </row>
    <row r="47" ht="35.25" customHeight="1">
      <c r="B47" s="34"/>
      <c r="C47" s="35"/>
      <c r="D47" s="56"/>
      <c r="E47" s="42"/>
      <c r="F47" s="41"/>
      <c r="H47" s="100"/>
      <c r="I47" s="101"/>
      <c r="J47" s="101"/>
      <c r="K47" s="101"/>
      <c r="L47" s="102"/>
    </row>
    <row r="48" ht="30.0" hidden="1" customHeight="1">
      <c r="B48" s="34"/>
      <c r="C48" s="61" t="s">
        <v>77</v>
      </c>
      <c r="D48" s="21"/>
      <c r="E48" s="35">
        <f>(1+$E$46)*EXP((-1)*$E$46)</f>
        <v>0.7724823535</v>
      </c>
      <c r="F48" s="22"/>
      <c r="H48" s="69"/>
      <c r="I48" s="70"/>
      <c r="J48" s="70"/>
      <c r="K48" s="70"/>
      <c r="L48" s="71"/>
    </row>
    <row r="49" ht="30.0" customHeight="1">
      <c r="B49" s="34"/>
      <c r="C49" s="56" t="s">
        <v>78</v>
      </c>
      <c r="D49" s="53" t="s">
        <v>79</v>
      </c>
      <c r="E49" s="65">
        <f>(0.5*($E$48+1))/(1-(EXP((-1)*$E$46)))</f>
        <v>1.493420738</v>
      </c>
      <c r="F49" s="22"/>
      <c r="H49" s="73"/>
      <c r="I49" s="74"/>
      <c r="J49" s="74"/>
      <c r="K49" s="74"/>
      <c r="L49" s="75"/>
    </row>
    <row r="50" ht="30.0" customHeight="1">
      <c r="B50" s="34"/>
      <c r="C50" s="56"/>
      <c r="D50" s="21"/>
      <c r="E50" s="72"/>
      <c r="F50" s="22"/>
      <c r="H50" s="73"/>
      <c r="I50" s="74"/>
      <c r="J50" s="74"/>
      <c r="K50" s="74"/>
      <c r="L50" s="75"/>
    </row>
    <row r="51" ht="15.75" customHeight="1">
      <c r="B51" s="34"/>
      <c r="C51" s="56" t="s">
        <v>123</v>
      </c>
      <c r="D51" s="53" t="s">
        <v>81</v>
      </c>
      <c r="E51" s="72">
        <f>ROUNDUP($E$34*$E$49,0)</f>
        <v>38</v>
      </c>
      <c r="F51" s="22"/>
      <c r="H51" s="73"/>
      <c r="I51" s="74"/>
      <c r="J51" s="74"/>
      <c r="K51" s="74"/>
      <c r="L51" s="75"/>
    </row>
    <row r="52" ht="45.0" customHeight="1">
      <c r="B52" s="34"/>
      <c r="C52" s="35"/>
      <c r="D52" s="21"/>
      <c r="E52" s="35"/>
      <c r="F52" s="22"/>
      <c r="H52" s="73"/>
      <c r="I52" s="74"/>
      <c r="J52" s="74"/>
      <c r="K52" s="74"/>
      <c r="L52" s="75"/>
    </row>
    <row r="53" ht="15.75" customHeight="1">
      <c r="B53" s="34"/>
      <c r="C53" s="76" t="s">
        <v>124</v>
      </c>
      <c r="D53" s="77" t="s">
        <v>125</v>
      </c>
      <c r="E53" s="78">
        <f>IF(E39="Household",E34,E51)</f>
        <v>25</v>
      </c>
      <c r="F53" s="22"/>
      <c r="H53" s="73"/>
      <c r="I53" s="74"/>
      <c r="J53" s="74"/>
      <c r="K53" s="74"/>
      <c r="L53" s="75"/>
    </row>
    <row r="54" ht="15.75" customHeight="1">
      <c r="B54" s="34"/>
      <c r="C54" s="35"/>
      <c r="D54" s="21"/>
      <c r="E54" s="21"/>
      <c r="F54" s="22"/>
      <c r="H54" s="73"/>
      <c r="I54" s="74"/>
      <c r="J54" s="74"/>
      <c r="K54" s="74"/>
      <c r="L54" s="75"/>
    </row>
    <row r="55" ht="15.75" customHeight="1">
      <c r="B55" s="28" t="s">
        <v>84</v>
      </c>
      <c r="C55" s="29"/>
      <c r="D55" s="50" t="s">
        <v>85</v>
      </c>
      <c r="E55" s="103"/>
      <c r="F55" s="104"/>
      <c r="H55" s="73"/>
      <c r="I55" s="74"/>
      <c r="J55" s="74"/>
      <c r="K55" s="74"/>
      <c r="L55" s="75"/>
    </row>
    <row r="56" ht="15.75" customHeight="1">
      <c r="B56" s="34"/>
      <c r="C56" s="21"/>
      <c r="D56" s="21"/>
      <c r="E56" s="21"/>
      <c r="F56" s="22"/>
      <c r="H56" s="73"/>
      <c r="I56" s="74"/>
      <c r="J56" s="74"/>
      <c r="K56" s="74"/>
      <c r="L56" s="75"/>
    </row>
    <row r="57" ht="40.5" customHeight="1">
      <c r="B57" s="34"/>
      <c r="C57" s="21"/>
      <c r="D57" s="85" t="s">
        <v>86</v>
      </c>
      <c r="E57" s="84">
        <v>5.0</v>
      </c>
      <c r="F57" s="38" t="s">
        <v>87</v>
      </c>
      <c r="H57" s="73"/>
      <c r="I57" s="74"/>
      <c r="J57" s="74"/>
      <c r="K57" s="74"/>
      <c r="L57" s="75"/>
    </row>
    <row r="58" ht="30.0" customHeight="1">
      <c r="B58" s="34"/>
      <c r="C58" s="21"/>
      <c r="D58" s="85"/>
      <c r="E58" s="105"/>
      <c r="F58" s="38"/>
      <c r="H58" s="73"/>
      <c r="I58" s="74"/>
      <c r="J58" s="74"/>
      <c r="K58" s="74"/>
      <c r="L58" s="75"/>
    </row>
    <row r="59" ht="42.0" customHeight="1">
      <c r="B59" s="34"/>
      <c r="C59" s="56" t="s">
        <v>88</v>
      </c>
      <c r="D59" s="53" t="s">
        <v>89</v>
      </c>
      <c r="E59" s="87">
        <f>(1/(1-($E$57/100)))</f>
        <v>1.052631579</v>
      </c>
      <c r="F59" s="38"/>
      <c r="H59" s="73"/>
      <c r="I59" s="74"/>
      <c r="J59" s="74"/>
      <c r="K59" s="74"/>
      <c r="L59" s="75"/>
    </row>
    <row r="60" ht="45.0" customHeight="1">
      <c r="B60" s="34"/>
      <c r="C60" s="21"/>
      <c r="D60" s="85"/>
      <c r="E60" s="36" t="str">
        <f>IF(OR(E57&lt;0,E57&gt;=100), "Value out of range; re-enter value", " ")</f>
        <v> </v>
      </c>
      <c r="F60" s="86"/>
      <c r="H60" s="73"/>
      <c r="I60" s="74"/>
      <c r="J60" s="74"/>
      <c r="K60" s="74"/>
      <c r="L60" s="75"/>
    </row>
    <row r="61" ht="15.75" customHeight="1">
      <c r="B61" s="34"/>
      <c r="C61" s="45" t="s">
        <v>126</v>
      </c>
      <c r="D61" s="89" t="s">
        <v>91</v>
      </c>
      <c r="E61" s="90">
        <f>ROUNDUP((($E$53)*($E$59)),0)</f>
        <v>27</v>
      </c>
      <c r="F61" s="22"/>
      <c r="H61" s="73"/>
      <c r="I61" s="74"/>
      <c r="J61" s="74"/>
      <c r="K61" s="74"/>
      <c r="L61" s="75"/>
    </row>
    <row r="62" ht="15.75" customHeight="1">
      <c r="B62" s="46"/>
      <c r="C62" s="48"/>
      <c r="D62" s="48"/>
      <c r="E62" s="48"/>
      <c r="F62" s="49"/>
      <c r="H62" s="91"/>
      <c r="I62" s="92"/>
      <c r="J62" s="92"/>
      <c r="K62" s="92"/>
      <c r="L62" s="93"/>
    </row>
    <row r="63" ht="15.75" customHeight="1"/>
    <row r="64" ht="15.75" customHeight="1"/>
    <row r="65" ht="15.75" customHeight="1"/>
    <row r="66" ht="15.75" customHeight="1"/>
    <row r="67" ht="15.75" customHeight="1"/>
    <row r="68" ht="15.75" customHeight="1"/>
    <row r="69" ht="15.75" customHeight="1"/>
    <row r="70" ht="15.75" customHeight="1"/>
    <row r="71" ht="86.25" customHeight="1">
      <c r="B71" s="106"/>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F5"/>
    <mergeCell ref="H46:L46"/>
    <mergeCell ref="B71:F71"/>
  </mergeCells>
  <conditionalFormatting sqref="E14">
    <cfRule type="expression" dxfId="0" priority="1">
      <formula>E12="NO"</formula>
    </cfRule>
  </conditionalFormatting>
  <conditionalFormatting sqref="E18">
    <cfRule type="expression" dxfId="0" priority="2">
      <formula>E12="YES"</formula>
    </cfRule>
  </conditionalFormatting>
  <conditionalFormatting sqref="E20">
    <cfRule type="expression" dxfId="0" priority="3">
      <formula>E12="YES"</formula>
    </cfRule>
  </conditionalFormatting>
  <conditionalFormatting sqref="F14">
    <cfRule type="expression" dxfId="0" priority="4">
      <formula>E12="NO"</formula>
    </cfRule>
  </conditionalFormatting>
  <conditionalFormatting sqref="F18">
    <cfRule type="expression" dxfId="0" priority="5">
      <formula>E12="YES"</formula>
    </cfRule>
  </conditionalFormatting>
  <conditionalFormatting sqref="F20">
    <cfRule type="expression" dxfId="0" priority="6">
      <formula>E12="YES"</formula>
    </cfRule>
  </conditionalFormatting>
  <conditionalFormatting sqref="F8">
    <cfRule type="expression" dxfId="0" priority="7">
      <formula>E6="NO"</formula>
    </cfRule>
  </conditionalFormatting>
  <conditionalFormatting sqref="E42">
    <cfRule type="expression" dxfId="0" priority="8">
      <formula>E39="Household"</formula>
    </cfRule>
  </conditionalFormatting>
  <conditionalFormatting sqref="E44">
    <cfRule type="expression" dxfId="0" priority="9">
      <formula>E39="Household"</formula>
    </cfRule>
  </conditionalFormatting>
  <conditionalFormatting sqref="E46:E47">
    <cfRule type="expression" dxfId="0" priority="10">
      <formula>E39="Household"</formula>
    </cfRule>
  </conditionalFormatting>
  <conditionalFormatting sqref="E50">
    <cfRule type="expression" dxfId="0" priority="11">
      <formula>E40="Household"</formula>
    </cfRule>
  </conditionalFormatting>
  <conditionalFormatting sqref="E51">
    <cfRule type="expression" dxfId="0" priority="12">
      <formula>E39="Household"</formula>
    </cfRule>
  </conditionalFormatting>
  <conditionalFormatting sqref="E51">
    <cfRule type="expression" dxfId="0" priority="13">
      <formula>E40="Household"</formula>
    </cfRule>
  </conditionalFormatting>
  <conditionalFormatting sqref="E49">
    <cfRule type="expression" dxfId="0" priority="14">
      <formula>E39="Household"</formula>
    </cfRule>
  </conditionalFormatting>
  <dataValidations>
    <dataValidation type="list" allowBlank="1" showErrorMessage="1" sqref="E28">
      <formula1>$M$28:$M$30</formula1>
    </dataValidation>
    <dataValidation type="list" allowBlank="1" showErrorMessage="1" sqref="E39">
      <formula1>$M$39:$M$40</formula1>
    </dataValidation>
    <dataValidation type="list" allowBlank="1" showErrorMessage="1" sqref="E24">
      <formula1>$M$6:$M$8</formula1>
    </dataValidation>
    <dataValidation type="list" allowBlank="1" showErrorMessage="1" sqref="E12">
      <formula1>$M$12:$M$13</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4.43"/>
    <col customWidth="1" min="6" max="6" width="20.14"/>
    <col customWidth="1" min="7" max="12" width="8.71"/>
    <col customWidth="1" hidden="1" min="13" max="13" width="15.43"/>
    <col customWidth="1" hidden="1" min="14" max="15" width="9.14"/>
    <col customWidth="1" min="16" max="26" width="8.71"/>
  </cols>
  <sheetData>
    <row r="3">
      <c r="B3" s="17"/>
      <c r="C3" s="18"/>
      <c r="D3" s="18"/>
      <c r="E3" s="18"/>
      <c r="F3" s="19"/>
    </row>
    <row r="4">
      <c r="B4" s="20" t="s">
        <v>12</v>
      </c>
      <c r="C4" s="21"/>
      <c r="D4" s="21"/>
      <c r="E4" s="21"/>
      <c r="F4" s="22"/>
    </row>
    <row r="5">
      <c r="B5" s="23" t="s">
        <v>13</v>
      </c>
      <c r="C5" s="24"/>
      <c r="D5" s="24"/>
      <c r="E5" s="24"/>
      <c r="F5" s="25"/>
      <c r="M5" s="26" t="s">
        <v>127</v>
      </c>
      <c r="N5" s="26" t="s">
        <v>128</v>
      </c>
      <c r="O5" s="26" t="s">
        <v>129</v>
      </c>
    </row>
    <row r="6" ht="48.75" customHeight="1">
      <c r="B6" s="28" t="s">
        <v>36</v>
      </c>
      <c r="C6" s="29" t="s">
        <v>130</v>
      </c>
      <c r="D6" s="30" t="s">
        <v>131</v>
      </c>
      <c r="E6" s="31">
        <v>0.111</v>
      </c>
      <c r="F6" s="32" t="s">
        <v>39</v>
      </c>
      <c r="M6" s="35">
        <v>0.1</v>
      </c>
      <c r="N6" s="33">
        <f t="shared" ref="N6:N7" si="1">1-(M6/2)</f>
        <v>0.95</v>
      </c>
      <c r="O6" s="35">
        <v>1.64</v>
      </c>
    </row>
    <row r="7" ht="45.75" customHeight="1">
      <c r="B7" s="34"/>
      <c r="C7" s="35"/>
      <c r="D7" s="21"/>
      <c r="E7" s="36" t="str">
        <f>IF(OR(E6&lt;=0,E6&gt;1), "Value out of range; re-enter value", " ")</f>
        <v> </v>
      </c>
      <c r="F7" s="22"/>
      <c r="M7" s="35">
        <v>0.05</v>
      </c>
      <c r="N7" s="33">
        <f t="shared" si="1"/>
        <v>0.975</v>
      </c>
      <c r="O7" s="33">
        <v>1.96</v>
      </c>
    </row>
    <row r="8">
      <c r="B8" s="34"/>
      <c r="C8" s="39" t="s">
        <v>127</v>
      </c>
      <c r="D8" s="40" t="s">
        <v>132</v>
      </c>
      <c r="E8" s="37">
        <v>0.05</v>
      </c>
      <c r="F8" s="41" t="s">
        <v>45</v>
      </c>
      <c r="M8" s="33"/>
      <c r="N8" s="33"/>
    </row>
    <row r="9">
      <c r="B9" s="34"/>
      <c r="C9" s="21"/>
      <c r="D9" s="21"/>
      <c r="E9" s="35"/>
      <c r="F9" s="38"/>
      <c r="M9" s="33"/>
      <c r="N9" s="33"/>
    </row>
    <row r="10">
      <c r="B10" s="34"/>
      <c r="C10" s="39" t="s">
        <v>133</v>
      </c>
      <c r="D10" s="40" t="s">
        <v>134</v>
      </c>
      <c r="E10" s="35">
        <f>1-(E8/2)</f>
        <v>0.975</v>
      </c>
      <c r="F10" s="22"/>
      <c r="M10" s="26" t="s">
        <v>135</v>
      </c>
      <c r="N10" s="26"/>
    </row>
    <row r="11">
      <c r="B11" s="34"/>
      <c r="C11" s="21"/>
      <c r="D11" s="21"/>
      <c r="E11" s="35"/>
      <c r="F11" s="22"/>
      <c r="M11" s="26"/>
      <c r="N11" s="26"/>
    </row>
    <row r="12">
      <c r="B12" s="34"/>
      <c r="C12" s="35" t="s">
        <v>136</v>
      </c>
      <c r="D12" s="27" t="s">
        <v>137</v>
      </c>
      <c r="E12" s="42">
        <f>NORMSINV(E10)</f>
        <v>1.959963986</v>
      </c>
      <c r="F12" s="22"/>
      <c r="M12" s="35">
        <v>0.05</v>
      </c>
      <c r="N12" s="26"/>
    </row>
    <row r="13">
      <c r="B13" s="34"/>
      <c r="C13" s="35"/>
      <c r="D13" s="21"/>
      <c r="E13" s="35"/>
      <c r="F13" s="22"/>
      <c r="M13" s="35">
        <v>0.06</v>
      </c>
      <c r="N13" s="26"/>
    </row>
    <row r="14">
      <c r="B14" s="34"/>
      <c r="C14" s="39" t="s">
        <v>135</v>
      </c>
      <c r="D14" s="27" t="s">
        <v>138</v>
      </c>
      <c r="E14" s="37">
        <v>0.05</v>
      </c>
      <c r="F14" s="41" t="s">
        <v>45</v>
      </c>
      <c r="M14" s="35">
        <v>0.07</v>
      </c>
      <c r="N14" s="26"/>
    </row>
    <row r="15">
      <c r="B15" s="34"/>
      <c r="C15" s="35"/>
      <c r="D15" s="21"/>
      <c r="E15" s="35"/>
      <c r="F15" s="22"/>
      <c r="M15" s="35">
        <v>0.08</v>
      </c>
      <c r="N15" s="26"/>
    </row>
    <row r="16" ht="45.0" customHeight="1">
      <c r="B16" s="34"/>
      <c r="C16" s="39" t="s">
        <v>139</v>
      </c>
      <c r="D16" s="27" t="s">
        <v>55</v>
      </c>
      <c r="E16" s="37">
        <v>1.4</v>
      </c>
      <c r="F16" s="38" t="s">
        <v>56</v>
      </c>
      <c r="M16" s="35">
        <v>0.09</v>
      </c>
    </row>
    <row r="17" ht="45.75" customHeight="1">
      <c r="B17" s="34"/>
      <c r="C17" s="35"/>
      <c r="D17" s="21"/>
      <c r="E17" s="36" t="str">
        <f>IF(OR(E16&lt;=0,E16&gt;10), "Value out of range; re-enter value", " ")</f>
        <v> </v>
      </c>
      <c r="F17" s="22"/>
      <c r="M17" s="35">
        <v>0.1</v>
      </c>
    </row>
    <row r="18">
      <c r="B18" s="34"/>
      <c r="C18" s="44" t="s">
        <v>140</v>
      </c>
      <c r="D18" s="45" t="s">
        <v>59</v>
      </c>
      <c r="E18" s="44">
        <f>ROUNDUP(N19/N20,0)</f>
        <v>213</v>
      </c>
      <c r="F18" s="22"/>
    </row>
    <row r="19">
      <c r="B19" s="34"/>
      <c r="C19" s="35"/>
      <c r="D19" s="21"/>
      <c r="E19" s="21"/>
      <c r="F19" s="22"/>
      <c r="M19" s="35" t="s">
        <v>141</v>
      </c>
      <c r="N19" s="43">
        <f>(E12^2)*E16*E6*(1-E6)</f>
        <v>0.5306998418</v>
      </c>
    </row>
    <row r="20">
      <c r="B20" s="46"/>
      <c r="C20" s="47"/>
      <c r="D20" s="48"/>
      <c r="E20" s="48"/>
      <c r="F20" s="49"/>
      <c r="M20" s="35" t="s">
        <v>142</v>
      </c>
      <c r="N20" s="43">
        <f>E14^2</f>
        <v>0.0025</v>
      </c>
    </row>
    <row r="21" ht="15.75" customHeight="1">
      <c r="B21" s="79" t="s">
        <v>63</v>
      </c>
      <c r="C21" s="35"/>
      <c r="D21" s="80" t="s">
        <v>64</v>
      </c>
      <c r="E21" s="53"/>
      <c r="F21" s="98"/>
    </row>
    <row r="22" ht="15.75" customHeight="1">
      <c r="B22" s="34"/>
      <c r="C22" s="35"/>
      <c r="D22" s="21"/>
      <c r="E22" s="21"/>
      <c r="F22" s="22"/>
      <c r="M22" s="43" t="s">
        <v>68</v>
      </c>
    </row>
    <row r="23" ht="15.75" customHeight="1">
      <c r="B23" s="34"/>
      <c r="C23" s="35"/>
      <c r="D23" s="21" t="s">
        <v>67</v>
      </c>
      <c r="E23" s="37" t="s">
        <v>68</v>
      </c>
      <c r="F23" s="41" t="s">
        <v>45</v>
      </c>
      <c r="M23" s="43" t="s">
        <v>70</v>
      </c>
    </row>
    <row r="24" ht="61.5" customHeight="1">
      <c r="B24" s="34"/>
      <c r="C24" s="35"/>
      <c r="D24" s="21"/>
      <c r="E24" s="54" t="str">
        <f>IF(E23="Household", "If household level indicator, skip to adjustment 2"," ")</f>
        <v> </v>
      </c>
      <c r="F24" s="22"/>
    </row>
    <row r="25" ht="15.75" customHeight="1">
      <c r="B25" s="34"/>
      <c r="C25" s="35"/>
      <c r="D25" s="21" t="s">
        <v>69</v>
      </c>
      <c r="E25" s="21"/>
      <c r="F25" s="22"/>
    </row>
    <row r="26" ht="15.75" customHeight="1">
      <c r="B26" s="34"/>
      <c r="C26" s="35"/>
      <c r="D26" s="56" t="s">
        <v>71</v>
      </c>
      <c r="E26" s="37">
        <v>0.214</v>
      </c>
      <c r="F26" s="38" t="s">
        <v>39</v>
      </c>
    </row>
    <row r="27" ht="46.5" customHeight="1">
      <c r="B27" s="34"/>
      <c r="C27" s="35"/>
      <c r="D27" s="56"/>
      <c r="E27" s="36" t="str">
        <f>IF(OR(E26&lt;=0,E26&gt;1), "Value out of range; re-enter value", " ")</f>
        <v> </v>
      </c>
      <c r="F27" s="38"/>
    </row>
    <row r="28" ht="15.75" customHeight="1">
      <c r="B28" s="34"/>
      <c r="C28" s="35"/>
      <c r="D28" s="56" t="s">
        <v>72</v>
      </c>
      <c r="E28" s="37">
        <v>5.06</v>
      </c>
      <c r="F28" s="38" t="s">
        <v>73</v>
      </c>
    </row>
    <row r="29" ht="43.5" customHeight="1">
      <c r="B29" s="34"/>
      <c r="C29" s="35"/>
      <c r="D29" s="57"/>
      <c r="E29" s="36" t="str">
        <f>IF(OR(E28&lt;1,E28&gt;10), "Value out of range; re-enter value", " ")</f>
        <v> </v>
      </c>
      <c r="F29" s="22"/>
    </row>
    <row r="30" ht="15.75" customHeight="1">
      <c r="B30" s="34"/>
      <c r="C30" s="35" t="s">
        <v>74</v>
      </c>
      <c r="D30" s="56" t="s">
        <v>75</v>
      </c>
      <c r="E30" s="42">
        <f>E26*E28</f>
        <v>1.08284</v>
      </c>
      <c r="F30" s="41"/>
    </row>
    <row r="31" ht="28.5" customHeight="1">
      <c r="B31" s="34"/>
      <c r="C31" s="35"/>
      <c r="D31" s="21"/>
      <c r="E31" s="35"/>
      <c r="F31" s="22"/>
      <c r="H31" s="107" t="s">
        <v>76</v>
      </c>
      <c r="I31" s="108"/>
      <c r="J31" s="108"/>
      <c r="K31" s="108"/>
      <c r="L31" s="109"/>
    </row>
    <row r="32" ht="30.0" hidden="1" customHeight="1">
      <c r="B32" s="34"/>
      <c r="C32" s="61" t="s">
        <v>77</v>
      </c>
      <c r="D32" s="21"/>
      <c r="E32" s="35">
        <f>(1+$E$30)*EXP((-1)*$E$30)</f>
        <v>0.7053171967</v>
      </c>
      <c r="F32" s="22"/>
      <c r="H32" s="100"/>
      <c r="I32" s="101"/>
      <c r="J32" s="101"/>
      <c r="K32" s="101"/>
      <c r="L32" s="102"/>
    </row>
    <row r="33" ht="30.0" customHeight="1">
      <c r="B33" s="34"/>
      <c r="C33" s="56" t="s">
        <v>78</v>
      </c>
      <c r="D33" s="53" t="s">
        <v>79</v>
      </c>
      <c r="E33" s="65">
        <f>(0.5*($E$32+1))/(1-(EXP((-1)*$E$30)))</f>
        <v>1.289235598</v>
      </c>
      <c r="F33" s="22"/>
      <c r="H33" s="69"/>
      <c r="I33" s="70"/>
      <c r="J33" s="70"/>
      <c r="K33" s="70"/>
      <c r="L33" s="71"/>
    </row>
    <row r="34" ht="18.0" customHeight="1">
      <c r="B34" s="34"/>
      <c r="C34" s="56"/>
      <c r="D34" s="21"/>
      <c r="E34" s="72"/>
      <c r="F34" s="22"/>
      <c r="H34" s="69"/>
      <c r="I34" s="70"/>
      <c r="J34" s="70"/>
      <c r="K34" s="70"/>
      <c r="L34" s="71"/>
    </row>
    <row r="35" ht="15.75" customHeight="1">
      <c r="B35" s="34"/>
      <c r="C35" s="56" t="s">
        <v>143</v>
      </c>
      <c r="D35" s="53" t="s">
        <v>81</v>
      </c>
      <c r="E35" s="72">
        <f>ROUNDUP($E$18*$E$33,0)</f>
        <v>275</v>
      </c>
      <c r="F35" s="22"/>
      <c r="H35" s="73"/>
      <c r="I35" s="74"/>
      <c r="J35" s="74"/>
      <c r="K35" s="74"/>
      <c r="L35" s="75"/>
    </row>
    <row r="36" ht="15.75" customHeight="1">
      <c r="B36" s="34"/>
      <c r="C36" s="35"/>
      <c r="D36" s="21"/>
      <c r="E36" s="35"/>
      <c r="F36" s="22"/>
      <c r="H36" s="73"/>
      <c r="I36" s="74"/>
      <c r="J36" s="74"/>
      <c r="K36" s="74"/>
      <c r="L36" s="75"/>
    </row>
    <row r="37" ht="15.75" customHeight="1">
      <c r="B37" s="34"/>
      <c r="C37" s="76" t="s">
        <v>144</v>
      </c>
      <c r="D37" s="77" t="s">
        <v>145</v>
      </c>
      <c r="E37" s="78">
        <f>IF(E23="Household",E18,E35)</f>
        <v>275</v>
      </c>
      <c r="F37" s="22"/>
      <c r="H37" s="73"/>
      <c r="I37" s="74"/>
      <c r="J37" s="74"/>
      <c r="K37" s="74"/>
      <c r="L37" s="75"/>
    </row>
    <row r="38" ht="15.75" customHeight="1">
      <c r="B38" s="34"/>
      <c r="C38" s="35"/>
      <c r="D38" s="21"/>
      <c r="E38" s="21"/>
      <c r="F38" s="22"/>
      <c r="H38" s="73"/>
      <c r="I38" s="74"/>
      <c r="J38" s="74"/>
      <c r="K38" s="74"/>
      <c r="L38" s="75"/>
    </row>
    <row r="39" ht="15.75" customHeight="1">
      <c r="B39" s="28" t="s">
        <v>84</v>
      </c>
      <c r="C39" s="29"/>
      <c r="D39" s="50" t="s">
        <v>85</v>
      </c>
      <c r="E39" s="103"/>
      <c r="F39" s="104"/>
      <c r="H39" s="73"/>
      <c r="I39" s="74"/>
      <c r="J39" s="74"/>
      <c r="K39" s="74"/>
      <c r="L39" s="75"/>
    </row>
    <row r="40" ht="15.75" customHeight="1">
      <c r="B40" s="34"/>
      <c r="C40" s="21"/>
      <c r="D40" s="21"/>
      <c r="E40" s="21"/>
      <c r="F40" s="22"/>
      <c r="H40" s="73"/>
      <c r="I40" s="74"/>
      <c r="J40" s="74"/>
      <c r="K40" s="74"/>
      <c r="L40" s="75"/>
    </row>
    <row r="41" ht="15.75" customHeight="1">
      <c r="B41" s="34"/>
      <c r="C41" s="21"/>
      <c r="D41" s="85" t="s">
        <v>86</v>
      </c>
      <c r="E41" s="84">
        <v>1.1</v>
      </c>
      <c r="F41" s="38" t="s">
        <v>87</v>
      </c>
      <c r="H41" s="73"/>
      <c r="I41" s="74"/>
      <c r="J41" s="74"/>
      <c r="K41" s="74"/>
      <c r="L41" s="75"/>
    </row>
    <row r="42" ht="15.75" customHeight="1">
      <c r="B42" s="34"/>
      <c r="C42" s="21"/>
      <c r="D42" s="85"/>
      <c r="E42" s="105"/>
      <c r="F42" s="38"/>
      <c r="H42" s="73"/>
      <c r="I42" s="74"/>
      <c r="J42" s="74"/>
      <c r="K42" s="74"/>
      <c r="L42" s="75"/>
    </row>
    <row r="43" ht="42.0" customHeight="1">
      <c r="B43" s="34"/>
      <c r="C43" s="56" t="s">
        <v>88</v>
      </c>
      <c r="D43" s="53" t="s">
        <v>146</v>
      </c>
      <c r="E43" s="87">
        <f>(1/(1-($E$41/100)))</f>
        <v>1.011122346</v>
      </c>
      <c r="F43" s="38"/>
      <c r="H43" s="73"/>
      <c r="I43" s="74"/>
      <c r="J43" s="74"/>
      <c r="K43" s="74"/>
      <c r="L43" s="75"/>
    </row>
    <row r="44" ht="48.0" customHeight="1">
      <c r="B44" s="34"/>
      <c r="C44" s="21"/>
      <c r="D44" s="85"/>
      <c r="E44" s="36" t="str">
        <f>IF(OR(E41&lt;0,E41&gt;=100), "Value out of range; re-enter value", " ")</f>
        <v> </v>
      </c>
      <c r="F44" s="86"/>
      <c r="H44" s="73"/>
      <c r="I44" s="74"/>
      <c r="J44" s="74"/>
      <c r="K44" s="74"/>
      <c r="L44" s="75"/>
    </row>
    <row r="45" ht="15.75" customHeight="1">
      <c r="B45" s="34"/>
      <c r="C45" s="45" t="s">
        <v>147</v>
      </c>
      <c r="D45" s="89" t="s">
        <v>91</v>
      </c>
      <c r="E45" s="90">
        <f>ROUNDUP((($E$37)*($E$43)),0)</f>
        <v>279</v>
      </c>
      <c r="F45" s="22"/>
      <c r="H45" s="73"/>
      <c r="I45" s="74"/>
      <c r="J45" s="74"/>
      <c r="K45" s="74"/>
      <c r="L45" s="75"/>
    </row>
    <row r="46" ht="15.75" customHeight="1">
      <c r="B46" s="46"/>
      <c r="C46" s="48"/>
      <c r="D46" s="48"/>
      <c r="E46" s="48"/>
      <c r="F46" s="49"/>
      <c r="H46" s="91"/>
      <c r="I46" s="92"/>
      <c r="J46" s="92"/>
      <c r="K46" s="92"/>
      <c r="L46" s="93"/>
    </row>
    <row r="47" ht="15.75" customHeight="1"/>
    <row r="48" ht="15.75" customHeight="1"/>
    <row r="49" ht="15.75" customHeight="1"/>
    <row r="50" ht="15.75" customHeight="1"/>
    <row r="51" ht="15.75" customHeight="1"/>
    <row r="52" ht="15.75" customHeight="1"/>
    <row r="53" ht="15.75" customHeight="1"/>
    <row r="54" ht="15.75" customHeight="1"/>
    <row r="55" ht="89.25" customHeight="1">
      <c r="B55" s="10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F5"/>
    <mergeCell ref="H31:L31"/>
    <mergeCell ref="B55:F55"/>
  </mergeCells>
  <conditionalFormatting sqref="E26">
    <cfRule type="expression" dxfId="0" priority="1">
      <formula>E23="Household"</formula>
    </cfRule>
  </conditionalFormatting>
  <conditionalFormatting sqref="E28">
    <cfRule type="expression" dxfId="0" priority="2">
      <formula>E23="Household"</formula>
    </cfRule>
  </conditionalFormatting>
  <conditionalFormatting sqref="E30">
    <cfRule type="expression" dxfId="0" priority="3">
      <formula>E23="Household"</formula>
    </cfRule>
  </conditionalFormatting>
  <conditionalFormatting sqref="E34">
    <cfRule type="expression" dxfId="0" priority="4">
      <formula>E24="Household"</formula>
    </cfRule>
  </conditionalFormatting>
  <conditionalFormatting sqref="E35">
    <cfRule type="expression" dxfId="0" priority="5">
      <formula>E23="Household"</formula>
    </cfRule>
  </conditionalFormatting>
  <conditionalFormatting sqref="E35">
    <cfRule type="expression" dxfId="0" priority="6">
      <formula>E24="Household"</formula>
    </cfRule>
  </conditionalFormatting>
  <conditionalFormatting sqref="E33">
    <cfRule type="expression" dxfId="0" priority="7">
      <formula>E23="Household"</formula>
    </cfRule>
  </conditionalFormatting>
  <dataValidations>
    <dataValidation type="list" allowBlank="1" showErrorMessage="1" sqref="E8">
      <formula1>$M$6:$M$7</formula1>
    </dataValidation>
    <dataValidation type="list" allowBlank="1" showErrorMessage="1" sqref="E14">
      <formula1>$M$12:$M$17</formula1>
    </dataValidation>
    <dataValidation type="list" allowBlank="1" showErrorMessage="1" sqref="E23">
      <formula1>$M$22:$M$23</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4.86"/>
    <col customWidth="1" min="6" max="6" width="18.14"/>
    <col customWidth="1" min="7" max="12" width="8.71"/>
    <col customWidth="1" hidden="1" min="13" max="13" width="15.43"/>
    <col customWidth="1" hidden="1" min="14" max="14" width="16.71"/>
    <col customWidth="1" hidden="1" min="15" max="15" width="9.14"/>
    <col customWidth="1" min="16" max="26" width="8.71"/>
  </cols>
  <sheetData>
    <row r="5">
      <c r="B5" s="17"/>
      <c r="C5" s="18"/>
      <c r="D5" s="18"/>
      <c r="E5" s="18"/>
      <c r="F5" s="19"/>
    </row>
    <row r="6" ht="18.0" customHeight="1">
      <c r="A6" s="110"/>
      <c r="B6" s="20" t="s">
        <v>15</v>
      </c>
      <c r="C6" s="21"/>
      <c r="D6" s="21"/>
      <c r="E6" s="21"/>
      <c r="F6" s="22"/>
    </row>
    <row r="7" ht="18.75" customHeight="1">
      <c r="B7" s="23" t="s">
        <v>16</v>
      </c>
      <c r="C7" s="24"/>
      <c r="D7" s="24"/>
      <c r="E7" s="24"/>
      <c r="F7" s="25"/>
      <c r="M7" s="26" t="s">
        <v>127</v>
      </c>
      <c r="N7" s="26" t="s">
        <v>148</v>
      </c>
      <c r="O7" s="26" t="s">
        <v>149</v>
      </c>
    </row>
    <row r="8" ht="31.5" customHeight="1">
      <c r="B8" s="79" t="s">
        <v>36</v>
      </c>
      <c r="D8" s="27" t="s">
        <v>150</v>
      </c>
      <c r="E8" s="37">
        <v>4.4</v>
      </c>
      <c r="F8" s="32" t="s">
        <v>95</v>
      </c>
      <c r="M8" s="35">
        <v>0.1</v>
      </c>
      <c r="N8" s="33">
        <f t="shared" ref="N8:N9" si="1">1-(M8/2)</f>
        <v>0.95</v>
      </c>
      <c r="O8" s="35">
        <v>1.64</v>
      </c>
    </row>
    <row r="9" ht="43.5" customHeight="1">
      <c r="B9" s="34"/>
      <c r="C9" s="35"/>
      <c r="D9" s="21"/>
      <c r="E9" s="36" t="str">
        <f>IF(OR(E8&lt;=0, ISTEXT(E8)), "Value out of range; re-enter value", " ")</f>
        <v> </v>
      </c>
      <c r="F9" s="38"/>
      <c r="M9" s="35">
        <v>0.05</v>
      </c>
      <c r="N9" s="33">
        <f t="shared" si="1"/>
        <v>0.975</v>
      </c>
      <c r="O9" s="33">
        <v>1.96</v>
      </c>
    </row>
    <row r="10">
      <c r="B10" s="34"/>
      <c r="C10" s="35"/>
      <c r="D10" s="21" t="s">
        <v>100</v>
      </c>
      <c r="E10" s="37" t="s">
        <v>101</v>
      </c>
      <c r="F10" s="41" t="s">
        <v>45</v>
      </c>
      <c r="M10" s="33"/>
      <c r="N10" s="33"/>
    </row>
    <row r="11">
      <c r="B11" s="34"/>
      <c r="C11" s="35"/>
      <c r="D11" s="21"/>
      <c r="E11" s="35"/>
      <c r="F11" s="38"/>
      <c r="M11" s="33"/>
      <c r="N11" s="33"/>
    </row>
    <row r="12" ht="24.75" customHeight="1">
      <c r="B12" s="34"/>
      <c r="D12" s="40" t="s">
        <v>151</v>
      </c>
      <c r="E12" s="95">
        <v>1.3</v>
      </c>
      <c r="F12" s="94" t="s">
        <v>95</v>
      </c>
      <c r="M12" s="33" t="s">
        <v>101</v>
      </c>
      <c r="N12" s="33"/>
    </row>
    <row r="13" ht="43.5" customHeight="1">
      <c r="B13" s="34"/>
      <c r="C13" s="35"/>
      <c r="D13" s="21"/>
      <c r="E13" s="36" t="str">
        <f>IF(OR(E12&lt;=0,ISTEXT(E12)),"Value out of range; re-enter value", " ")</f>
        <v> </v>
      </c>
      <c r="F13" s="38"/>
      <c r="M13" s="33" t="s">
        <v>102</v>
      </c>
      <c r="N13" s="33"/>
    </row>
    <row r="14">
      <c r="B14" s="34"/>
      <c r="C14" s="35"/>
      <c r="D14" s="40" t="s">
        <v>104</v>
      </c>
      <c r="E14" s="35"/>
      <c r="F14" s="38"/>
      <c r="M14" s="33"/>
      <c r="N14" s="33"/>
    </row>
    <row r="15">
      <c r="B15" s="34"/>
      <c r="C15" s="35"/>
      <c r="D15" s="21"/>
      <c r="E15" s="35"/>
      <c r="F15" s="38"/>
      <c r="M15" s="33"/>
      <c r="N15" s="33"/>
    </row>
    <row r="16" ht="28.5" customHeight="1">
      <c r="B16" s="34"/>
      <c r="C16" s="96" t="s">
        <v>105</v>
      </c>
      <c r="D16" s="56" t="s">
        <v>152</v>
      </c>
      <c r="E16" s="37">
        <v>4.0</v>
      </c>
      <c r="F16" s="94" t="s">
        <v>95</v>
      </c>
      <c r="N16" s="33"/>
    </row>
    <row r="17" ht="47.25" customHeight="1">
      <c r="B17" s="34"/>
      <c r="C17" s="35"/>
      <c r="D17" s="21"/>
      <c r="E17" s="36" t="str">
        <f>IF(OR(E16&lt;=0,ISTEXT(E16)),"Value out of range; re-enter value", " ")</f>
        <v> </v>
      </c>
      <c r="F17" s="38"/>
      <c r="N17" s="33"/>
    </row>
    <row r="18">
      <c r="B18" s="34"/>
      <c r="C18" s="96" t="s">
        <v>107</v>
      </c>
      <c r="D18" s="56" t="s">
        <v>153</v>
      </c>
      <c r="E18" s="37">
        <v>0.0</v>
      </c>
      <c r="F18" s="94" t="s">
        <v>154</v>
      </c>
    </row>
    <row r="19" ht="48.0" customHeight="1">
      <c r="B19" s="34"/>
      <c r="C19" s="35"/>
      <c r="D19" s="21"/>
      <c r="E19" s="36" t="str">
        <f>IF(OR(OR(E18&lt;0,E16&lt;=E18), ISTEXT(E18)), "Value out of range; re-enter value", " ")</f>
        <v> </v>
      </c>
      <c r="F19" s="22"/>
    </row>
    <row r="20">
      <c r="B20" s="34"/>
      <c r="D20" s="97" t="s">
        <v>110</v>
      </c>
      <c r="E20" s="42">
        <f>IF(E10="YES", E12, (E16-E18)/6)</f>
        <v>1.3</v>
      </c>
      <c r="F20" s="22"/>
    </row>
    <row r="21" ht="15.75" customHeight="1">
      <c r="B21" s="34"/>
      <c r="C21" s="35"/>
      <c r="D21" s="21"/>
      <c r="E21" s="35"/>
      <c r="F21" s="22"/>
    </row>
    <row r="22" ht="15.75" customHeight="1">
      <c r="B22" s="34"/>
      <c r="C22" s="39" t="s">
        <v>127</v>
      </c>
      <c r="D22" s="40" t="s">
        <v>132</v>
      </c>
      <c r="E22" s="37">
        <v>0.05</v>
      </c>
      <c r="F22" s="41" t="s">
        <v>45</v>
      </c>
    </row>
    <row r="23" ht="15.75" customHeight="1">
      <c r="B23" s="34"/>
      <c r="C23" s="21"/>
      <c r="D23" s="21"/>
      <c r="E23" s="35"/>
      <c r="F23" s="22"/>
    </row>
    <row r="24" ht="15.75" customHeight="1">
      <c r="B24" s="34"/>
      <c r="C24" s="39" t="s">
        <v>155</v>
      </c>
      <c r="D24" s="40" t="s">
        <v>134</v>
      </c>
      <c r="E24" s="35">
        <f>1-(E22/2)</f>
        <v>0.975</v>
      </c>
      <c r="F24" s="22"/>
      <c r="M24" s="26" t="s">
        <v>135</v>
      </c>
      <c r="N24" s="26"/>
    </row>
    <row r="25" ht="15.75" customHeight="1">
      <c r="B25" s="34"/>
      <c r="C25" s="21"/>
      <c r="D25" s="21"/>
      <c r="E25" s="35"/>
      <c r="F25" s="22"/>
      <c r="M25" s="26"/>
      <c r="N25" s="26"/>
    </row>
    <row r="26" ht="15.75" customHeight="1">
      <c r="B26" s="34"/>
      <c r="C26" s="35" t="s">
        <v>156</v>
      </c>
      <c r="D26" s="27" t="s">
        <v>157</v>
      </c>
      <c r="E26" s="42">
        <f>NORMSINV(E24)</f>
        <v>1.959963986</v>
      </c>
      <c r="F26" s="22"/>
      <c r="M26" s="35">
        <v>0.05</v>
      </c>
    </row>
    <row r="27" ht="15.75" customHeight="1">
      <c r="B27" s="34"/>
      <c r="C27" s="35"/>
      <c r="D27" s="21"/>
      <c r="E27" s="42"/>
      <c r="F27" s="22"/>
      <c r="M27" s="35">
        <v>0.06</v>
      </c>
    </row>
    <row r="28" ht="15.75" customHeight="1">
      <c r="B28" s="34"/>
      <c r="C28" s="35"/>
      <c r="D28" s="40" t="s">
        <v>158</v>
      </c>
      <c r="E28" s="95">
        <v>0.05</v>
      </c>
      <c r="F28" s="41" t="s">
        <v>45</v>
      </c>
      <c r="M28" s="35">
        <v>0.07</v>
      </c>
    </row>
    <row r="29" ht="15.75" customHeight="1">
      <c r="B29" s="34"/>
      <c r="C29" s="35"/>
      <c r="D29" s="21"/>
      <c r="E29" s="35"/>
      <c r="F29" s="22"/>
      <c r="M29" s="35">
        <v>0.08</v>
      </c>
    </row>
    <row r="30" ht="15.75" customHeight="1">
      <c r="B30" s="34"/>
      <c r="C30" s="39" t="s">
        <v>135</v>
      </c>
      <c r="D30" s="27" t="s">
        <v>159</v>
      </c>
      <c r="E30" s="35">
        <f>E28*E8</f>
        <v>0.22</v>
      </c>
      <c r="F30" s="22"/>
      <c r="M30" s="35">
        <v>0.09</v>
      </c>
    </row>
    <row r="31" ht="15.75" customHeight="1">
      <c r="B31" s="34"/>
      <c r="C31" s="35"/>
      <c r="D31" s="21"/>
      <c r="E31" s="35"/>
      <c r="F31" s="22"/>
      <c r="M31" s="35">
        <v>0.1</v>
      </c>
    </row>
    <row r="32" ht="45.0" customHeight="1">
      <c r="B32" s="34"/>
      <c r="C32" s="39" t="s">
        <v>160</v>
      </c>
      <c r="D32" s="27" t="s">
        <v>55</v>
      </c>
      <c r="E32" s="37">
        <v>3.1</v>
      </c>
      <c r="F32" s="38" t="s">
        <v>56</v>
      </c>
    </row>
    <row r="33" ht="50.25" customHeight="1">
      <c r="B33" s="34"/>
      <c r="C33" s="35"/>
      <c r="D33" s="21"/>
      <c r="E33" s="36" t="str">
        <f>IF(OR(E32&lt;=0,E32&gt;10), "Value out of range; re-enter value", " ")</f>
        <v> </v>
      </c>
      <c r="F33" s="22"/>
      <c r="M33" s="43" t="s">
        <v>161</v>
      </c>
      <c r="N33" s="111">
        <f>(E26^2)*E32*(E20^2)</f>
        <v>20.12540279</v>
      </c>
    </row>
    <row r="34" ht="15.75" customHeight="1">
      <c r="B34" s="34"/>
      <c r="C34" s="44" t="s">
        <v>162</v>
      </c>
      <c r="D34" s="45" t="s">
        <v>59</v>
      </c>
      <c r="E34" s="44">
        <f>ROUNDUP(N33/N34,0)</f>
        <v>416</v>
      </c>
      <c r="F34" s="22"/>
      <c r="M34" s="43" t="s">
        <v>163</v>
      </c>
      <c r="N34" s="43">
        <f>E30^2</f>
        <v>0.0484</v>
      </c>
    </row>
    <row r="35" ht="15.75" customHeight="1">
      <c r="B35" s="34"/>
      <c r="C35" s="35"/>
      <c r="D35" s="21"/>
      <c r="E35" s="21"/>
      <c r="F35" s="22"/>
    </row>
    <row r="36" ht="15.75" customHeight="1">
      <c r="B36" s="46"/>
      <c r="C36" s="47"/>
      <c r="D36" s="48"/>
      <c r="E36" s="48"/>
      <c r="F36" s="49"/>
    </row>
    <row r="37" ht="15.75" customHeight="1">
      <c r="B37" s="79" t="s">
        <v>63</v>
      </c>
      <c r="C37" s="35"/>
      <c r="D37" s="80" t="s">
        <v>64</v>
      </c>
      <c r="E37" s="53"/>
      <c r="F37" s="98"/>
      <c r="M37" s="43" t="s">
        <v>68</v>
      </c>
    </row>
    <row r="38" ht="15.75" customHeight="1">
      <c r="B38" s="34"/>
      <c r="C38" s="35"/>
      <c r="D38" s="21"/>
      <c r="E38" s="21"/>
      <c r="F38" s="22"/>
      <c r="M38" s="43" t="s">
        <v>70</v>
      </c>
    </row>
    <row r="39" ht="15.75" customHeight="1">
      <c r="B39" s="34"/>
      <c r="C39" s="35"/>
      <c r="D39" s="21" t="s">
        <v>67</v>
      </c>
      <c r="E39" s="37" t="s">
        <v>70</v>
      </c>
      <c r="F39" s="41" t="s">
        <v>45</v>
      </c>
    </row>
    <row r="40" ht="60.75" customHeight="1">
      <c r="B40" s="34"/>
      <c r="C40" s="35"/>
      <c r="D40" s="21"/>
      <c r="E40" s="54" t="str">
        <f>IF(E39="Household", "If household level indicator, skip to adjustment 2"," ")</f>
        <v>If household level indicator, skip to adjustment 2</v>
      </c>
      <c r="F40" s="22"/>
    </row>
    <row r="41" ht="15.75" customHeight="1">
      <c r="B41" s="34"/>
      <c r="C41" s="35"/>
      <c r="D41" s="21" t="s">
        <v>69</v>
      </c>
      <c r="E41" s="21"/>
      <c r="F41" s="22"/>
    </row>
    <row r="42" ht="15.75" customHeight="1">
      <c r="B42" s="34"/>
      <c r="C42" s="35"/>
      <c r="D42" s="56" t="s">
        <v>71</v>
      </c>
      <c r="E42" s="37">
        <v>0.18</v>
      </c>
      <c r="F42" s="38" t="s">
        <v>39</v>
      </c>
    </row>
    <row r="43" ht="42.75" customHeight="1">
      <c r="B43" s="34"/>
      <c r="C43" s="35"/>
      <c r="D43" s="56"/>
      <c r="E43" s="36" t="str">
        <f>IF(OR(E42&lt;=0,E42&gt;1), "Value out of range; re-enter value", " ")</f>
        <v> </v>
      </c>
      <c r="F43" s="38"/>
    </row>
    <row r="44" ht="52.5" customHeight="1">
      <c r="B44" s="34"/>
      <c r="C44" s="35"/>
      <c r="D44" s="56" t="s">
        <v>72</v>
      </c>
      <c r="E44" s="37">
        <v>5.0</v>
      </c>
      <c r="F44" s="38" t="s">
        <v>73</v>
      </c>
    </row>
    <row r="45" ht="47.25" customHeight="1">
      <c r="B45" s="34"/>
      <c r="C45" s="35"/>
      <c r="D45" s="57"/>
      <c r="E45" s="36" t="str">
        <f>IF(OR(E44&lt;1,E44&gt;10), "Value out of range; re-enter value", " ")</f>
        <v> </v>
      </c>
      <c r="F45" s="22"/>
    </row>
    <row r="46" ht="15.75" customHeight="1">
      <c r="B46" s="34"/>
      <c r="C46" s="35" t="s">
        <v>74</v>
      </c>
      <c r="D46" s="56" t="s">
        <v>75</v>
      </c>
      <c r="E46" s="42">
        <f>E42*E44</f>
        <v>0.9</v>
      </c>
      <c r="F46" s="41"/>
    </row>
    <row r="47" ht="30.0" customHeight="1">
      <c r="B47" s="34"/>
      <c r="C47" s="35"/>
      <c r="D47" s="21"/>
      <c r="E47" s="35"/>
      <c r="F47" s="22"/>
      <c r="H47" s="107" t="s">
        <v>76</v>
      </c>
      <c r="I47" s="108"/>
      <c r="J47" s="108"/>
      <c r="K47" s="108"/>
      <c r="L47" s="109"/>
    </row>
    <row r="48" ht="30.0" hidden="1" customHeight="1">
      <c r="B48" s="34"/>
      <c r="C48" s="61" t="s">
        <v>77</v>
      </c>
      <c r="D48" s="21"/>
      <c r="E48" s="35">
        <f>(1+$E$46)*EXP((-1)*$E$46)</f>
        <v>0.7724823535</v>
      </c>
      <c r="F48" s="22"/>
      <c r="H48" s="100"/>
      <c r="I48" s="101"/>
      <c r="J48" s="101"/>
      <c r="K48" s="101"/>
      <c r="L48" s="102"/>
    </row>
    <row r="49" ht="15.75" customHeight="1">
      <c r="B49" s="34"/>
      <c r="C49" s="56" t="s">
        <v>78</v>
      </c>
      <c r="D49" s="53" t="s">
        <v>79</v>
      </c>
      <c r="E49" s="65">
        <f>(0.5*($E$48+1))/(1-(EXP((-1)*$E$46)))</f>
        <v>1.493420738</v>
      </c>
      <c r="F49" s="22"/>
      <c r="H49" s="69"/>
      <c r="I49" s="70"/>
      <c r="J49" s="70"/>
      <c r="K49" s="70"/>
      <c r="L49" s="71"/>
    </row>
    <row r="50" ht="15.75" customHeight="1">
      <c r="B50" s="34"/>
      <c r="C50" s="56"/>
      <c r="D50" s="53"/>
      <c r="E50" s="65"/>
      <c r="F50" s="22"/>
      <c r="H50" s="69"/>
      <c r="I50" s="70"/>
      <c r="J50" s="70"/>
      <c r="K50" s="70"/>
      <c r="L50" s="71"/>
    </row>
    <row r="51" ht="15.75" customHeight="1">
      <c r="B51" s="34"/>
      <c r="C51" s="56" t="s">
        <v>164</v>
      </c>
      <c r="D51" s="53" t="s">
        <v>81</v>
      </c>
      <c r="E51" s="72">
        <f>ROUNDUP($E$34*$E$49,0)</f>
        <v>622</v>
      </c>
      <c r="F51" s="22"/>
      <c r="H51" s="73"/>
      <c r="I51" s="74"/>
      <c r="J51" s="74"/>
      <c r="K51" s="74"/>
      <c r="L51" s="75"/>
    </row>
    <row r="52" ht="15.75" customHeight="1">
      <c r="B52" s="34"/>
      <c r="C52" s="35"/>
      <c r="D52" s="21"/>
      <c r="E52" s="35"/>
      <c r="F52" s="22"/>
      <c r="H52" s="73"/>
      <c r="I52" s="74"/>
      <c r="J52" s="74"/>
      <c r="K52" s="74"/>
      <c r="L52" s="75"/>
    </row>
    <row r="53" ht="15.75" customHeight="1">
      <c r="B53" s="34"/>
      <c r="C53" s="76" t="s">
        <v>165</v>
      </c>
      <c r="D53" s="77" t="s">
        <v>166</v>
      </c>
      <c r="E53" s="78">
        <f>IF(E39="Household",E34,E51)</f>
        <v>416</v>
      </c>
      <c r="F53" s="22"/>
      <c r="H53" s="73"/>
      <c r="I53" s="74"/>
      <c r="J53" s="74"/>
      <c r="K53" s="74"/>
      <c r="L53" s="75"/>
    </row>
    <row r="54" ht="15.75" customHeight="1">
      <c r="B54" s="34"/>
      <c r="C54" s="35"/>
      <c r="D54" s="21"/>
      <c r="E54" s="21"/>
      <c r="F54" s="22"/>
      <c r="H54" s="73"/>
      <c r="I54" s="74"/>
      <c r="J54" s="74"/>
      <c r="K54" s="74"/>
      <c r="L54" s="75"/>
    </row>
    <row r="55" ht="15.75" customHeight="1">
      <c r="B55" s="28" t="s">
        <v>84</v>
      </c>
      <c r="C55" s="29"/>
      <c r="D55" s="50" t="s">
        <v>85</v>
      </c>
      <c r="E55" s="103"/>
      <c r="F55" s="104"/>
      <c r="H55" s="73"/>
      <c r="I55" s="74"/>
      <c r="J55" s="74"/>
      <c r="K55" s="74"/>
      <c r="L55" s="75"/>
    </row>
    <row r="56" ht="15.75" customHeight="1">
      <c r="B56" s="34"/>
      <c r="C56" s="21"/>
      <c r="D56" s="21"/>
      <c r="E56" s="21"/>
      <c r="F56" s="22"/>
      <c r="H56" s="73"/>
      <c r="I56" s="74"/>
      <c r="J56" s="74"/>
      <c r="K56" s="74"/>
      <c r="L56" s="75"/>
    </row>
    <row r="57" ht="15.75" customHeight="1">
      <c r="B57" s="34"/>
      <c r="C57" s="21"/>
      <c r="D57" s="85" t="s">
        <v>86</v>
      </c>
      <c r="E57" s="84">
        <v>1.0</v>
      </c>
      <c r="F57" s="38" t="s">
        <v>87</v>
      </c>
      <c r="H57" s="73"/>
      <c r="I57" s="74"/>
      <c r="J57" s="74"/>
      <c r="K57" s="74"/>
      <c r="L57" s="75"/>
    </row>
    <row r="58" ht="15.75" customHeight="1">
      <c r="B58" s="34"/>
      <c r="C58" s="21"/>
      <c r="D58" s="85"/>
      <c r="E58" s="105"/>
      <c r="F58" s="38"/>
      <c r="H58" s="73"/>
      <c r="I58" s="74"/>
      <c r="J58" s="74"/>
      <c r="K58" s="74"/>
      <c r="L58" s="75"/>
    </row>
    <row r="59" ht="15.75" customHeight="1">
      <c r="B59" s="34"/>
      <c r="C59" s="56" t="s">
        <v>88</v>
      </c>
      <c r="D59" s="53" t="s">
        <v>146</v>
      </c>
      <c r="E59" s="87">
        <f>(1/(1-($E$57/100)))</f>
        <v>1.01010101</v>
      </c>
      <c r="F59" s="38"/>
      <c r="H59" s="73"/>
      <c r="I59" s="74"/>
      <c r="J59" s="74"/>
      <c r="K59" s="74"/>
      <c r="L59" s="75"/>
    </row>
    <row r="60" ht="46.5" customHeight="1">
      <c r="B60" s="34"/>
      <c r="C60" s="21"/>
      <c r="D60" s="85"/>
      <c r="E60" s="36" t="str">
        <f>IF(OR(E57&lt;0,E57&gt;=100), "Value out of range; re-enter value", " ")</f>
        <v> </v>
      </c>
      <c r="F60" s="86"/>
      <c r="H60" s="73"/>
      <c r="I60" s="74"/>
      <c r="J60" s="74"/>
      <c r="K60" s="74"/>
      <c r="L60" s="75"/>
    </row>
    <row r="61" ht="15.75" customHeight="1">
      <c r="B61" s="34"/>
      <c r="C61" s="45" t="s">
        <v>167</v>
      </c>
      <c r="D61" s="89" t="s">
        <v>91</v>
      </c>
      <c r="E61" s="90">
        <f>ROUNDUP((($E$53)*($E$59)),0)</f>
        <v>421</v>
      </c>
      <c r="F61" s="22"/>
      <c r="H61" s="73"/>
      <c r="I61" s="74"/>
      <c r="J61" s="74"/>
      <c r="K61" s="74"/>
      <c r="L61" s="75"/>
    </row>
    <row r="62" ht="15.75" customHeight="1">
      <c r="B62" s="46"/>
      <c r="C62" s="48"/>
      <c r="D62" s="48"/>
      <c r="E62" s="48"/>
      <c r="F62" s="49"/>
      <c r="H62" s="91"/>
      <c r="I62" s="92"/>
      <c r="J62" s="92"/>
      <c r="K62" s="92"/>
      <c r="L62" s="93"/>
    </row>
    <row r="63" ht="15.75" customHeight="1"/>
    <row r="64" ht="15.75" customHeight="1"/>
    <row r="65" ht="15.75" customHeight="1"/>
    <row r="66" ht="15.75" customHeight="1"/>
    <row r="67" ht="15.75" customHeight="1"/>
    <row r="68" ht="15.75" customHeight="1"/>
    <row r="69" ht="15.75" customHeight="1"/>
    <row r="70" ht="15.75" customHeight="1"/>
    <row r="71" ht="90.75" customHeight="1">
      <c r="B71" s="106"/>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7:F7"/>
    <mergeCell ref="H47:L47"/>
    <mergeCell ref="B71:F71"/>
  </mergeCells>
  <conditionalFormatting sqref="E12">
    <cfRule type="expression" dxfId="0" priority="1">
      <formula>E10="NO"</formula>
    </cfRule>
  </conditionalFormatting>
  <conditionalFormatting sqref="E16">
    <cfRule type="expression" dxfId="0" priority="2">
      <formula>E10="YES"</formula>
    </cfRule>
  </conditionalFormatting>
  <conditionalFormatting sqref="E18">
    <cfRule type="expression" dxfId="0" priority="3">
      <formula>E10="YES"</formula>
    </cfRule>
  </conditionalFormatting>
  <conditionalFormatting sqref="E42">
    <cfRule type="expression" dxfId="0" priority="4">
      <formula>E39="Household"</formula>
    </cfRule>
  </conditionalFormatting>
  <conditionalFormatting sqref="E44">
    <cfRule type="expression" dxfId="0" priority="5">
      <formula>E39="Household"</formula>
    </cfRule>
  </conditionalFormatting>
  <conditionalFormatting sqref="E46">
    <cfRule type="expression" dxfId="0" priority="6">
      <formula>E39="Household"</formula>
    </cfRule>
  </conditionalFormatting>
  <conditionalFormatting sqref="E51">
    <cfRule type="expression" dxfId="0" priority="7">
      <formula>E40="Household"</formula>
    </cfRule>
  </conditionalFormatting>
  <conditionalFormatting sqref="E51">
    <cfRule type="expression" dxfId="0" priority="8">
      <formula>E39="Household"</formula>
    </cfRule>
  </conditionalFormatting>
  <conditionalFormatting sqref="F12">
    <cfRule type="expression" dxfId="0" priority="9">
      <formula>E10="NO"</formula>
    </cfRule>
  </conditionalFormatting>
  <conditionalFormatting sqref="F16">
    <cfRule type="expression" dxfId="0" priority="10">
      <formula>E10="YES"</formula>
    </cfRule>
  </conditionalFormatting>
  <conditionalFormatting sqref="F18">
    <cfRule type="expression" dxfId="0" priority="11">
      <formula>E10="YES"</formula>
    </cfRule>
  </conditionalFormatting>
  <conditionalFormatting sqref="E50">
    <cfRule type="expression" dxfId="0" priority="12">
      <formula>E40="Household"</formula>
    </cfRule>
  </conditionalFormatting>
  <conditionalFormatting sqref="E49">
    <cfRule type="expression" dxfId="0" priority="13">
      <formula>E39="Household"</formula>
    </cfRule>
  </conditionalFormatting>
  <dataValidations>
    <dataValidation type="list" allowBlank="1" showErrorMessage="1" sqref="E10">
      <formula1>$M$12:$M$13</formula1>
    </dataValidation>
    <dataValidation type="list" allowBlank="1" showErrorMessage="1" sqref="E22">
      <formula1>$M$8:$M$9</formula1>
    </dataValidation>
    <dataValidation type="list" allowBlank="1" showErrorMessage="1" sqref="E28">
      <formula1>$M$26:$M$31</formula1>
    </dataValidation>
    <dataValidation type="list" allowBlank="1" showErrorMessage="1" sqref="E39">
      <formula1>$M$37:$M$38</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8.43"/>
    <col customWidth="1" min="6" max="6" width="18.0"/>
    <col customWidth="1" min="7" max="12" width="8.71"/>
    <col customWidth="1" hidden="1" min="13" max="13" width="15.43"/>
    <col customWidth="1" hidden="1" min="14" max="14" width="8.71"/>
    <col customWidth="1" min="15" max="26" width="8.71"/>
  </cols>
  <sheetData>
    <row r="4">
      <c r="B4" s="17"/>
      <c r="C4" s="18"/>
      <c r="D4" s="18"/>
      <c r="E4" s="18"/>
      <c r="F4" s="19"/>
    </row>
    <row r="5">
      <c r="B5" s="112" t="s">
        <v>18</v>
      </c>
      <c r="F5" s="113"/>
    </row>
    <row r="6">
      <c r="B6" s="23" t="s">
        <v>19</v>
      </c>
      <c r="C6" s="24"/>
      <c r="D6" s="24"/>
      <c r="E6" s="24"/>
      <c r="F6" s="25"/>
    </row>
    <row r="7">
      <c r="B7" s="114" t="s">
        <v>168</v>
      </c>
      <c r="C7" s="29" t="s">
        <v>169</v>
      </c>
      <c r="D7" s="30" t="s">
        <v>170</v>
      </c>
      <c r="E7" s="115">
        <v>1000.0</v>
      </c>
      <c r="F7" s="116" t="s">
        <v>95</v>
      </c>
    </row>
    <row r="8" ht="50.25" customHeight="1">
      <c r="B8" s="34"/>
      <c r="C8" s="21"/>
      <c r="D8" s="21"/>
      <c r="E8" s="36" t="str">
        <f>IF(OR(E7&lt;=0,ISTEXT(E7)), "Value out of range; re-enter value", " ")</f>
        <v> </v>
      </c>
      <c r="F8" s="22"/>
      <c r="M8" s="26" t="s">
        <v>171</v>
      </c>
      <c r="N8" s="27" t="s">
        <v>172</v>
      </c>
    </row>
    <row r="9" ht="44.25" customHeight="1">
      <c r="B9" s="34"/>
      <c r="C9" s="35" t="s">
        <v>173</v>
      </c>
      <c r="D9" s="27" t="s">
        <v>174</v>
      </c>
      <c r="E9" s="37">
        <v>0.4</v>
      </c>
      <c r="F9" s="38" t="s">
        <v>39</v>
      </c>
      <c r="M9" s="33">
        <v>0.9</v>
      </c>
      <c r="N9" s="33">
        <v>1.28</v>
      </c>
    </row>
    <row r="10" ht="50.25" customHeight="1">
      <c r="B10" s="34"/>
      <c r="C10" s="35"/>
      <c r="D10" s="21"/>
      <c r="E10" s="36" t="str">
        <f>IF(OR(E9&lt;=0,E9&gt;1), "Value out of range; re-enter value", " ")</f>
        <v> </v>
      </c>
      <c r="F10" s="22"/>
      <c r="M10" s="33">
        <v>0.95</v>
      </c>
      <c r="N10" s="33">
        <v>1.64</v>
      </c>
    </row>
    <row r="11">
      <c r="B11" s="34"/>
      <c r="C11" s="35" t="s">
        <v>175</v>
      </c>
      <c r="D11" s="27" t="s">
        <v>176</v>
      </c>
      <c r="E11" s="37">
        <v>0.336</v>
      </c>
      <c r="F11" s="38" t="s">
        <v>177</v>
      </c>
      <c r="M11" s="33">
        <v>0.975</v>
      </c>
      <c r="N11" s="33">
        <v>1.96</v>
      </c>
    </row>
    <row r="12" ht="48.75" customHeight="1">
      <c r="B12" s="34"/>
      <c r="C12" s="35"/>
      <c r="D12" s="21"/>
      <c r="E12" s="36" t="str">
        <f>IF(OR(OR(E11&lt;=0,E11&gt;1),E9=E11), "Value out of range; re-enter value", " ")</f>
        <v> </v>
      </c>
      <c r="F12" s="22"/>
    </row>
    <row r="13">
      <c r="B13" s="34"/>
      <c r="C13" s="39" t="s">
        <v>178</v>
      </c>
      <c r="D13" s="40" t="s">
        <v>179</v>
      </c>
      <c r="E13" s="37">
        <v>0.95</v>
      </c>
      <c r="F13" s="41" t="s">
        <v>45</v>
      </c>
    </row>
    <row r="14">
      <c r="B14" s="34"/>
      <c r="C14" s="21"/>
      <c r="D14" s="21"/>
      <c r="E14" s="35"/>
      <c r="F14" s="22"/>
      <c r="M14" s="26" t="s">
        <v>180</v>
      </c>
      <c r="N14" s="26" t="s">
        <v>181</v>
      </c>
    </row>
    <row r="15">
      <c r="B15" s="34"/>
      <c r="C15" s="35" t="s">
        <v>182</v>
      </c>
      <c r="D15" s="27" t="s">
        <v>183</v>
      </c>
      <c r="E15" s="42">
        <f>NORMSINV(E13)</f>
        <v>1.644853625</v>
      </c>
      <c r="F15" s="22"/>
      <c r="M15" s="26"/>
      <c r="N15" s="26"/>
    </row>
    <row r="16">
      <c r="B16" s="34"/>
      <c r="C16" s="35"/>
      <c r="D16" s="21"/>
      <c r="E16" s="35"/>
      <c r="F16" s="22"/>
      <c r="M16" s="26"/>
      <c r="N16" s="26"/>
    </row>
    <row r="17">
      <c r="B17" s="34"/>
      <c r="C17" s="39" t="s">
        <v>184</v>
      </c>
      <c r="D17" s="40" t="s">
        <v>185</v>
      </c>
      <c r="E17" s="37">
        <v>0.8</v>
      </c>
      <c r="F17" s="41" t="s">
        <v>45</v>
      </c>
      <c r="M17" s="33">
        <v>0.7</v>
      </c>
      <c r="N17" s="33">
        <v>0.53</v>
      </c>
    </row>
    <row r="18">
      <c r="B18" s="34"/>
      <c r="C18" s="35"/>
      <c r="D18" s="21"/>
      <c r="E18" s="35"/>
      <c r="F18" s="22"/>
      <c r="M18" s="33">
        <v>0.8</v>
      </c>
      <c r="N18" s="33">
        <v>0.84</v>
      </c>
    </row>
    <row r="19">
      <c r="B19" s="34"/>
      <c r="C19" s="35" t="s">
        <v>186</v>
      </c>
      <c r="D19" s="27" t="s">
        <v>187</v>
      </c>
      <c r="E19" s="42">
        <f>NORMSINV(E17)</f>
        <v>0.8416212327</v>
      </c>
      <c r="F19" s="22"/>
      <c r="M19" s="33">
        <v>0.9</v>
      </c>
      <c r="N19" s="33">
        <v>1.28</v>
      </c>
    </row>
    <row r="20">
      <c r="B20" s="34"/>
      <c r="C20" s="35"/>
      <c r="D20" s="21"/>
      <c r="E20" s="35"/>
      <c r="F20" s="22"/>
    </row>
    <row r="21" ht="45.0" customHeight="1">
      <c r="B21" s="34"/>
      <c r="C21" s="39" t="s">
        <v>188</v>
      </c>
      <c r="D21" s="27" t="s">
        <v>189</v>
      </c>
      <c r="E21" s="37">
        <v>2.0</v>
      </c>
      <c r="F21" s="38" t="s">
        <v>56</v>
      </c>
    </row>
    <row r="22" ht="48.75" customHeight="1">
      <c r="B22" s="34"/>
      <c r="C22" s="35"/>
      <c r="D22" s="21"/>
      <c r="E22" s="36" t="str">
        <f>IF(OR(E21&lt;=0,E21&gt;10), "Value out of range; re-enter value", " ")</f>
        <v> </v>
      </c>
      <c r="F22" s="22"/>
      <c r="M22" s="43" t="s">
        <v>190</v>
      </c>
      <c r="N22" s="43">
        <f>E21*E9*(1-E9)</f>
        <v>0.48</v>
      </c>
    </row>
    <row r="23" ht="15.75" customHeight="1">
      <c r="B23" s="34"/>
      <c r="C23" s="39" t="s">
        <v>191</v>
      </c>
      <c r="D23" s="21" t="s">
        <v>192</v>
      </c>
      <c r="E23" s="42">
        <f>N26/N27</f>
        <v>2.444854342</v>
      </c>
      <c r="F23" s="22"/>
      <c r="M23" s="43" t="s">
        <v>193</v>
      </c>
      <c r="N23" s="117">
        <f>E21*E11*(1-E11)</f>
        <v>0.446208</v>
      </c>
    </row>
    <row r="24" ht="60.0" customHeight="1">
      <c r="B24" s="34"/>
      <c r="C24" s="35"/>
      <c r="D24" s="21"/>
      <c r="E24" s="54" t="str">
        <f>IF(E23&lt;=0, "Implausible Scenario; Desired power can never be achieved", "")</f>
        <v/>
      </c>
      <c r="F24" s="22"/>
      <c r="M24" s="43" t="s">
        <v>194</v>
      </c>
      <c r="N24" s="117">
        <f>(E15+E19)^2</f>
        <v>6.182557219</v>
      </c>
    </row>
    <row r="25" ht="15.75" customHeight="1">
      <c r="B25" s="34"/>
      <c r="C25" s="44" t="s">
        <v>195</v>
      </c>
      <c r="D25" s="45" t="s">
        <v>196</v>
      </c>
      <c r="E25" s="44">
        <f>ROUNDUP(E23*E7,0)</f>
        <v>2445</v>
      </c>
      <c r="F25" s="22"/>
      <c r="M25" s="43" t="s">
        <v>197</v>
      </c>
      <c r="N25" s="43">
        <f>(E9-E11)^2</f>
        <v>0.004096</v>
      </c>
    </row>
    <row r="26" ht="15.75" customHeight="1">
      <c r="B26" s="46"/>
      <c r="C26" s="47"/>
      <c r="D26" s="48"/>
      <c r="E26" s="48"/>
      <c r="F26" s="49"/>
      <c r="M26" s="43" t="s">
        <v>161</v>
      </c>
      <c r="N26" s="43">
        <f>N23*N24/N25</f>
        <v>673.512327</v>
      </c>
    </row>
    <row r="27" ht="15.75" customHeight="1">
      <c r="B27" s="79" t="s">
        <v>63</v>
      </c>
      <c r="C27" s="35"/>
      <c r="D27" s="80" t="s">
        <v>64</v>
      </c>
      <c r="E27" s="53"/>
      <c r="F27" s="98"/>
      <c r="M27" s="43" t="s">
        <v>163</v>
      </c>
      <c r="N27" s="118">
        <f>E7- (N22*N24/N25)</f>
        <v>275.4815759</v>
      </c>
    </row>
    <row r="28" ht="15.75" customHeight="1">
      <c r="B28" s="34"/>
      <c r="C28" s="35"/>
      <c r="D28" s="21"/>
      <c r="E28" s="21"/>
      <c r="F28" s="22"/>
    </row>
    <row r="29" ht="15.75" customHeight="1">
      <c r="B29" s="34"/>
      <c r="C29" s="35"/>
      <c r="D29" s="21" t="s">
        <v>67</v>
      </c>
      <c r="E29" s="37" t="s">
        <v>68</v>
      </c>
      <c r="F29" s="41" t="s">
        <v>45</v>
      </c>
    </row>
    <row r="30" ht="61.5" customHeight="1">
      <c r="B30" s="34"/>
      <c r="C30" s="35"/>
      <c r="D30" s="21"/>
      <c r="E30" s="54" t="str">
        <f>IF(E29="Household", "If household level indicator, skip to adjustment 2"," ")</f>
        <v> </v>
      </c>
      <c r="F30" s="22"/>
      <c r="M30" s="43" t="s">
        <v>68</v>
      </c>
    </row>
    <row r="31" ht="15.75" customHeight="1">
      <c r="B31" s="34"/>
      <c r="C31" s="35"/>
      <c r="D31" s="21" t="s">
        <v>69</v>
      </c>
      <c r="E31" s="21"/>
      <c r="F31" s="22"/>
      <c r="M31" s="43" t="s">
        <v>70</v>
      </c>
    </row>
    <row r="32" ht="15.75" customHeight="1">
      <c r="B32" s="34"/>
      <c r="C32" s="35"/>
      <c r="D32" s="56" t="s">
        <v>71</v>
      </c>
      <c r="E32" s="37">
        <v>0.18</v>
      </c>
      <c r="F32" s="38" t="s">
        <v>39</v>
      </c>
    </row>
    <row r="33" ht="44.25" customHeight="1">
      <c r="B33" s="34"/>
      <c r="C33" s="35"/>
      <c r="D33" s="56"/>
      <c r="E33" s="36" t="str">
        <f>IF(OR(E32&lt;=0,E32&gt;1), "Value out of range; re-enter value", " ")</f>
        <v> </v>
      </c>
      <c r="F33" s="38"/>
    </row>
    <row r="34" ht="15.75" customHeight="1">
      <c r="B34" s="34"/>
      <c r="C34" s="35"/>
      <c r="D34" s="56" t="s">
        <v>72</v>
      </c>
      <c r="E34" s="37">
        <v>5.0</v>
      </c>
      <c r="F34" s="38" t="s">
        <v>73</v>
      </c>
    </row>
    <row r="35" ht="49.5" customHeight="1">
      <c r="B35" s="34"/>
      <c r="C35" s="35"/>
      <c r="D35" s="57"/>
      <c r="E35" s="36" t="str">
        <f>IF(OR(E34&lt;1,E34&gt;10), "Value out of range; re-enter value", " ")</f>
        <v> </v>
      </c>
      <c r="F35" s="22"/>
    </row>
    <row r="36" ht="15.75" customHeight="1">
      <c r="B36" s="34"/>
      <c r="C36" s="35" t="s">
        <v>74</v>
      </c>
      <c r="D36" s="56" t="s">
        <v>75</v>
      </c>
      <c r="E36" s="42">
        <f>E32*E34</f>
        <v>0.9</v>
      </c>
      <c r="F36" s="41"/>
    </row>
    <row r="37" ht="30.0" customHeight="1">
      <c r="B37" s="34"/>
      <c r="C37" s="35"/>
      <c r="D37" s="56"/>
      <c r="E37" s="42"/>
      <c r="F37" s="41"/>
      <c r="H37" s="107" t="s">
        <v>76</v>
      </c>
      <c r="I37" s="108"/>
      <c r="J37" s="108"/>
      <c r="K37" s="108"/>
      <c r="L37" s="109"/>
    </row>
    <row r="38" ht="28.5" hidden="1" customHeight="1">
      <c r="B38" s="34"/>
      <c r="C38" s="35" t="s">
        <v>77</v>
      </c>
      <c r="D38" s="21"/>
      <c r="E38" s="35">
        <f>(1+$E$36)*EXP((-1)*$E$36)</f>
        <v>0.7724823535</v>
      </c>
      <c r="F38" s="22"/>
      <c r="H38" s="66"/>
      <c r="I38" s="67"/>
      <c r="J38" s="67"/>
      <c r="K38" s="67"/>
      <c r="L38" s="68"/>
    </row>
    <row r="39" ht="30.75" customHeight="1">
      <c r="B39" s="34"/>
      <c r="C39" s="56" t="s">
        <v>78</v>
      </c>
      <c r="D39" s="53" t="s">
        <v>79</v>
      </c>
      <c r="E39" s="65">
        <f>(0.5*($E$38+1))/(1-(EXP((-1)*$E$36)))</f>
        <v>1.493420738</v>
      </c>
      <c r="F39" s="22"/>
      <c r="H39" s="69"/>
      <c r="I39" s="70"/>
      <c r="J39" s="70"/>
      <c r="K39" s="70"/>
      <c r="L39" s="71"/>
    </row>
    <row r="40" ht="15.75" customHeight="1">
      <c r="B40" s="34"/>
      <c r="C40" s="56"/>
      <c r="D40" s="21"/>
      <c r="E40" s="72"/>
      <c r="F40" s="22"/>
      <c r="H40" s="73"/>
      <c r="I40" s="74"/>
      <c r="J40" s="74"/>
      <c r="K40" s="74"/>
      <c r="L40" s="75"/>
    </row>
    <row r="41" ht="15.75" customHeight="1">
      <c r="B41" s="34"/>
      <c r="C41" s="56" t="s">
        <v>198</v>
      </c>
      <c r="D41" s="53" t="s">
        <v>81</v>
      </c>
      <c r="E41" s="72">
        <f>ROUNDUP($E$25*$E$39,0)</f>
        <v>3652</v>
      </c>
      <c r="F41" s="22"/>
      <c r="H41" s="73"/>
      <c r="I41" s="74"/>
      <c r="J41" s="74"/>
      <c r="K41" s="74"/>
      <c r="L41" s="75"/>
    </row>
    <row r="42" ht="15.75" customHeight="1">
      <c r="B42" s="34"/>
      <c r="C42" s="35"/>
      <c r="D42" s="21"/>
      <c r="E42" s="35"/>
      <c r="F42" s="22"/>
      <c r="H42" s="73"/>
      <c r="I42" s="74"/>
      <c r="J42" s="74"/>
      <c r="K42" s="74"/>
      <c r="L42" s="75"/>
    </row>
    <row r="43" ht="15.75" customHeight="1">
      <c r="B43" s="34"/>
      <c r="C43" s="76" t="s">
        <v>199</v>
      </c>
      <c r="D43" s="77" t="s">
        <v>200</v>
      </c>
      <c r="E43" s="78">
        <f>IF(E29="Household",E25,E41)</f>
        <v>3652</v>
      </c>
      <c r="F43" s="22"/>
      <c r="H43" s="73"/>
      <c r="I43" s="74"/>
      <c r="J43" s="74"/>
      <c r="K43" s="74"/>
      <c r="L43" s="75"/>
    </row>
    <row r="44" ht="15.75" customHeight="1">
      <c r="B44" s="34"/>
      <c r="C44" s="35"/>
      <c r="D44" s="21"/>
      <c r="E44" s="21"/>
      <c r="F44" s="22"/>
      <c r="H44" s="73"/>
      <c r="I44" s="74"/>
      <c r="J44" s="74"/>
      <c r="K44" s="74"/>
      <c r="L44" s="75"/>
    </row>
    <row r="45" ht="15.75" customHeight="1">
      <c r="B45" s="28" t="s">
        <v>84</v>
      </c>
      <c r="C45" s="29"/>
      <c r="D45" s="50" t="s">
        <v>85</v>
      </c>
      <c r="E45" s="103"/>
      <c r="F45" s="104"/>
      <c r="H45" s="73"/>
      <c r="I45" s="74"/>
      <c r="J45" s="74"/>
      <c r="K45" s="74"/>
      <c r="L45" s="75"/>
    </row>
    <row r="46" ht="15.75" customHeight="1">
      <c r="B46" s="34"/>
      <c r="C46" s="21"/>
      <c r="D46" s="21"/>
      <c r="E46" s="21"/>
      <c r="F46" s="22"/>
      <c r="H46" s="73"/>
      <c r="I46" s="74"/>
      <c r="J46" s="74"/>
      <c r="K46" s="74"/>
      <c r="L46" s="75"/>
    </row>
    <row r="47" ht="15.75" customHeight="1">
      <c r="B47" s="34"/>
      <c r="C47" s="21"/>
      <c r="D47" s="85" t="s">
        <v>86</v>
      </c>
      <c r="E47" s="84">
        <v>5.0</v>
      </c>
      <c r="F47" s="38" t="s">
        <v>87</v>
      </c>
      <c r="H47" s="73"/>
      <c r="I47" s="74"/>
      <c r="J47" s="74"/>
      <c r="K47" s="74"/>
      <c r="L47" s="75"/>
    </row>
    <row r="48" ht="15.75" customHeight="1">
      <c r="B48" s="34"/>
      <c r="C48" s="21"/>
      <c r="D48" s="85"/>
      <c r="E48" s="105"/>
      <c r="F48" s="38"/>
      <c r="H48" s="73"/>
      <c r="I48" s="74"/>
      <c r="J48" s="74"/>
      <c r="K48" s="74"/>
      <c r="L48" s="75"/>
    </row>
    <row r="49" ht="15.75" customHeight="1">
      <c r="B49" s="34"/>
      <c r="C49" s="56" t="s">
        <v>88</v>
      </c>
      <c r="D49" s="53" t="s">
        <v>146</v>
      </c>
      <c r="E49" s="87">
        <f>(1/(1-($E$47/100)))</f>
        <v>1.052631579</v>
      </c>
      <c r="F49" s="38"/>
      <c r="H49" s="73"/>
      <c r="I49" s="74"/>
      <c r="J49" s="74"/>
      <c r="K49" s="74"/>
      <c r="L49" s="75"/>
    </row>
    <row r="50" ht="45.75" customHeight="1">
      <c r="B50" s="34"/>
      <c r="C50" s="21"/>
      <c r="D50" s="85"/>
      <c r="E50" s="36" t="str">
        <f>IF(OR(E47&lt;0,E47&gt;=100), "Value out of range; re-enter value", " ")</f>
        <v> </v>
      </c>
      <c r="F50" s="86"/>
      <c r="H50" s="73"/>
      <c r="I50" s="74"/>
      <c r="J50" s="74"/>
      <c r="K50" s="74"/>
      <c r="L50" s="75"/>
    </row>
    <row r="51" ht="15.75" customHeight="1">
      <c r="B51" s="34"/>
      <c r="C51" s="45" t="s">
        <v>201</v>
      </c>
      <c r="D51" s="89" t="s">
        <v>91</v>
      </c>
      <c r="E51" s="90">
        <f>ROUNDUP((($E$43)*($E$49)),0)</f>
        <v>3845</v>
      </c>
      <c r="F51" s="22"/>
      <c r="H51" s="73"/>
      <c r="I51" s="74"/>
      <c r="J51" s="74"/>
      <c r="K51" s="74"/>
      <c r="L51" s="75"/>
    </row>
    <row r="52" ht="15.75" customHeight="1">
      <c r="B52" s="46"/>
      <c r="C52" s="48"/>
      <c r="D52" s="48"/>
      <c r="E52" s="48"/>
      <c r="F52" s="49"/>
      <c r="H52" s="91"/>
      <c r="I52" s="92"/>
      <c r="J52" s="92"/>
      <c r="K52" s="92"/>
      <c r="L52" s="93"/>
    </row>
    <row r="53" ht="15.75" customHeight="1"/>
    <row r="54" ht="15.75" customHeight="1"/>
    <row r="55" ht="15.75" customHeight="1"/>
    <row r="56" ht="15.75" customHeight="1"/>
    <row r="57" ht="15.75" customHeight="1"/>
    <row r="58" ht="15.75" customHeight="1"/>
    <row r="59" ht="15.75" customHeight="1"/>
    <row r="60" ht="15.75" customHeight="1"/>
    <row r="61" ht="90.75" customHeight="1">
      <c r="B61" s="106"/>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F5"/>
    <mergeCell ref="B6:F6"/>
    <mergeCell ref="H37:L37"/>
    <mergeCell ref="B61:F61"/>
  </mergeCells>
  <conditionalFormatting sqref="E32">
    <cfRule type="expression" dxfId="0" priority="1">
      <formula>E29="Household"</formula>
    </cfRule>
  </conditionalFormatting>
  <conditionalFormatting sqref="E34">
    <cfRule type="expression" dxfId="0" priority="2">
      <formula>E29="Household"</formula>
    </cfRule>
  </conditionalFormatting>
  <conditionalFormatting sqref="E36:E37">
    <cfRule type="expression" dxfId="0" priority="3">
      <formula>E29="Household"</formula>
    </cfRule>
  </conditionalFormatting>
  <conditionalFormatting sqref="E39:E40">
    <cfRule type="expression" dxfId="0" priority="4">
      <formula>E29="Household"</formula>
    </cfRule>
  </conditionalFormatting>
  <conditionalFormatting sqref="E41">
    <cfRule type="expression" dxfId="0" priority="5">
      <formula>E29="Household"</formula>
    </cfRule>
  </conditionalFormatting>
  <conditionalFormatting sqref="F7">
    <cfRule type="expression" dxfId="0" priority="6">
      <formula>E1="YES"</formula>
    </cfRule>
  </conditionalFormatting>
  <conditionalFormatting sqref="E41">
    <cfRule type="expression" dxfId="0" priority="7">
      <formula>E30="Household"</formula>
    </cfRule>
  </conditionalFormatting>
  <dataValidations>
    <dataValidation type="list" allowBlank="1" showErrorMessage="1" sqref="E13">
      <formula1>$M$9:$M$11</formula1>
    </dataValidation>
    <dataValidation type="list" allowBlank="1" showErrorMessage="1" sqref="E17">
      <formula1>$M$17:$M$19</formula1>
    </dataValidation>
    <dataValidation type="list" allowBlank="1" showErrorMessage="1" sqref="E29">
      <formula1>$M$30:$M$31</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3.0"/>
    <col customWidth="1" min="5" max="5" width="18.86"/>
    <col customWidth="1" min="6" max="6" width="17.86"/>
    <col customWidth="1" min="7" max="12" width="8.71"/>
    <col customWidth="1" hidden="1" min="13" max="13" width="15.43"/>
    <col customWidth="1" hidden="1" min="14" max="14" width="8.71"/>
    <col customWidth="1" min="15" max="26" width="8.71"/>
  </cols>
  <sheetData>
    <row r="4">
      <c r="B4" s="17"/>
      <c r="C4" s="18"/>
      <c r="D4" s="18"/>
      <c r="E4" s="18"/>
      <c r="F4" s="19"/>
    </row>
    <row r="5">
      <c r="B5" s="112" t="s">
        <v>21</v>
      </c>
      <c r="F5" s="113"/>
    </row>
    <row r="6">
      <c r="B6" s="23" t="s">
        <v>22</v>
      </c>
      <c r="C6" s="24"/>
      <c r="D6" s="24"/>
      <c r="E6" s="24"/>
      <c r="F6" s="25"/>
    </row>
    <row r="7">
      <c r="B7" s="114" t="s">
        <v>168</v>
      </c>
      <c r="C7" s="29" t="s">
        <v>202</v>
      </c>
      <c r="D7" s="30" t="s">
        <v>170</v>
      </c>
      <c r="E7" s="115">
        <v>1000.0</v>
      </c>
      <c r="F7" s="116" t="s">
        <v>95</v>
      </c>
    </row>
    <row r="8" ht="45.0" customHeight="1">
      <c r="B8" s="34"/>
      <c r="C8" s="21"/>
      <c r="D8" s="21"/>
      <c r="E8" s="36" t="str">
        <f>IF(OR(E7&lt;=0,ISTEXT(E7)), "Value out of range; re-enter value", " ")</f>
        <v> </v>
      </c>
      <c r="F8" s="22"/>
      <c r="M8" s="26" t="s">
        <v>203</v>
      </c>
      <c r="N8" s="27" t="s">
        <v>204</v>
      </c>
    </row>
    <row r="9" ht="27.75" customHeight="1">
      <c r="B9" s="34"/>
      <c r="D9" s="27" t="s">
        <v>205</v>
      </c>
      <c r="E9" s="37">
        <v>1.7</v>
      </c>
      <c r="F9" s="38" t="s">
        <v>95</v>
      </c>
      <c r="M9" s="33">
        <v>0.9</v>
      </c>
      <c r="N9" s="33">
        <v>1.28</v>
      </c>
    </row>
    <row r="10" ht="45.75" customHeight="1">
      <c r="B10" s="34"/>
      <c r="C10" s="35"/>
      <c r="D10" s="21"/>
      <c r="E10" s="36" t="str">
        <f>IF(OR(E9&lt;=0, ISTEXT(E9)), "Value out of range; re-enter value", " ")</f>
        <v> </v>
      </c>
      <c r="F10" s="22"/>
      <c r="M10" s="33">
        <v>0.95</v>
      </c>
      <c r="N10" s="33">
        <v>1.64</v>
      </c>
    </row>
    <row r="11">
      <c r="B11" s="34"/>
      <c r="D11" s="27" t="s">
        <v>206</v>
      </c>
      <c r="E11" s="37">
        <v>1.5</v>
      </c>
      <c r="F11" s="94" t="s">
        <v>207</v>
      </c>
      <c r="M11" s="33">
        <v>0.975</v>
      </c>
      <c r="N11" s="33">
        <v>1.96</v>
      </c>
    </row>
    <row r="12" ht="46.5" customHeight="1">
      <c r="B12" s="34"/>
      <c r="C12" s="35"/>
      <c r="D12" s="21"/>
      <c r="E12" s="36" t="str">
        <f>IF(OR(OR(E11&lt;=0,E9=E11),ISTEXT(E11)), "Value out of range; re-enter value", " ")</f>
        <v> </v>
      </c>
      <c r="F12" s="22"/>
    </row>
    <row r="13">
      <c r="B13" s="34"/>
      <c r="C13" s="35" t="s">
        <v>208</v>
      </c>
      <c r="D13" s="27" t="s">
        <v>209</v>
      </c>
      <c r="E13" s="95">
        <v>0.5</v>
      </c>
      <c r="F13" s="94" t="s">
        <v>95</v>
      </c>
    </row>
    <row r="14" ht="45.0" customHeight="1">
      <c r="B14" s="34"/>
      <c r="C14" s="35"/>
      <c r="D14" s="21"/>
      <c r="E14" s="36" t="str">
        <f>IF(OR(E13&lt;=0,ISTEXT(E13)), "Value out of range; re-enter value", " ")</f>
        <v> </v>
      </c>
      <c r="F14" s="22"/>
    </row>
    <row r="15">
      <c r="B15" s="34"/>
      <c r="C15" s="39" t="s">
        <v>210</v>
      </c>
      <c r="D15" s="40" t="s">
        <v>211</v>
      </c>
      <c r="E15" s="37">
        <v>0.95</v>
      </c>
      <c r="F15" s="41" t="s">
        <v>45</v>
      </c>
    </row>
    <row r="16">
      <c r="B16" s="34"/>
      <c r="C16" s="21"/>
      <c r="D16" s="21"/>
      <c r="E16" s="35"/>
      <c r="F16" s="22"/>
      <c r="M16" s="26" t="s">
        <v>212</v>
      </c>
      <c r="N16" s="26" t="s">
        <v>213</v>
      </c>
    </row>
    <row r="17">
      <c r="B17" s="34"/>
      <c r="C17" s="35" t="s">
        <v>214</v>
      </c>
      <c r="D17" s="27" t="s">
        <v>215</v>
      </c>
      <c r="E17" s="42">
        <f>NORMSINV(E15)</f>
        <v>1.644853625</v>
      </c>
      <c r="F17" s="22"/>
      <c r="M17" s="26"/>
      <c r="N17" s="26"/>
    </row>
    <row r="18">
      <c r="B18" s="34"/>
      <c r="C18" s="35"/>
      <c r="D18" s="21"/>
      <c r="E18" s="35"/>
      <c r="F18" s="22"/>
      <c r="M18" s="26"/>
      <c r="N18" s="26"/>
    </row>
    <row r="19">
      <c r="B19" s="34"/>
      <c r="C19" s="39" t="s">
        <v>216</v>
      </c>
      <c r="D19" s="40" t="s">
        <v>217</v>
      </c>
      <c r="E19" s="37">
        <v>0.8</v>
      </c>
      <c r="F19" s="41" t="s">
        <v>45</v>
      </c>
      <c r="M19" s="33">
        <v>0.7</v>
      </c>
      <c r="N19" s="33">
        <v>0.53</v>
      </c>
    </row>
    <row r="20">
      <c r="B20" s="34"/>
      <c r="C20" s="35"/>
      <c r="D20" s="21"/>
      <c r="E20" s="35"/>
      <c r="F20" s="22"/>
      <c r="M20" s="33">
        <v>0.8</v>
      </c>
      <c r="N20" s="33">
        <v>0.84</v>
      </c>
    </row>
    <row r="21" ht="15.75" customHeight="1">
      <c r="B21" s="34"/>
      <c r="C21" s="35" t="s">
        <v>218</v>
      </c>
      <c r="D21" s="27" t="s">
        <v>219</v>
      </c>
      <c r="E21" s="42">
        <f>NORMSINV(E19)</f>
        <v>0.8416212327</v>
      </c>
      <c r="F21" s="22"/>
      <c r="M21" s="33">
        <v>0.9</v>
      </c>
      <c r="N21" s="33">
        <v>1.28</v>
      </c>
    </row>
    <row r="22" ht="15.75" customHeight="1">
      <c r="B22" s="34"/>
      <c r="C22" s="35"/>
      <c r="D22" s="21"/>
      <c r="E22" s="35"/>
      <c r="F22" s="22"/>
    </row>
    <row r="23" ht="45.0" customHeight="1">
      <c r="B23" s="34"/>
      <c r="C23" s="39" t="s">
        <v>220</v>
      </c>
      <c r="D23" s="27" t="s">
        <v>189</v>
      </c>
      <c r="E23" s="37">
        <v>5.0</v>
      </c>
      <c r="F23" s="38" t="s">
        <v>56</v>
      </c>
    </row>
    <row r="24" ht="48.0" customHeight="1">
      <c r="B24" s="34"/>
      <c r="C24" s="35"/>
      <c r="D24" s="21"/>
      <c r="E24" s="36" t="str">
        <f>IF(OR(E23&lt;=0,E23&gt;10), "Value out of range; re-enter value", " ")</f>
        <v> </v>
      </c>
      <c r="F24" s="22"/>
      <c r="M24" s="43" t="s">
        <v>190</v>
      </c>
      <c r="N24" s="43">
        <f>(E17+E21)^2</f>
        <v>6.182557219</v>
      </c>
    </row>
    <row r="25" ht="15.75" customHeight="1">
      <c r="B25" s="34"/>
      <c r="C25" s="39" t="s">
        <v>191</v>
      </c>
      <c r="D25" s="21" t="s">
        <v>221</v>
      </c>
      <c r="E25" s="42">
        <f>N26/N27</f>
        <v>0.2394720992</v>
      </c>
      <c r="F25" s="22"/>
      <c r="M25" s="43" t="s">
        <v>193</v>
      </c>
      <c r="N25" s="117">
        <f>(E9-E11)^2</f>
        <v>0.04</v>
      </c>
    </row>
    <row r="26" ht="58.5" customHeight="1">
      <c r="B26" s="34"/>
      <c r="C26" s="35"/>
      <c r="D26" s="21"/>
      <c r="E26" s="54" t="str">
        <f>IF(E25&lt;=0,"Implausible Scenario; Desired power can never be achieved","")</f>
        <v/>
      </c>
      <c r="F26" s="22"/>
      <c r="M26" s="43" t="s">
        <v>161</v>
      </c>
      <c r="N26" s="117">
        <f>E23*N24*(E13)^2/N25</f>
        <v>193.2049131</v>
      </c>
    </row>
    <row r="27" ht="15.75" customHeight="1">
      <c r="B27" s="34"/>
      <c r="C27" s="44" t="s">
        <v>222</v>
      </c>
      <c r="D27" s="45" t="s">
        <v>223</v>
      </c>
      <c r="E27" s="44">
        <f>ROUNDUP(E25*E7,0)</f>
        <v>240</v>
      </c>
      <c r="F27" s="22"/>
      <c r="M27" s="43" t="s">
        <v>163</v>
      </c>
      <c r="N27" s="119">
        <f>E7-N26</f>
        <v>806.7950869</v>
      </c>
    </row>
    <row r="28" ht="15.75" customHeight="1">
      <c r="B28" s="46"/>
      <c r="C28" s="47"/>
      <c r="D28" s="48"/>
      <c r="E28" s="48"/>
      <c r="F28" s="49"/>
    </row>
    <row r="29" ht="15.75" customHeight="1">
      <c r="B29" s="79" t="s">
        <v>63</v>
      </c>
      <c r="C29" s="35"/>
      <c r="D29" s="80" t="s">
        <v>64</v>
      </c>
      <c r="E29" s="53"/>
      <c r="F29" s="98"/>
    </row>
    <row r="30" ht="15.75" customHeight="1">
      <c r="B30" s="34"/>
      <c r="C30" s="35"/>
      <c r="D30" s="21"/>
      <c r="E30" s="21"/>
      <c r="F30" s="22"/>
      <c r="M30" s="43" t="s">
        <v>68</v>
      </c>
    </row>
    <row r="31" ht="15.75" customHeight="1">
      <c r="B31" s="34"/>
      <c r="C31" s="35"/>
      <c r="D31" s="21" t="s">
        <v>67</v>
      </c>
      <c r="E31" s="37" t="s">
        <v>68</v>
      </c>
      <c r="F31" s="41" t="s">
        <v>45</v>
      </c>
      <c r="M31" s="43" t="s">
        <v>70</v>
      </c>
    </row>
    <row r="32" ht="59.25" customHeight="1">
      <c r="B32" s="34"/>
      <c r="C32" s="35"/>
      <c r="D32" s="21"/>
      <c r="E32" s="54" t="str">
        <f>IF(E31="Household", "If household level indicator, skip to adjustment 2"," ")</f>
        <v> </v>
      </c>
      <c r="F32" s="22"/>
    </row>
    <row r="33" ht="15.75" customHeight="1">
      <c r="B33" s="34"/>
      <c r="C33" s="35"/>
      <c r="D33" s="21" t="s">
        <v>69</v>
      </c>
      <c r="E33" s="21"/>
      <c r="F33" s="22"/>
    </row>
    <row r="34" ht="15.75" customHeight="1">
      <c r="B34" s="34"/>
      <c r="C34" s="35"/>
      <c r="D34" s="56" t="s">
        <v>71</v>
      </c>
      <c r="E34" s="37">
        <v>0.18</v>
      </c>
      <c r="F34" s="38" t="s">
        <v>39</v>
      </c>
    </row>
    <row r="35" ht="51.75" customHeight="1">
      <c r="B35" s="34"/>
      <c r="C35" s="35"/>
      <c r="D35" s="56"/>
      <c r="E35" s="36" t="str">
        <f>IF(OR(E34&lt;=0,E34&gt;1), "Value out of range; re-enter value", " ")</f>
        <v> </v>
      </c>
      <c r="F35" s="38"/>
    </row>
    <row r="36" ht="15.75" customHeight="1">
      <c r="B36" s="34"/>
      <c r="C36" s="35"/>
      <c r="D36" s="56" t="s">
        <v>72</v>
      </c>
      <c r="E36" s="37">
        <v>5.0</v>
      </c>
      <c r="F36" s="38" t="s">
        <v>73</v>
      </c>
    </row>
    <row r="37" ht="44.25" customHeight="1">
      <c r="B37" s="34"/>
      <c r="C37" s="35"/>
      <c r="D37" s="57"/>
      <c r="E37" s="36" t="str">
        <f>IF(OR(E36&lt;1,E36&gt;10), "Value out of range; re-enter value", " ")</f>
        <v> </v>
      </c>
      <c r="F37" s="22"/>
    </row>
    <row r="38" ht="15.75" customHeight="1">
      <c r="B38" s="34"/>
      <c r="C38" s="35" t="s">
        <v>74</v>
      </c>
      <c r="D38" s="56" t="s">
        <v>75</v>
      </c>
      <c r="E38" s="42">
        <f>E34*E36</f>
        <v>0.9</v>
      </c>
      <c r="F38" s="41"/>
    </row>
    <row r="39" ht="30.0" customHeight="1">
      <c r="B39" s="34"/>
      <c r="C39" s="35"/>
      <c r="D39" s="56"/>
      <c r="E39" s="42"/>
      <c r="F39" s="41"/>
      <c r="H39" s="107" t="s">
        <v>76</v>
      </c>
      <c r="I39" s="108"/>
      <c r="J39" s="108"/>
      <c r="K39" s="108"/>
      <c r="L39" s="109"/>
    </row>
    <row r="40" ht="30.75" hidden="1" customHeight="1">
      <c r="B40" s="34"/>
      <c r="C40" s="35" t="s">
        <v>77</v>
      </c>
      <c r="D40" s="21"/>
      <c r="E40" s="35">
        <f>(1+$E$38)*EXP((-1)*$E$38)</f>
        <v>0.7724823535</v>
      </c>
      <c r="F40" s="22"/>
      <c r="H40" s="66"/>
      <c r="I40" s="67"/>
      <c r="J40" s="67"/>
      <c r="K40" s="67"/>
      <c r="L40" s="68"/>
    </row>
    <row r="41" ht="15.75" customHeight="1">
      <c r="B41" s="34"/>
      <c r="C41" s="56" t="s">
        <v>78</v>
      </c>
      <c r="D41" s="53" t="s">
        <v>79</v>
      </c>
      <c r="E41" s="65">
        <f>(0.5*($E$40+1))/(1-(EXP((-1)*$E$38)))</f>
        <v>1.493420738</v>
      </c>
      <c r="F41" s="22"/>
      <c r="H41" s="69"/>
      <c r="I41" s="70"/>
      <c r="J41" s="70"/>
      <c r="K41" s="70"/>
      <c r="L41" s="71"/>
    </row>
    <row r="42" ht="15.75" customHeight="1">
      <c r="B42" s="34"/>
      <c r="C42" s="56"/>
      <c r="D42" s="21"/>
      <c r="E42" s="72"/>
      <c r="F42" s="22"/>
      <c r="H42" s="73"/>
      <c r="I42" s="74"/>
      <c r="J42" s="74"/>
      <c r="K42" s="74"/>
      <c r="L42" s="75"/>
    </row>
    <row r="43" ht="15.75" customHeight="1">
      <c r="B43" s="34"/>
      <c r="C43" s="56" t="s">
        <v>224</v>
      </c>
      <c r="D43" s="53" t="s">
        <v>81</v>
      </c>
      <c r="E43" s="72">
        <f>ROUNDUP($E$27*$E$41,0)</f>
        <v>359</v>
      </c>
      <c r="F43" s="22"/>
      <c r="H43" s="73"/>
      <c r="I43" s="74"/>
      <c r="J43" s="74"/>
      <c r="K43" s="74"/>
      <c r="L43" s="75"/>
    </row>
    <row r="44" ht="15.75" customHeight="1">
      <c r="B44" s="34"/>
      <c r="C44" s="35"/>
      <c r="D44" s="21"/>
      <c r="E44" s="35"/>
      <c r="F44" s="22"/>
      <c r="H44" s="73"/>
      <c r="I44" s="74"/>
      <c r="J44" s="74"/>
      <c r="K44" s="74"/>
      <c r="L44" s="75"/>
    </row>
    <row r="45" ht="15.75" customHeight="1">
      <c r="B45" s="34"/>
      <c r="C45" s="76" t="s">
        <v>225</v>
      </c>
      <c r="D45" s="77" t="s">
        <v>226</v>
      </c>
      <c r="E45" s="78">
        <f>IF(E31="Household",E27,E43)</f>
        <v>359</v>
      </c>
      <c r="F45" s="22"/>
      <c r="H45" s="73"/>
      <c r="I45" s="74"/>
      <c r="J45" s="74"/>
      <c r="K45" s="74"/>
      <c r="L45" s="75"/>
    </row>
    <row r="46" ht="15.75" customHeight="1">
      <c r="B46" s="34"/>
      <c r="C46" s="35"/>
      <c r="D46" s="21"/>
      <c r="E46" s="21"/>
      <c r="F46" s="22"/>
      <c r="H46" s="73"/>
      <c r="I46" s="74"/>
      <c r="J46" s="74"/>
      <c r="K46" s="74"/>
      <c r="L46" s="75"/>
    </row>
    <row r="47" ht="15.75" customHeight="1">
      <c r="B47" s="28" t="s">
        <v>84</v>
      </c>
      <c r="C47" s="29"/>
      <c r="D47" s="50" t="s">
        <v>85</v>
      </c>
      <c r="E47" s="103"/>
      <c r="F47" s="104"/>
      <c r="H47" s="73"/>
      <c r="I47" s="74"/>
      <c r="J47" s="74"/>
      <c r="K47" s="74"/>
      <c r="L47" s="75"/>
    </row>
    <row r="48" ht="15.75" customHeight="1">
      <c r="B48" s="34"/>
      <c r="C48" s="21"/>
      <c r="D48" s="21"/>
      <c r="E48" s="21"/>
      <c r="F48" s="22"/>
      <c r="H48" s="73"/>
      <c r="I48" s="74"/>
      <c r="J48" s="74"/>
      <c r="K48" s="74"/>
      <c r="L48" s="75"/>
    </row>
    <row r="49" ht="15.75" customHeight="1">
      <c r="B49" s="34"/>
      <c r="C49" s="21"/>
      <c r="D49" s="85" t="s">
        <v>86</v>
      </c>
      <c r="E49" s="84">
        <v>5.0</v>
      </c>
      <c r="F49" s="38" t="s">
        <v>87</v>
      </c>
      <c r="H49" s="73"/>
      <c r="I49" s="74"/>
      <c r="J49" s="74"/>
      <c r="K49" s="74"/>
      <c r="L49" s="75"/>
    </row>
    <row r="50" ht="15.75" customHeight="1">
      <c r="B50" s="34"/>
      <c r="C50" s="21"/>
      <c r="D50" s="85"/>
      <c r="E50" s="105"/>
      <c r="F50" s="38"/>
      <c r="H50" s="73"/>
      <c r="I50" s="74"/>
      <c r="J50" s="74"/>
      <c r="K50" s="74"/>
      <c r="L50" s="75"/>
    </row>
    <row r="51" ht="15.75" customHeight="1">
      <c r="B51" s="34"/>
      <c r="C51" s="56" t="s">
        <v>88</v>
      </c>
      <c r="D51" s="53" t="s">
        <v>146</v>
      </c>
      <c r="E51" s="87">
        <f>(1/(1-($E$49/100)))</f>
        <v>1.052631579</v>
      </c>
      <c r="F51" s="38"/>
      <c r="H51" s="73"/>
      <c r="I51" s="74"/>
      <c r="J51" s="74"/>
      <c r="K51" s="74"/>
      <c r="L51" s="75"/>
    </row>
    <row r="52" ht="48.75" customHeight="1">
      <c r="B52" s="34"/>
      <c r="C52" s="21"/>
      <c r="D52" s="85"/>
      <c r="E52" s="36" t="str">
        <f>IF(OR(E49&lt;0,E49&gt;=100), "Value out of range; re-enter value", " ")</f>
        <v> </v>
      </c>
      <c r="F52" s="86"/>
      <c r="H52" s="73"/>
      <c r="I52" s="74"/>
      <c r="J52" s="74"/>
      <c r="K52" s="74"/>
      <c r="L52" s="75"/>
    </row>
    <row r="53" ht="15.75" customHeight="1">
      <c r="B53" s="34"/>
      <c r="C53" s="45" t="s">
        <v>227</v>
      </c>
      <c r="D53" s="89" t="s">
        <v>91</v>
      </c>
      <c r="E53" s="90">
        <f>ROUNDUP((($E$45)*($E$51)),0)</f>
        <v>378</v>
      </c>
      <c r="F53" s="22"/>
      <c r="H53" s="73"/>
      <c r="I53" s="74"/>
      <c r="J53" s="74"/>
      <c r="K53" s="74"/>
      <c r="L53" s="75"/>
    </row>
    <row r="54" ht="15.75" customHeight="1">
      <c r="B54" s="46"/>
      <c r="C54" s="48"/>
      <c r="D54" s="48"/>
      <c r="E54" s="48"/>
      <c r="F54" s="49"/>
      <c r="H54" s="91"/>
      <c r="I54" s="92"/>
      <c r="J54" s="92"/>
      <c r="K54" s="92"/>
      <c r="L54" s="93"/>
    </row>
    <row r="55" ht="15.75" customHeight="1"/>
    <row r="56" ht="15.75" customHeight="1"/>
    <row r="57" ht="15.75" customHeight="1"/>
    <row r="58" ht="15.75" customHeight="1"/>
    <row r="59" ht="15.75" customHeight="1"/>
    <row r="60" ht="15.75" customHeight="1"/>
    <row r="61" ht="15.75" customHeight="1"/>
    <row r="62" ht="15.75" customHeight="1"/>
    <row r="63" ht="90.75" customHeight="1">
      <c r="B63" s="106"/>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F5"/>
    <mergeCell ref="B6:F6"/>
    <mergeCell ref="H39:L39"/>
    <mergeCell ref="B63:F63"/>
  </mergeCells>
  <conditionalFormatting sqref="E43">
    <cfRule type="expression" dxfId="0" priority="1">
      <formula>E31="Household"</formula>
    </cfRule>
  </conditionalFormatting>
  <conditionalFormatting sqref="E34">
    <cfRule type="expression" dxfId="0" priority="2">
      <formula>E31="Household"</formula>
    </cfRule>
  </conditionalFormatting>
  <conditionalFormatting sqref="E36">
    <cfRule type="expression" dxfId="0" priority="3">
      <formula>E31="Household"</formula>
    </cfRule>
  </conditionalFormatting>
  <conditionalFormatting sqref="E38:E39">
    <cfRule type="expression" dxfId="0" priority="4">
      <formula>E31="Household"</formula>
    </cfRule>
  </conditionalFormatting>
  <conditionalFormatting sqref="E42">
    <cfRule type="expression" dxfId="0" priority="5">
      <formula>E32="Household"</formula>
    </cfRule>
  </conditionalFormatting>
  <conditionalFormatting sqref="F7">
    <cfRule type="expression" dxfId="0" priority="6">
      <formula>E1="YES"</formula>
    </cfRule>
  </conditionalFormatting>
  <conditionalFormatting sqref="F11">
    <cfRule type="expression" dxfId="0" priority="7">
      <formula>E9="NO"</formula>
    </cfRule>
  </conditionalFormatting>
  <conditionalFormatting sqref="F13">
    <cfRule type="expression" dxfId="0" priority="8">
      <formula>E11="NO"</formula>
    </cfRule>
  </conditionalFormatting>
  <conditionalFormatting sqref="E43">
    <cfRule type="expression" dxfId="0" priority="9">
      <formula>E32="Household"</formula>
    </cfRule>
  </conditionalFormatting>
  <conditionalFormatting sqref="E41">
    <cfRule type="expression" dxfId="0" priority="10">
      <formula>E31="Household"</formula>
    </cfRule>
  </conditionalFormatting>
  <dataValidations>
    <dataValidation type="list" allowBlank="1" showErrorMessage="1" sqref="E19">
      <formula1>$M$19:$M$21</formula1>
    </dataValidation>
    <dataValidation type="list" allowBlank="1" showErrorMessage="1" sqref="E15">
      <formula1>$M$9:$M$11</formula1>
    </dataValidation>
    <dataValidation type="list" allowBlank="1" showErrorMessage="1" sqref="E31">
      <formula1>$M$30:$M$31</formula1>
    </dataValidation>
  </dataValidations>
  <printOptions/>
  <pageMargins bottom="0.75" footer="0.0" header="0.0" left="0.7" right="0.7" top="0.75"/>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061FED-50F7-4FD1-907D-86891A88192A}"/>
</file>

<file path=customXml/itemProps2.xml><?xml version="1.0" encoding="utf-8"?>
<ds:datastoreItem xmlns:ds="http://schemas.openxmlformats.org/officeDocument/2006/customXml" ds:itemID="{9A63A977-B8B6-451F-B884-905B9A8F873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2017-11-02T21:28:54Z</dcterms:created>
  <dc:creator>Diana Stukel</dc:creator>
</cp:coreProperties>
</file>