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20.xml" ContentType="application/vnd.openxmlformats-officedocument.drawingml.char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drawings/drawing8.xml" ContentType="application/vnd.openxmlformats-officedocument.drawing+xml"/>
  <Override PartName="/xl/worksheets/sheet7.xml" ContentType="application/vnd.openxmlformats-officedocument.spreadsheetml.worksheet+xml"/>
  <Override PartName="/xl/charts/chart2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charts/chart29.xml" ContentType="application/vnd.openxmlformats-officedocument.drawingml.chart+xml"/>
  <Override PartName="/xl/charts/chart49.xml" ContentType="application/vnd.openxmlformats-officedocument.drawingml.chart+xml"/>
  <Override PartName="/xl/worksheets/sheet3.xml" ContentType="application/vnd.openxmlformats-officedocument.spreadsheetml.worksheet+xml"/>
  <Override PartName="/xl/charts/chart18.xml" ContentType="application/vnd.openxmlformats-officedocument.drawingml.chart+xml"/>
  <Override PartName="/xl/charts/chart27.xml" ContentType="application/vnd.openxmlformats-officedocument.drawingml.chart+xml"/>
  <Override PartName="/xl/charts/chart36.xml" ContentType="application/vnd.openxmlformats-officedocument.drawingml.chart+xml"/>
  <Override PartName="/xl/charts/chart38.xml" ContentType="application/vnd.openxmlformats-officedocument.drawingml.chart+xml"/>
  <Override PartName="/xl/charts/chart47.xml" ContentType="application/vnd.openxmlformats-officedocument.drawingml.chart+xml"/>
  <Override PartName="/xl/charts/chart56.xml" ContentType="application/vnd.openxmlformats-officedocument.drawingml.chart+xml"/>
  <Override PartName="/xl/worksheets/sheet1.xml" ContentType="application/vnd.openxmlformats-officedocument.spreadsheetml.worksheet+xml"/>
  <Override PartName="/xl/charts/chart16.xml" ContentType="application/vnd.openxmlformats-officedocument.drawingml.chart+xml"/>
  <Override PartName="/xl/charts/chart25.xml" ContentType="application/vnd.openxmlformats-officedocument.drawingml.chart+xml"/>
  <Override PartName="/xl/charts/chart34.xml" ContentType="application/vnd.openxmlformats-officedocument.drawingml.chart+xml"/>
  <Override PartName="/xl/charts/chart45.xml" ContentType="application/vnd.openxmlformats-officedocument.drawingml.chart+xml"/>
  <Override PartName="/xl/charts/chart54.xml" ContentType="application/vnd.openxmlformats-officedocument.drawingml.chart+xml"/>
  <Override PartName="/xl/sharedStrings.xml" ContentType="application/vnd.openxmlformats-officedocument.spreadsheetml.sharedStrings+xml"/>
  <Override PartName="/xl/charts/chart14.xml" ContentType="application/vnd.openxmlformats-officedocument.drawingml.chart+xml"/>
  <Override PartName="/xl/charts/chart23.xml" ContentType="application/vnd.openxmlformats-officedocument.drawingml.chart+xml"/>
  <Override PartName="/xl/charts/chart32.xml" ContentType="application/vnd.openxmlformats-officedocument.drawingml.chart+xml"/>
  <Override PartName="/xl/charts/chart43.xml" ContentType="application/vnd.openxmlformats-officedocument.drawingml.chart+xml"/>
  <Override PartName="/xl/charts/chart52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50.xml" ContentType="application/vnd.openxmlformats-officedocument.drawingml.chart+xml"/>
  <Override PartName="/docProps/core.xml" ContentType="application/vnd.openxmlformats-package.core-properties+xml"/>
  <Default Extension="bin" ContentType="application/vnd.openxmlformats-officedocument.spreadsheetml.printerSettings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drawings/drawing9.xml" ContentType="application/vnd.openxmlformats-officedocument.drawing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39.xml" ContentType="application/vnd.openxmlformats-officedocument.drawingml.chart+xml"/>
  <Override PartName="/xl/charts/chart48.xml" ContentType="application/vnd.openxmlformats-officedocument.drawingml.chart+xml"/>
  <Override PartName="/xl/charts/chart57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9.xml" ContentType="application/vnd.openxmlformats-officedocument.drawingml.chart+xml"/>
  <Override PartName="/xl/charts/chart28.xml" ContentType="application/vnd.openxmlformats-officedocument.drawingml.chart+xml"/>
  <Override PartName="/xl/charts/chart37.xml" ContentType="application/vnd.openxmlformats-officedocument.drawingml.chart+xml"/>
  <Override PartName="/xl/charts/chart46.xml" ContentType="application/vnd.openxmlformats-officedocument.drawingml.chart+xml"/>
  <Override PartName="/xl/charts/chart55.xml" ContentType="application/vnd.openxmlformats-officedocument.drawingml.chart+xml"/>
  <Override PartName="/xl/charts/chart17.xml" ContentType="application/vnd.openxmlformats-officedocument.drawingml.chart+xml"/>
  <Override PartName="/xl/charts/chart26.xml" ContentType="application/vnd.openxmlformats-officedocument.drawingml.chart+xml"/>
  <Override PartName="/xl/charts/chart35.xml" ContentType="application/vnd.openxmlformats-officedocument.drawingml.chart+xml"/>
  <Override PartName="/xl/charts/chart44.xml" ContentType="application/vnd.openxmlformats-officedocument.drawingml.chart+xml"/>
  <Override PartName="/xl/charts/chart53.xml" ContentType="application/vnd.openxmlformats-officedocument.drawingml.chart+xml"/>
  <Override PartName="/xl/calcChain.xml" ContentType="application/vnd.openxmlformats-officedocument.spreadsheetml.calcChain+xml"/>
  <Override PartName="/xl/charts/chart13.xml" ContentType="application/vnd.openxmlformats-officedocument.drawingml.chart+xml"/>
  <Override PartName="/xl/charts/chart15.xml" ContentType="application/vnd.openxmlformats-officedocument.drawingml.chart+xml"/>
  <Override PartName="/xl/charts/chart24.xml" ContentType="application/vnd.openxmlformats-officedocument.drawingml.chart+xml"/>
  <Override PartName="/xl/charts/chart33.xml" ContentType="application/vnd.openxmlformats-officedocument.drawingml.chart+xml"/>
  <Override PartName="/xl/charts/chart42.xml" ContentType="application/vnd.openxmlformats-officedocument.drawingml.chart+xml"/>
  <Override PartName="/xl/charts/chart51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30" windowWidth="20940" windowHeight="12405" firstSheet="4" activeTab="8"/>
  </bookViews>
  <sheets>
    <sheet name="allEvents" sheetId="1" r:id="rId1"/>
    <sheet name="naive" sheetId="6" r:id="rId2"/>
    <sheet name="new table" sheetId="4" r:id="rId3"/>
    <sheet name="new table vs. naive" sheetId="7" r:id="rId4"/>
    <sheet name="new table vs. old table" sheetId="8" r:id="rId5"/>
    <sheet name="old table vs. naive" sheetId="9" r:id="rId6"/>
    <sheet name="new table collated registration" sheetId="10" r:id="rId7"/>
    <sheet name="new tab collated vs. uncollated" sheetId="11" r:id="rId8"/>
    <sheet name="newtab coll_no_stat vs. uncoll" sheetId="12" r:id="rId9"/>
  </sheets>
  <calcPr calcId="125725"/>
</workbook>
</file>

<file path=xl/calcChain.xml><?xml version="1.0" encoding="utf-8"?>
<calcChain xmlns="http://schemas.openxmlformats.org/spreadsheetml/2006/main">
  <c r="L78" i="12"/>
  <c r="K78"/>
  <c r="F78"/>
  <c r="K77"/>
  <c r="L77" s="1"/>
  <c r="F77"/>
  <c r="L76"/>
  <c r="K76"/>
  <c r="F76"/>
  <c r="K75"/>
  <c r="L75" s="1"/>
  <c r="F75"/>
  <c r="L74"/>
  <c r="K74"/>
  <c r="F74"/>
  <c r="K73"/>
  <c r="L73" s="1"/>
  <c r="F73"/>
  <c r="L72"/>
  <c r="K72"/>
  <c r="F72"/>
  <c r="K71"/>
  <c r="L71" s="1"/>
  <c r="F71"/>
  <c r="L70"/>
  <c r="K70"/>
  <c r="F70"/>
  <c r="K69"/>
  <c r="L69" s="1"/>
  <c r="F69"/>
  <c r="L68"/>
  <c r="K68"/>
  <c r="J68"/>
  <c r="H68"/>
  <c r="F68"/>
  <c r="K67"/>
  <c r="L67" s="1"/>
  <c r="F67"/>
  <c r="L66"/>
  <c r="K66"/>
  <c r="F66"/>
  <c r="K65"/>
  <c r="L65" s="1"/>
  <c r="F65"/>
  <c r="L64"/>
  <c r="K64"/>
  <c r="F64"/>
  <c r="K63"/>
  <c r="L63" s="1"/>
  <c r="F63"/>
  <c r="L62"/>
  <c r="K62"/>
  <c r="F62"/>
  <c r="K61"/>
  <c r="L61" s="1"/>
  <c r="F61"/>
  <c r="L60"/>
  <c r="K60"/>
  <c r="F60"/>
  <c r="K59"/>
  <c r="L59" s="1"/>
  <c r="F59"/>
  <c r="L58"/>
  <c r="K58"/>
  <c r="F58"/>
  <c r="K57"/>
  <c r="L57" s="1"/>
  <c r="J57"/>
  <c r="H57"/>
  <c r="F57"/>
  <c r="L56"/>
  <c r="K56"/>
  <c r="F56"/>
  <c r="K55"/>
  <c r="L55" s="1"/>
  <c r="F55"/>
  <c r="L54"/>
  <c r="K54"/>
  <c r="F54"/>
  <c r="K53"/>
  <c r="L53" s="1"/>
  <c r="F53"/>
  <c r="L52"/>
  <c r="K52"/>
  <c r="F52"/>
  <c r="K51"/>
  <c r="L51" s="1"/>
  <c r="F51"/>
  <c r="L50"/>
  <c r="K50"/>
  <c r="F50"/>
  <c r="K49"/>
  <c r="L49" s="1"/>
  <c r="F49"/>
  <c r="L48"/>
  <c r="K48"/>
  <c r="F48"/>
  <c r="K47"/>
  <c r="L47" s="1"/>
  <c r="F47"/>
  <c r="L46"/>
  <c r="K46"/>
  <c r="J46"/>
  <c r="H46"/>
  <c r="F46"/>
  <c r="K45"/>
  <c r="L45" s="1"/>
  <c r="F45"/>
  <c r="L44"/>
  <c r="K44"/>
  <c r="F44"/>
  <c r="K43"/>
  <c r="L43" s="1"/>
  <c r="F43"/>
  <c r="L42"/>
  <c r="K42"/>
  <c r="F42"/>
  <c r="K41"/>
  <c r="L41" s="1"/>
  <c r="F41"/>
  <c r="L40"/>
  <c r="K40"/>
  <c r="F40"/>
  <c r="K39"/>
  <c r="L39" s="1"/>
  <c r="F39"/>
  <c r="L38"/>
  <c r="K38"/>
  <c r="F38"/>
  <c r="K37"/>
  <c r="L37" s="1"/>
  <c r="F37"/>
  <c r="L36"/>
  <c r="K36"/>
  <c r="F36"/>
  <c r="K35"/>
  <c r="L35" s="1"/>
  <c r="J35"/>
  <c r="H35"/>
  <c r="F35"/>
  <c r="L34"/>
  <c r="K34"/>
  <c r="F34"/>
  <c r="K33"/>
  <c r="L33" s="1"/>
  <c r="F33"/>
  <c r="L32"/>
  <c r="K32"/>
  <c r="F32"/>
  <c r="K31"/>
  <c r="L31" s="1"/>
  <c r="F31"/>
  <c r="L30"/>
  <c r="K30"/>
  <c r="F30"/>
  <c r="K29"/>
  <c r="L29" s="1"/>
  <c r="F29"/>
  <c r="L28"/>
  <c r="K28"/>
  <c r="F28"/>
  <c r="K27"/>
  <c r="L27" s="1"/>
  <c r="F27"/>
  <c r="L26"/>
  <c r="K26"/>
  <c r="F26"/>
  <c r="K25"/>
  <c r="L25" s="1"/>
  <c r="F25"/>
  <c r="L24"/>
  <c r="K24"/>
  <c r="J24"/>
  <c r="H24"/>
  <c r="F24"/>
  <c r="K23"/>
  <c r="L23" s="1"/>
  <c r="F23"/>
  <c r="L22"/>
  <c r="K22"/>
  <c r="F22"/>
  <c r="K21"/>
  <c r="L21" s="1"/>
  <c r="F21"/>
  <c r="L20"/>
  <c r="K20"/>
  <c r="F20"/>
  <c r="K19"/>
  <c r="L19" s="1"/>
  <c r="F19"/>
  <c r="L18"/>
  <c r="K18"/>
  <c r="F18"/>
  <c r="K17"/>
  <c r="L17" s="1"/>
  <c r="F17"/>
  <c r="L16"/>
  <c r="K16"/>
  <c r="F16"/>
  <c r="K15"/>
  <c r="L15" s="1"/>
  <c r="F15"/>
  <c r="L14"/>
  <c r="K14"/>
  <c r="F14"/>
  <c r="K13"/>
  <c r="L13" s="1"/>
  <c r="J13"/>
  <c r="H13"/>
  <c r="F13"/>
  <c r="L12"/>
  <c r="K12"/>
  <c r="F12"/>
  <c r="K11"/>
  <c r="L11" s="1"/>
  <c r="F11"/>
  <c r="L10"/>
  <c r="K10"/>
  <c r="F10"/>
  <c r="K9"/>
  <c r="L9" s="1"/>
  <c r="F9"/>
  <c r="L8"/>
  <c r="K8"/>
  <c r="F8"/>
  <c r="K7"/>
  <c r="L7" s="1"/>
  <c r="F7"/>
  <c r="L6"/>
  <c r="K6"/>
  <c r="F6"/>
  <c r="K5"/>
  <c r="L5" s="1"/>
  <c r="F5"/>
  <c r="L4"/>
  <c r="K4"/>
  <c r="F4"/>
  <c r="K3"/>
  <c r="L3" s="1"/>
  <c r="F3"/>
  <c r="L2"/>
  <c r="K2"/>
  <c r="J2"/>
  <c r="H2"/>
  <c r="F2"/>
  <c r="F1"/>
  <c r="L80" i="11"/>
  <c r="L78"/>
  <c r="L77"/>
  <c r="L76"/>
  <c r="L75"/>
  <c r="L74"/>
  <c r="L73"/>
  <c r="L72"/>
  <c r="L71"/>
  <c r="L70"/>
  <c r="L69"/>
  <c r="L68"/>
  <c r="L67"/>
  <c r="L66"/>
  <c r="L65"/>
  <c r="L64"/>
  <c r="L63"/>
  <c r="L62"/>
  <c r="L61"/>
  <c r="L60"/>
  <c r="L59"/>
  <c r="L58"/>
  <c r="L57"/>
  <c r="L56"/>
  <c r="L55"/>
  <c r="L54"/>
  <c r="L53"/>
  <c r="L52"/>
  <c r="L51"/>
  <c r="L50"/>
  <c r="L49"/>
  <c r="L48"/>
  <c r="L47"/>
  <c r="L46"/>
  <c r="L45"/>
  <c r="L44"/>
  <c r="L43"/>
  <c r="L42"/>
  <c r="L41"/>
  <c r="L40"/>
  <c r="L39"/>
  <c r="L38"/>
  <c r="L37"/>
  <c r="L36"/>
  <c r="L35"/>
  <c r="L34"/>
  <c r="L33"/>
  <c r="L32"/>
  <c r="L31"/>
  <c r="L30"/>
  <c r="L29"/>
  <c r="L28"/>
  <c r="L27"/>
  <c r="L26"/>
  <c r="L25"/>
  <c r="L24"/>
  <c r="L23"/>
  <c r="L22"/>
  <c r="L21"/>
  <c r="L20"/>
  <c r="L19"/>
  <c r="L18"/>
  <c r="L17"/>
  <c r="L16"/>
  <c r="L15"/>
  <c r="L14"/>
  <c r="L13"/>
  <c r="L12"/>
  <c r="L11"/>
  <c r="L10"/>
  <c r="L9"/>
  <c r="L8"/>
  <c r="L7"/>
  <c r="L6"/>
  <c r="L5"/>
  <c r="L4"/>
  <c r="L3"/>
  <c r="L2"/>
  <c r="K78"/>
  <c r="K77"/>
  <c r="K76"/>
  <c r="K75"/>
  <c r="K74"/>
  <c r="K73"/>
  <c r="K72"/>
  <c r="K71"/>
  <c r="K70"/>
  <c r="K69"/>
  <c r="K68"/>
  <c r="K67"/>
  <c r="K66"/>
  <c r="K65"/>
  <c r="K64"/>
  <c r="K63"/>
  <c r="K62"/>
  <c r="K61"/>
  <c r="K60"/>
  <c r="K59"/>
  <c r="K58"/>
  <c r="K57"/>
  <c r="K56"/>
  <c r="K55"/>
  <c r="K54"/>
  <c r="K53"/>
  <c r="K52"/>
  <c r="K51"/>
  <c r="K50"/>
  <c r="K49"/>
  <c r="K48"/>
  <c r="K47"/>
  <c r="K46"/>
  <c r="K45"/>
  <c r="K44"/>
  <c r="K43"/>
  <c r="K42"/>
  <c r="K41"/>
  <c r="K40"/>
  <c r="K39"/>
  <c r="K38"/>
  <c r="K37"/>
  <c r="K36"/>
  <c r="K35"/>
  <c r="K34"/>
  <c r="K33"/>
  <c r="K32"/>
  <c r="K31"/>
  <c r="K30"/>
  <c r="K29"/>
  <c r="K28"/>
  <c r="K27"/>
  <c r="K26"/>
  <c r="K25"/>
  <c r="K24"/>
  <c r="K23"/>
  <c r="K22"/>
  <c r="K21"/>
  <c r="K20"/>
  <c r="K19"/>
  <c r="K18"/>
  <c r="K17"/>
  <c r="K16"/>
  <c r="K15"/>
  <c r="K14"/>
  <c r="K13"/>
  <c r="K12"/>
  <c r="K11"/>
  <c r="K10"/>
  <c r="K9"/>
  <c r="K8"/>
  <c r="K7"/>
  <c r="K6"/>
  <c r="K5"/>
  <c r="K4"/>
  <c r="K3"/>
  <c r="K2"/>
  <c r="F78"/>
  <c r="F77"/>
  <c r="F76"/>
  <c r="F75"/>
  <c r="F74"/>
  <c r="F73"/>
  <c r="F72"/>
  <c r="F71"/>
  <c r="F70"/>
  <c r="F69"/>
  <c r="J68"/>
  <c r="H68"/>
  <c r="F68"/>
  <c r="F67"/>
  <c r="F66"/>
  <c r="F65"/>
  <c r="F64"/>
  <c r="F63"/>
  <c r="F62"/>
  <c r="F61"/>
  <c r="F60"/>
  <c r="F59"/>
  <c r="F58"/>
  <c r="J57"/>
  <c r="H57"/>
  <c r="F57"/>
  <c r="F56"/>
  <c r="F55"/>
  <c r="F54"/>
  <c r="F53"/>
  <c r="F52"/>
  <c r="F51"/>
  <c r="F50"/>
  <c r="F49"/>
  <c r="F48"/>
  <c r="F47"/>
  <c r="J46"/>
  <c r="H46"/>
  <c r="F46"/>
  <c r="F45"/>
  <c r="F44"/>
  <c r="F43"/>
  <c r="F42"/>
  <c r="F41"/>
  <c r="F40"/>
  <c r="F39"/>
  <c r="F38"/>
  <c r="F37"/>
  <c r="F36"/>
  <c r="J35"/>
  <c r="H35"/>
  <c r="F35"/>
  <c r="F34"/>
  <c r="F33"/>
  <c r="F32"/>
  <c r="F31"/>
  <c r="F30"/>
  <c r="F29"/>
  <c r="F28"/>
  <c r="F27"/>
  <c r="F26"/>
  <c r="F25"/>
  <c r="J24"/>
  <c r="H24"/>
  <c r="F24"/>
  <c r="F23"/>
  <c r="F22"/>
  <c r="F21"/>
  <c r="F20"/>
  <c r="F19"/>
  <c r="F18"/>
  <c r="F17"/>
  <c r="F16"/>
  <c r="F15"/>
  <c r="F14"/>
  <c r="J13"/>
  <c r="H13"/>
  <c r="F13"/>
  <c r="F12"/>
  <c r="F11"/>
  <c r="F10"/>
  <c r="F9"/>
  <c r="F8"/>
  <c r="F7"/>
  <c r="F6"/>
  <c r="F5"/>
  <c r="F4"/>
  <c r="F3"/>
  <c r="J2"/>
  <c r="H2"/>
  <c r="F2"/>
  <c r="F1"/>
  <c r="F78" i="10"/>
  <c r="F77"/>
  <c r="F76"/>
  <c r="F75"/>
  <c r="F74"/>
  <c r="F73"/>
  <c r="F72"/>
  <c r="F71"/>
  <c r="F70"/>
  <c r="F69"/>
  <c r="J68"/>
  <c r="H68"/>
  <c r="F68"/>
  <c r="F67"/>
  <c r="F66"/>
  <c r="F65"/>
  <c r="F64"/>
  <c r="F63"/>
  <c r="F62"/>
  <c r="F61"/>
  <c r="F60"/>
  <c r="F59"/>
  <c r="F58"/>
  <c r="J57"/>
  <c r="H57"/>
  <c r="F57"/>
  <c r="F56"/>
  <c r="F55"/>
  <c r="F54"/>
  <c r="F53"/>
  <c r="F52"/>
  <c r="F51"/>
  <c r="F50"/>
  <c r="F49"/>
  <c r="F48"/>
  <c r="F47"/>
  <c r="J46"/>
  <c r="H46"/>
  <c r="F46"/>
  <c r="F45"/>
  <c r="F44"/>
  <c r="F43"/>
  <c r="F42"/>
  <c r="F41"/>
  <c r="F40"/>
  <c r="F39"/>
  <c r="F38"/>
  <c r="F37"/>
  <c r="F36"/>
  <c r="J35"/>
  <c r="H35"/>
  <c r="F35"/>
  <c r="F34"/>
  <c r="F33"/>
  <c r="F32"/>
  <c r="F31"/>
  <c r="F30"/>
  <c r="F29"/>
  <c r="F28"/>
  <c r="F27"/>
  <c r="F26"/>
  <c r="F25"/>
  <c r="J24"/>
  <c r="H24"/>
  <c r="F24"/>
  <c r="F23"/>
  <c r="F22"/>
  <c r="F21"/>
  <c r="F20"/>
  <c r="F19"/>
  <c r="F18"/>
  <c r="F17"/>
  <c r="F16"/>
  <c r="F15"/>
  <c r="F14"/>
  <c r="J13"/>
  <c r="H13"/>
  <c r="F13"/>
  <c r="F12"/>
  <c r="F11"/>
  <c r="F10"/>
  <c r="F9"/>
  <c r="F8"/>
  <c r="F7"/>
  <c r="F6"/>
  <c r="F5"/>
  <c r="F4"/>
  <c r="F3"/>
  <c r="J2"/>
  <c r="H2"/>
  <c r="F2"/>
  <c r="F1"/>
  <c r="K78" i="8"/>
  <c r="K77"/>
  <c r="K76"/>
  <c r="K75"/>
  <c r="K74"/>
  <c r="K73"/>
  <c r="K72"/>
  <c r="K71"/>
  <c r="K70"/>
  <c r="K69"/>
  <c r="K68"/>
  <c r="K67"/>
  <c r="K66"/>
  <c r="K65"/>
  <c r="K64"/>
  <c r="K63"/>
  <c r="K62"/>
  <c r="K61"/>
  <c r="K60"/>
  <c r="K59"/>
  <c r="K58"/>
  <c r="K57"/>
  <c r="K56"/>
  <c r="K55"/>
  <c r="K54"/>
  <c r="K53"/>
  <c r="K52"/>
  <c r="K51"/>
  <c r="K50"/>
  <c r="K49"/>
  <c r="K48"/>
  <c r="K47"/>
  <c r="K46"/>
  <c r="K45"/>
  <c r="K44"/>
  <c r="K43"/>
  <c r="K42"/>
  <c r="K41"/>
  <c r="K40"/>
  <c r="K39"/>
  <c r="K38"/>
  <c r="K37"/>
  <c r="K36"/>
  <c r="K35"/>
  <c r="K34"/>
  <c r="K33"/>
  <c r="K32"/>
  <c r="K31"/>
  <c r="K30"/>
  <c r="K29"/>
  <c r="K28"/>
  <c r="K27"/>
  <c r="K26"/>
  <c r="K25"/>
  <c r="K24"/>
  <c r="K23"/>
  <c r="K22"/>
  <c r="K21"/>
  <c r="K20"/>
  <c r="K19"/>
  <c r="K18"/>
  <c r="K17"/>
  <c r="K16"/>
  <c r="K15"/>
  <c r="K14"/>
  <c r="K13"/>
  <c r="K12"/>
  <c r="K11"/>
  <c r="K10"/>
  <c r="K9"/>
  <c r="K8"/>
  <c r="K7"/>
  <c r="K6"/>
  <c r="K5"/>
  <c r="K4"/>
  <c r="K3"/>
  <c r="K2"/>
  <c r="K78" i="9"/>
  <c r="F78"/>
  <c r="K77"/>
  <c r="F77"/>
  <c r="K76"/>
  <c r="F76"/>
  <c r="K75"/>
  <c r="F75"/>
  <c r="K74"/>
  <c r="F74"/>
  <c r="K73"/>
  <c r="F73"/>
  <c r="K72"/>
  <c r="F72"/>
  <c r="K71"/>
  <c r="F71"/>
  <c r="K70"/>
  <c r="F70"/>
  <c r="K69"/>
  <c r="F69"/>
  <c r="K68"/>
  <c r="J68"/>
  <c r="H68"/>
  <c r="F68"/>
  <c r="K67"/>
  <c r="F67"/>
  <c r="K66"/>
  <c r="F66"/>
  <c r="K65"/>
  <c r="F65"/>
  <c r="K64"/>
  <c r="F64"/>
  <c r="K63"/>
  <c r="F63"/>
  <c r="K62"/>
  <c r="F62"/>
  <c r="K61"/>
  <c r="F61"/>
  <c r="K60"/>
  <c r="F60"/>
  <c r="K59"/>
  <c r="F59"/>
  <c r="K58"/>
  <c r="F58"/>
  <c r="K57"/>
  <c r="J57"/>
  <c r="H57"/>
  <c r="F57"/>
  <c r="K56"/>
  <c r="F56"/>
  <c r="K55"/>
  <c r="F55"/>
  <c r="K54"/>
  <c r="F54"/>
  <c r="K53"/>
  <c r="F53"/>
  <c r="K52"/>
  <c r="F52"/>
  <c r="K51"/>
  <c r="F51"/>
  <c r="K50"/>
  <c r="F50"/>
  <c r="K49"/>
  <c r="F49"/>
  <c r="K48"/>
  <c r="F48"/>
  <c r="K47"/>
  <c r="F47"/>
  <c r="K46"/>
  <c r="J46"/>
  <c r="H46"/>
  <c r="F46"/>
  <c r="K45"/>
  <c r="F45"/>
  <c r="K44"/>
  <c r="F44"/>
  <c r="K43"/>
  <c r="F43"/>
  <c r="K42"/>
  <c r="F42"/>
  <c r="K41"/>
  <c r="F41"/>
  <c r="K40"/>
  <c r="F40"/>
  <c r="K39"/>
  <c r="F39"/>
  <c r="K38"/>
  <c r="F38"/>
  <c r="K37"/>
  <c r="F37"/>
  <c r="K36"/>
  <c r="F36"/>
  <c r="K35"/>
  <c r="J35"/>
  <c r="H35"/>
  <c r="F35"/>
  <c r="K34"/>
  <c r="F34"/>
  <c r="K33"/>
  <c r="F33"/>
  <c r="K32"/>
  <c r="F32"/>
  <c r="K31"/>
  <c r="F31"/>
  <c r="K30"/>
  <c r="F30"/>
  <c r="K29"/>
  <c r="F29"/>
  <c r="K28"/>
  <c r="F28"/>
  <c r="K27"/>
  <c r="F27"/>
  <c r="K26"/>
  <c r="F26"/>
  <c r="K25"/>
  <c r="F25"/>
  <c r="K24"/>
  <c r="J24"/>
  <c r="H24"/>
  <c r="F24"/>
  <c r="K23"/>
  <c r="F23"/>
  <c r="K22"/>
  <c r="F22"/>
  <c r="K21"/>
  <c r="F21"/>
  <c r="K20"/>
  <c r="F20"/>
  <c r="K19"/>
  <c r="F19"/>
  <c r="K18"/>
  <c r="F18"/>
  <c r="K17"/>
  <c r="F17"/>
  <c r="K16"/>
  <c r="F16"/>
  <c r="K15"/>
  <c r="F15"/>
  <c r="K14"/>
  <c r="F14"/>
  <c r="K13"/>
  <c r="J13"/>
  <c r="H13"/>
  <c r="F13"/>
  <c r="K12"/>
  <c r="F12"/>
  <c r="K11"/>
  <c r="F11"/>
  <c r="K10"/>
  <c r="F10"/>
  <c r="K9"/>
  <c r="F9"/>
  <c r="K8"/>
  <c r="F8"/>
  <c r="K7"/>
  <c r="F7"/>
  <c r="K6"/>
  <c r="F6"/>
  <c r="K5"/>
  <c r="F5"/>
  <c r="K4"/>
  <c r="F4"/>
  <c r="K3"/>
  <c r="F3"/>
  <c r="K2"/>
  <c r="J2"/>
  <c r="H2"/>
  <c r="F2"/>
  <c r="F1"/>
  <c r="F78" i="8"/>
  <c r="F77"/>
  <c r="F76"/>
  <c r="F75"/>
  <c r="F74"/>
  <c r="F73"/>
  <c r="F72"/>
  <c r="F71"/>
  <c r="F70"/>
  <c r="F69"/>
  <c r="J68"/>
  <c r="H68"/>
  <c r="F68"/>
  <c r="F67"/>
  <c r="F66"/>
  <c r="F65"/>
  <c r="F64"/>
  <c r="F63"/>
  <c r="F62"/>
  <c r="F61"/>
  <c r="F60"/>
  <c r="F59"/>
  <c r="F58"/>
  <c r="J57"/>
  <c r="H57"/>
  <c r="F57"/>
  <c r="F56"/>
  <c r="F55"/>
  <c r="F54"/>
  <c r="F53"/>
  <c r="F52"/>
  <c r="F51"/>
  <c r="F50"/>
  <c r="F49"/>
  <c r="F48"/>
  <c r="F47"/>
  <c r="J46"/>
  <c r="H46"/>
  <c r="F46"/>
  <c r="F45"/>
  <c r="F44"/>
  <c r="F43"/>
  <c r="F42"/>
  <c r="F41"/>
  <c r="F40"/>
  <c r="F39"/>
  <c r="F38"/>
  <c r="F37"/>
  <c r="F36"/>
  <c r="J35"/>
  <c r="H35"/>
  <c r="F35"/>
  <c r="F34"/>
  <c r="F33"/>
  <c r="F32"/>
  <c r="F31"/>
  <c r="F30"/>
  <c r="F29"/>
  <c r="F28"/>
  <c r="F27"/>
  <c r="F26"/>
  <c r="F25"/>
  <c r="J24"/>
  <c r="H24"/>
  <c r="F24"/>
  <c r="F23"/>
  <c r="F22"/>
  <c r="F21"/>
  <c r="F20"/>
  <c r="F19"/>
  <c r="F18"/>
  <c r="F17"/>
  <c r="F16"/>
  <c r="F15"/>
  <c r="F14"/>
  <c r="J13"/>
  <c r="H13"/>
  <c r="F13"/>
  <c r="F12"/>
  <c r="F11"/>
  <c r="F10"/>
  <c r="F9"/>
  <c r="F8"/>
  <c r="F7"/>
  <c r="F6"/>
  <c r="F5"/>
  <c r="F4"/>
  <c r="F3"/>
  <c r="J2"/>
  <c r="H2"/>
  <c r="F2"/>
  <c r="F1"/>
  <c r="K78" i="7"/>
  <c r="K77"/>
  <c r="K76"/>
  <c r="K75"/>
  <c r="K74"/>
  <c r="K73"/>
  <c r="K72"/>
  <c r="K71"/>
  <c r="K70"/>
  <c r="K69"/>
  <c r="K68"/>
  <c r="K67"/>
  <c r="K66"/>
  <c r="K65"/>
  <c r="K64"/>
  <c r="K63"/>
  <c r="K62"/>
  <c r="K61"/>
  <c r="K60"/>
  <c r="K59"/>
  <c r="K58"/>
  <c r="K57"/>
  <c r="K56"/>
  <c r="K55"/>
  <c r="K54"/>
  <c r="K53"/>
  <c r="K52"/>
  <c r="K51"/>
  <c r="K50"/>
  <c r="K49"/>
  <c r="K48"/>
  <c r="K47"/>
  <c r="K46"/>
  <c r="K45"/>
  <c r="K44"/>
  <c r="K43"/>
  <c r="K42"/>
  <c r="K41"/>
  <c r="K40"/>
  <c r="K39"/>
  <c r="K38"/>
  <c r="K37"/>
  <c r="K36"/>
  <c r="K35"/>
  <c r="K34"/>
  <c r="K33"/>
  <c r="K32"/>
  <c r="K31"/>
  <c r="K30"/>
  <c r="K29"/>
  <c r="K28"/>
  <c r="K27"/>
  <c r="K26"/>
  <c r="K25"/>
  <c r="K24"/>
  <c r="K23"/>
  <c r="K22"/>
  <c r="K21"/>
  <c r="K20"/>
  <c r="K19"/>
  <c r="K18"/>
  <c r="K17"/>
  <c r="K16"/>
  <c r="K15"/>
  <c r="K14"/>
  <c r="K13"/>
  <c r="K12"/>
  <c r="K11"/>
  <c r="K10"/>
  <c r="K9"/>
  <c r="K8"/>
  <c r="K7"/>
  <c r="K6"/>
  <c r="K5"/>
  <c r="K4"/>
  <c r="K3"/>
  <c r="K2"/>
  <c r="F78"/>
  <c r="F77"/>
  <c r="F76"/>
  <c r="F75"/>
  <c r="F74"/>
  <c r="F73"/>
  <c r="F72"/>
  <c r="F71"/>
  <c r="F70"/>
  <c r="F69"/>
  <c r="J68"/>
  <c r="H68"/>
  <c r="F68"/>
  <c r="F67"/>
  <c r="F66"/>
  <c r="F65"/>
  <c r="F64"/>
  <c r="F63"/>
  <c r="F62"/>
  <c r="F61"/>
  <c r="F60"/>
  <c r="F59"/>
  <c r="F58"/>
  <c r="J57"/>
  <c r="H57"/>
  <c r="F57"/>
  <c r="F56"/>
  <c r="F55"/>
  <c r="F54"/>
  <c r="F53"/>
  <c r="F52"/>
  <c r="F51"/>
  <c r="F50"/>
  <c r="F49"/>
  <c r="F48"/>
  <c r="F47"/>
  <c r="J46"/>
  <c r="H46"/>
  <c r="F46"/>
  <c r="F45"/>
  <c r="F44"/>
  <c r="F43"/>
  <c r="F42"/>
  <c r="F41"/>
  <c r="F40"/>
  <c r="F39"/>
  <c r="F38"/>
  <c r="F37"/>
  <c r="F36"/>
  <c r="J35"/>
  <c r="H35"/>
  <c r="F35"/>
  <c r="F34"/>
  <c r="F33"/>
  <c r="F32"/>
  <c r="F31"/>
  <c r="F30"/>
  <c r="F29"/>
  <c r="F28"/>
  <c r="F27"/>
  <c r="F26"/>
  <c r="F25"/>
  <c r="J24"/>
  <c r="H24"/>
  <c r="F24"/>
  <c r="F23"/>
  <c r="F22"/>
  <c r="F21"/>
  <c r="F20"/>
  <c r="F19"/>
  <c r="F18"/>
  <c r="F17"/>
  <c r="F16"/>
  <c r="F15"/>
  <c r="F14"/>
  <c r="J13"/>
  <c r="H13"/>
  <c r="F13"/>
  <c r="F12"/>
  <c r="F11"/>
  <c r="F10"/>
  <c r="F9"/>
  <c r="F8"/>
  <c r="F7"/>
  <c r="F6"/>
  <c r="F5"/>
  <c r="F4"/>
  <c r="F3"/>
  <c r="J2"/>
  <c r="H2"/>
  <c r="F2"/>
  <c r="F1"/>
  <c r="F78" i="6"/>
  <c r="F77"/>
  <c r="F76"/>
  <c r="F75"/>
  <c r="F74"/>
  <c r="F73"/>
  <c r="F72"/>
  <c r="F71"/>
  <c r="F70"/>
  <c r="F69"/>
  <c r="J68"/>
  <c r="H68"/>
  <c r="K78" s="1"/>
  <c r="F68"/>
  <c r="F67"/>
  <c r="F66"/>
  <c r="F65"/>
  <c r="F64"/>
  <c r="F63"/>
  <c r="F62"/>
  <c r="F61"/>
  <c r="F60"/>
  <c r="F59"/>
  <c r="F58"/>
  <c r="J57"/>
  <c r="H57"/>
  <c r="F57"/>
  <c r="F56"/>
  <c r="F55"/>
  <c r="F54"/>
  <c r="F53"/>
  <c r="F52"/>
  <c r="F51"/>
  <c r="F50"/>
  <c r="F49"/>
  <c r="F48"/>
  <c r="F47"/>
  <c r="J46"/>
  <c r="H46"/>
  <c r="K56" s="1"/>
  <c r="F46"/>
  <c r="F45"/>
  <c r="F44"/>
  <c r="F43"/>
  <c r="F42"/>
  <c r="F41"/>
  <c r="F40"/>
  <c r="F39"/>
  <c r="F38"/>
  <c r="F37"/>
  <c r="F36"/>
  <c r="J35"/>
  <c r="H35"/>
  <c r="F35"/>
  <c r="F34"/>
  <c r="F33"/>
  <c r="F32"/>
  <c r="F31"/>
  <c r="F30"/>
  <c r="F29"/>
  <c r="F28"/>
  <c r="F27"/>
  <c r="F26"/>
  <c r="F25"/>
  <c r="J24"/>
  <c r="H24"/>
  <c r="K26" s="1"/>
  <c r="F24"/>
  <c r="F23"/>
  <c r="F22"/>
  <c r="F21"/>
  <c r="F20"/>
  <c r="F19"/>
  <c r="F18"/>
  <c r="F17"/>
  <c r="F16"/>
  <c r="F15"/>
  <c r="F14"/>
  <c r="J13"/>
  <c r="H13"/>
  <c r="F13"/>
  <c r="F12"/>
  <c r="F11"/>
  <c r="F10"/>
  <c r="F9"/>
  <c r="F8"/>
  <c r="F7"/>
  <c r="F6"/>
  <c r="F5"/>
  <c r="F4"/>
  <c r="F3"/>
  <c r="J2"/>
  <c r="H2"/>
  <c r="K12" s="1"/>
  <c r="F2"/>
  <c r="F1"/>
  <c r="J68" i="4"/>
  <c r="H68"/>
  <c r="J57"/>
  <c r="H57"/>
  <c r="J46"/>
  <c r="H46"/>
  <c r="J35"/>
  <c r="H35"/>
  <c r="J24"/>
  <c r="H24"/>
  <c r="J13"/>
  <c r="H13"/>
  <c r="J2"/>
  <c r="H2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F2"/>
  <c r="F1"/>
  <c r="K35"/>
  <c r="K34"/>
  <c r="L12" i="1"/>
  <c r="K12"/>
  <c r="J12"/>
  <c r="I12"/>
  <c r="H12"/>
  <c r="G12"/>
  <c r="F12"/>
  <c r="E12"/>
  <c r="D12"/>
  <c r="C12"/>
  <c r="L11"/>
  <c r="K11"/>
  <c r="J11"/>
  <c r="I11"/>
  <c r="H11"/>
  <c r="G11"/>
  <c r="F11"/>
  <c r="E11"/>
  <c r="D11"/>
  <c r="C11"/>
  <c r="L10"/>
  <c r="K10"/>
  <c r="J10"/>
  <c r="I10"/>
  <c r="H10"/>
  <c r="G10"/>
  <c r="F10"/>
  <c r="E10"/>
  <c r="D10"/>
  <c r="C10"/>
  <c r="L9"/>
  <c r="K9"/>
  <c r="J9"/>
  <c r="I9"/>
  <c r="H9"/>
  <c r="G9"/>
  <c r="F9"/>
  <c r="E9"/>
  <c r="D9"/>
  <c r="C9"/>
  <c r="L8"/>
  <c r="K8"/>
  <c r="J8"/>
  <c r="I8"/>
  <c r="H8"/>
  <c r="G8"/>
  <c r="F8"/>
  <c r="E8"/>
  <c r="D8"/>
  <c r="C8"/>
  <c r="L7"/>
  <c r="K7"/>
  <c r="J7"/>
  <c r="I7"/>
  <c r="H7"/>
  <c r="G7"/>
  <c r="F7"/>
  <c r="E7"/>
  <c r="D7"/>
  <c r="C7"/>
  <c r="L6"/>
  <c r="K6"/>
  <c r="J6"/>
  <c r="I6"/>
  <c r="H6"/>
  <c r="G6"/>
  <c r="F6"/>
  <c r="E6"/>
  <c r="D6"/>
  <c r="C6"/>
  <c r="L5"/>
  <c r="K5"/>
  <c r="J5"/>
  <c r="I5"/>
  <c r="H5"/>
  <c r="G5"/>
  <c r="F5"/>
  <c r="E5"/>
  <c r="D5"/>
  <c r="C5"/>
  <c r="L4"/>
  <c r="K4"/>
  <c r="J4"/>
  <c r="I4"/>
  <c r="H4"/>
  <c r="G4"/>
  <c r="F4"/>
  <c r="E4"/>
  <c r="D4"/>
  <c r="C4"/>
  <c r="L3"/>
  <c r="K3"/>
  <c r="J3"/>
  <c r="I3"/>
  <c r="H3"/>
  <c r="G3"/>
  <c r="F3"/>
  <c r="E3"/>
  <c r="D3"/>
  <c r="C3"/>
  <c r="L2"/>
  <c r="K2"/>
  <c r="J2"/>
  <c r="I2"/>
  <c r="H2"/>
  <c r="G2"/>
  <c r="F2"/>
  <c r="E2"/>
  <c r="D2"/>
  <c r="C2"/>
  <c r="L1"/>
  <c r="K1"/>
  <c r="J1"/>
  <c r="I1"/>
  <c r="H1"/>
  <c r="G1"/>
  <c r="F1"/>
  <c r="E1"/>
  <c r="D1"/>
  <c r="C1"/>
  <c r="L80" i="12" l="1"/>
  <c r="K11" i="10"/>
  <c r="K34"/>
  <c r="K56"/>
  <c r="K78"/>
  <c r="K23"/>
  <c r="K45"/>
  <c r="K67"/>
  <c r="K2"/>
  <c r="K4"/>
  <c r="K6"/>
  <c r="K8"/>
  <c r="K9"/>
  <c r="K10"/>
  <c r="K12"/>
  <c r="K13"/>
  <c r="K14"/>
  <c r="K15"/>
  <c r="K16"/>
  <c r="K17"/>
  <c r="K18"/>
  <c r="K19"/>
  <c r="K20"/>
  <c r="K21"/>
  <c r="K22"/>
  <c r="K24"/>
  <c r="K25"/>
  <c r="K26"/>
  <c r="K27"/>
  <c r="K28"/>
  <c r="K29"/>
  <c r="K30"/>
  <c r="K31"/>
  <c r="K32"/>
  <c r="K33"/>
  <c r="K35"/>
  <c r="K36"/>
  <c r="K37"/>
  <c r="K38"/>
  <c r="K39"/>
  <c r="K40"/>
  <c r="K41"/>
  <c r="K42"/>
  <c r="K43"/>
  <c r="K44"/>
  <c r="K46"/>
  <c r="K47"/>
  <c r="K48"/>
  <c r="K49"/>
  <c r="K50"/>
  <c r="K51"/>
  <c r="K52"/>
  <c r="K53"/>
  <c r="K54"/>
  <c r="K55"/>
  <c r="K57"/>
  <c r="K58"/>
  <c r="K59"/>
  <c r="K60"/>
  <c r="K61"/>
  <c r="K62"/>
  <c r="K63"/>
  <c r="K64"/>
  <c r="K65"/>
  <c r="K66"/>
  <c r="K68"/>
  <c r="K69"/>
  <c r="K70"/>
  <c r="K71"/>
  <c r="K72"/>
  <c r="K73"/>
  <c r="K74"/>
  <c r="K75"/>
  <c r="K76"/>
  <c r="K77"/>
  <c r="K3"/>
  <c r="K5"/>
  <c r="K7"/>
  <c r="K19" i="6"/>
  <c r="K45"/>
  <c r="K67"/>
  <c r="K3"/>
  <c r="K5"/>
  <c r="K7"/>
  <c r="K9"/>
  <c r="K14"/>
  <c r="K16"/>
  <c r="K18"/>
  <c r="K20"/>
  <c r="K21"/>
  <c r="K22"/>
  <c r="K23"/>
  <c r="K24"/>
  <c r="K25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6"/>
  <c r="K47"/>
  <c r="K48"/>
  <c r="K49"/>
  <c r="K50"/>
  <c r="K51"/>
  <c r="K52"/>
  <c r="K53"/>
  <c r="K54"/>
  <c r="K55"/>
  <c r="K57"/>
  <c r="K58"/>
  <c r="K59"/>
  <c r="K60"/>
  <c r="K61"/>
  <c r="K62"/>
  <c r="K63"/>
  <c r="K64"/>
  <c r="K65"/>
  <c r="K66"/>
  <c r="K68"/>
  <c r="K69"/>
  <c r="K70"/>
  <c r="K71"/>
  <c r="K72"/>
  <c r="K73"/>
  <c r="K74"/>
  <c r="K75"/>
  <c r="K76"/>
  <c r="K77"/>
  <c r="K2"/>
  <c r="K4"/>
  <c r="K6"/>
  <c r="K8"/>
  <c r="K10"/>
  <c r="K11"/>
  <c r="K13"/>
  <c r="K15"/>
  <c r="K17"/>
  <c r="K2" i="4"/>
  <c r="K12"/>
  <c r="K23"/>
  <c r="K45"/>
  <c r="K56"/>
  <c r="K67"/>
  <c r="K78"/>
  <c r="K3"/>
  <c r="K4"/>
  <c r="K5"/>
  <c r="K6"/>
  <c r="K7"/>
  <c r="K8"/>
  <c r="K9"/>
  <c r="K10"/>
  <c r="K11"/>
  <c r="K13"/>
  <c r="K14"/>
  <c r="K15"/>
  <c r="K16"/>
  <c r="K17"/>
  <c r="K18"/>
  <c r="K19"/>
  <c r="K20"/>
  <c r="K21"/>
  <c r="K22"/>
  <c r="K24"/>
  <c r="K25"/>
  <c r="K26"/>
  <c r="K27"/>
  <c r="K28"/>
  <c r="K29"/>
  <c r="K30"/>
  <c r="K31"/>
  <c r="K32"/>
  <c r="K33"/>
  <c r="K36"/>
  <c r="K37"/>
  <c r="K38"/>
  <c r="K39"/>
  <c r="K40"/>
  <c r="K41"/>
  <c r="K42"/>
  <c r="K43"/>
  <c r="K44"/>
  <c r="K46"/>
  <c r="K47"/>
  <c r="K48"/>
  <c r="K49"/>
  <c r="K50"/>
  <c r="K51"/>
  <c r="K52"/>
  <c r="K53"/>
  <c r="K54"/>
  <c r="K55"/>
  <c r="K57"/>
  <c r="K58"/>
  <c r="K59"/>
  <c r="K60"/>
  <c r="K61"/>
  <c r="K62"/>
  <c r="K63"/>
  <c r="K64"/>
  <c r="K65"/>
  <c r="K66"/>
  <c r="K68"/>
  <c r="K69"/>
  <c r="K70"/>
  <c r="K71"/>
  <c r="K72"/>
  <c r="K73"/>
  <c r="K74"/>
  <c r="K75"/>
  <c r="K76"/>
  <c r="K77"/>
</calcChain>
</file>

<file path=xl/sharedStrings.xml><?xml version="1.0" encoding="utf-8"?>
<sst xmlns="http://schemas.openxmlformats.org/spreadsheetml/2006/main" count="921" uniqueCount="26">
  <si>
    <t>Subscription count</t>
  </si>
  <si>
    <t>Notify_Attribute_Name_290</t>
  </si>
  <si>
    <t>Notify_Reference_Clazz_264</t>
  </si>
  <si>
    <t>Notify_Reference_InitExpression_478</t>
  </si>
  <si>
    <t>filtercreation</t>
  </si>
  <si>
    <t>Notify_Attribute_Snapshot_1</t>
  </si>
  <si>
    <t>Notify_Attribute_UpperMultiplicity_487</t>
  </si>
  <si>
    <t>Notify_Reference_ownedSignatures_41</t>
  </si>
  <si>
    <t>getRegistrationsFor</t>
  </si>
  <si>
    <t>filtersubscription</t>
  </si>
  <si>
    <t>Notify_Reference_Facts_1</t>
  </si>
  <si>
    <t>createNotificationForComposites</t>
  </si>
  <si>
    <t>Notify_Reference_OwnedSignatures_41</t>
  </si>
  <si>
    <t>Notification</t>
  </si>
  <si>
    <t>Subscriptions</t>
  </si>
  <si>
    <t>time (ns)</t>
  </si>
  <si>
    <t>Delivered</t>
  </si>
  <si>
    <t>Slope</t>
  </si>
  <si>
    <t>y-Offset</t>
  </si>
  <si>
    <t>Estimated Linear Time (ns)</t>
  </si>
  <si>
    <t>10^6*minTableSize</t>
  </si>
  <si>
    <t>Naive Time (ns)</t>
  </si>
  <si>
    <t>Old Table Time (ns)</t>
  </si>
  <si>
    <t>Uncollated Time (ns)</t>
  </si>
  <si>
    <t>Gain by collation</t>
  </si>
  <si>
    <t>Avg:</t>
  </si>
</sst>
</file>

<file path=xl/styles.xml><?xml version="1.0" encoding="utf-8"?>
<styleSheet xmlns="http://schemas.openxmlformats.org/spreadsheetml/2006/main">
  <numFmts count="2">
    <numFmt numFmtId="164" formatCode="0.000"/>
    <numFmt numFmtId="165" formatCode="0.0000%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1" fontId="0" fillId="0" borderId="0" xfId="0" applyNumberFormat="1"/>
    <xf numFmtId="2" fontId="0" fillId="0" borderId="0" xfId="0" applyNumberFormat="1"/>
    <xf numFmtId="0" fontId="1" fillId="0" borderId="0" xfId="0" applyFont="1"/>
    <xf numFmtId="2" fontId="1" fillId="0" borderId="0" xfId="0" applyNumberFormat="1" applyFont="1"/>
    <xf numFmtId="11" fontId="1" fillId="0" borderId="0" xfId="0" applyNumberFormat="1" applyFont="1"/>
    <xf numFmtId="164" fontId="1" fillId="0" borderId="0" xfId="0" applyNumberFormat="1" applyFon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allEvents!$A$2</c:f>
              <c:strCache>
                <c:ptCount val="1"/>
                <c:pt idx="0">
                  <c:v>Notify_Attribute_Name_290</c:v>
                </c:pt>
              </c:strCache>
            </c:strRef>
          </c:tx>
          <c:xVal>
            <c:numRef>
              <c:f>allEvents!$C$1:$L$1</c:f>
              <c:numCache>
                <c:formatCode>General</c:formatCode>
                <c:ptCount val="10"/>
                <c:pt idx="0">
                  <c:v>45</c:v>
                </c:pt>
                <c:pt idx="1">
                  <c:v>90</c:v>
                </c:pt>
                <c:pt idx="2">
                  <c:v>135</c:v>
                </c:pt>
                <c:pt idx="3">
                  <c:v>180</c:v>
                </c:pt>
                <c:pt idx="4">
                  <c:v>225</c:v>
                </c:pt>
                <c:pt idx="5">
                  <c:v>270</c:v>
                </c:pt>
                <c:pt idx="6">
                  <c:v>315</c:v>
                </c:pt>
                <c:pt idx="7">
                  <c:v>360</c:v>
                </c:pt>
                <c:pt idx="8">
                  <c:v>405</c:v>
                </c:pt>
                <c:pt idx="9">
                  <c:v>442</c:v>
                </c:pt>
              </c:numCache>
            </c:numRef>
          </c:xVal>
          <c:yVal>
            <c:numRef>
              <c:f>allEvents!$C$2:$L$2</c:f>
              <c:numCache>
                <c:formatCode>General</c:formatCode>
                <c:ptCount val="10"/>
                <c:pt idx="0">
                  <c:v>46346</c:v>
                </c:pt>
                <c:pt idx="1">
                  <c:v>48613</c:v>
                </c:pt>
                <c:pt idx="2">
                  <c:v>74515</c:v>
                </c:pt>
                <c:pt idx="3">
                  <c:v>50491</c:v>
                </c:pt>
                <c:pt idx="4">
                  <c:v>51079</c:v>
                </c:pt>
                <c:pt idx="5">
                  <c:v>59040</c:v>
                </c:pt>
                <c:pt idx="6">
                  <c:v>63895</c:v>
                </c:pt>
                <c:pt idx="7">
                  <c:v>61474</c:v>
                </c:pt>
                <c:pt idx="8">
                  <c:v>67019</c:v>
                </c:pt>
                <c:pt idx="9">
                  <c:v>69353</c:v>
                </c:pt>
              </c:numCache>
            </c:numRef>
          </c:yVal>
        </c:ser>
        <c:ser>
          <c:idx val="1"/>
          <c:order val="1"/>
          <c:tx>
            <c:strRef>
              <c:f>allEvents!$A$3</c:f>
              <c:strCache>
                <c:ptCount val="1"/>
                <c:pt idx="0">
                  <c:v>Notify_Reference_Clazz_264</c:v>
                </c:pt>
              </c:strCache>
            </c:strRef>
          </c:tx>
          <c:xVal>
            <c:numRef>
              <c:f>allEvents!$C$1:$L$1</c:f>
              <c:numCache>
                <c:formatCode>General</c:formatCode>
                <c:ptCount val="10"/>
                <c:pt idx="0">
                  <c:v>45</c:v>
                </c:pt>
                <c:pt idx="1">
                  <c:v>90</c:v>
                </c:pt>
                <c:pt idx="2">
                  <c:v>135</c:v>
                </c:pt>
                <c:pt idx="3">
                  <c:v>180</c:v>
                </c:pt>
                <c:pt idx="4">
                  <c:v>225</c:v>
                </c:pt>
                <c:pt idx="5">
                  <c:v>270</c:v>
                </c:pt>
                <c:pt idx="6">
                  <c:v>315</c:v>
                </c:pt>
                <c:pt idx="7">
                  <c:v>360</c:v>
                </c:pt>
                <c:pt idx="8">
                  <c:v>405</c:v>
                </c:pt>
                <c:pt idx="9">
                  <c:v>442</c:v>
                </c:pt>
              </c:numCache>
            </c:numRef>
          </c:xVal>
          <c:yVal>
            <c:numRef>
              <c:f>allEvents!$C$3:$L$3</c:f>
              <c:numCache>
                <c:formatCode>General</c:formatCode>
                <c:ptCount val="10"/>
                <c:pt idx="0">
                  <c:v>62361</c:v>
                </c:pt>
                <c:pt idx="1">
                  <c:v>107145</c:v>
                </c:pt>
                <c:pt idx="2">
                  <c:v>134201</c:v>
                </c:pt>
                <c:pt idx="3">
                  <c:v>136393</c:v>
                </c:pt>
                <c:pt idx="4">
                  <c:v>166360</c:v>
                </c:pt>
                <c:pt idx="5">
                  <c:v>180221</c:v>
                </c:pt>
                <c:pt idx="6">
                  <c:v>237331</c:v>
                </c:pt>
                <c:pt idx="7">
                  <c:v>221058</c:v>
                </c:pt>
                <c:pt idx="8">
                  <c:v>242190</c:v>
                </c:pt>
                <c:pt idx="9">
                  <c:v>267808</c:v>
                </c:pt>
              </c:numCache>
            </c:numRef>
          </c:yVal>
        </c:ser>
        <c:ser>
          <c:idx val="2"/>
          <c:order val="2"/>
          <c:tx>
            <c:strRef>
              <c:f>allEvents!$A$4</c:f>
              <c:strCache>
                <c:ptCount val="1"/>
                <c:pt idx="0">
                  <c:v>Notify_Reference_InitExpression_478</c:v>
                </c:pt>
              </c:strCache>
            </c:strRef>
          </c:tx>
          <c:xVal>
            <c:numRef>
              <c:f>allEvents!$C$1:$L$1</c:f>
              <c:numCache>
                <c:formatCode>General</c:formatCode>
                <c:ptCount val="10"/>
                <c:pt idx="0">
                  <c:v>45</c:v>
                </c:pt>
                <c:pt idx="1">
                  <c:v>90</c:v>
                </c:pt>
                <c:pt idx="2">
                  <c:v>135</c:v>
                </c:pt>
                <c:pt idx="3">
                  <c:v>180</c:v>
                </c:pt>
                <c:pt idx="4">
                  <c:v>225</c:v>
                </c:pt>
                <c:pt idx="5">
                  <c:v>270</c:v>
                </c:pt>
                <c:pt idx="6">
                  <c:v>315</c:v>
                </c:pt>
                <c:pt idx="7">
                  <c:v>360</c:v>
                </c:pt>
                <c:pt idx="8">
                  <c:v>405</c:v>
                </c:pt>
                <c:pt idx="9">
                  <c:v>442</c:v>
                </c:pt>
              </c:numCache>
            </c:numRef>
          </c:xVal>
          <c:yVal>
            <c:numRef>
              <c:f>allEvents!$C$4:$L$4</c:f>
              <c:numCache>
                <c:formatCode>General</c:formatCode>
                <c:ptCount val="10"/>
                <c:pt idx="0">
                  <c:v>44972</c:v>
                </c:pt>
                <c:pt idx="1">
                  <c:v>65305</c:v>
                </c:pt>
                <c:pt idx="2">
                  <c:v>65339</c:v>
                </c:pt>
                <c:pt idx="3">
                  <c:v>44583</c:v>
                </c:pt>
                <c:pt idx="4">
                  <c:v>45281</c:v>
                </c:pt>
                <c:pt idx="5">
                  <c:v>44917</c:v>
                </c:pt>
                <c:pt idx="6">
                  <c:v>44643</c:v>
                </c:pt>
                <c:pt idx="7">
                  <c:v>44248</c:v>
                </c:pt>
                <c:pt idx="8">
                  <c:v>44702</c:v>
                </c:pt>
                <c:pt idx="9">
                  <c:v>45354</c:v>
                </c:pt>
              </c:numCache>
            </c:numRef>
          </c:yVal>
        </c:ser>
        <c:ser>
          <c:idx val="3"/>
          <c:order val="3"/>
          <c:tx>
            <c:strRef>
              <c:f>allEvents!$A$5</c:f>
              <c:strCache>
                <c:ptCount val="1"/>
                <c:pt idx="0">
                  <c:v>filtercreation</c:v>
                </c:pt>
              </c:strCache>
            </c:strRef>
          </c:tx>
          <c:xVal>
            <c:numRef>
              <c:f>allEvents!$C$1:$L$1</c:f>
              <c:numCache>
                <c:formatCode>General</c:formatCode>
                <c:ptCount val="10"/>
                <c:pt idx="0">
                  <c:v>45</c:v>
                </c:pt>
                <c:pt idx="1">
                  <c:v>90</c:v>
                </c:pt>
                <c:pt idx="2">
                  <c:v>135</c:v>
                </c:pt>
                <c:pt idx="3">
                  <c:v>180</c:v>
                </c:pt>
                <c:pt idx="4">
                  <c:v>225</c:v>
                </c:pt>
                <c:pt idx="5">
                  <c:v>270</c:v>
                </c:pt>
                <c:pt idx="6">
                  <c:v>315</c:v>
                </c:pt>
                <c:pt idx="7">
                  <c:v>360</c:v>
                </c:pt>
                <c:pt idx="8">
                  <c:v>405</c:v>
                </c:pt>
                <c:pt idx="9">
                  <c:v>442</c:v>
                </c:pt>
              </c:numCache>
            </c:numRef>
          </c:xVal>
          <c:yVal>
            <c:numRef>
              <c:f>allEvents!$C$5:$L$5</c:f>
              <c:numCache>
                <c:formatCode>General</c:formatCode>
                <c:ptCount val="10"/>
                <c:pt idx="0">
                  <c:v>240044.444444444</c:v>
                </c:pt>
                <c:pt idx="1">
                  <c:v>192755.55555555501</c:v>
                </c:pt>
                <c:pt idx="2">
                  <c:v>257466.66666666599</c:v>
                </c:pt>
                <c:pt idx="3">
                  <c:v>249622.22222222199</c:v>
                </c:pt>
                <c:pt idx="4">
                  <c:v>229111.11111111101</c:v>
                </c:pt>
                <c:pt idx="5">
                  <c:v>168111.11111111101</c:v>
                </c:pt>
                <c:pt idx="6">
                  <c:v>151577.777777777</c:v>
                </c:pt>
                <c:pt idx="7">
                  <c:v>229777.777777777</c:v>
                </c:pt>
                <c:pt idx="8">
                  <c:v>182800</c:v>
                </c:pt>
                <c:pt idx="9">
                  <c:v>279081.08108108101</c:v>
                </c:pt>
              </c:numCache>
            </c:numRef>
          </c:yVal>
        </c:ser>
        <c:ser>
          <c:idx val="4"/>
          <c:order val="4"/>
          <c:tx>
            <c:strRef>
              <c:f>allEvents!$A$6</c:f>
              <c:strCache>
                <c:ptCount val="1"/>
                <c:pt idx="0">
                  <c:v>Notify_Attribute_Snapshot_1</c:v>
                </c:pt>
              </c:strCache>
            </c:strRef>
          </c:tx>
          <c:xVal>
            <c:numRef>
              <c:f>allEvents!$C$1:$L$1</c:f>
              <c:numCache>
                <c:formatCode>General</c:formatCode>
                <c:ptCount val="10"/>
                <c:pt idx="0">
                  <c:v>45</c:v>
                </c:pt>
                <c:pt idx="1">
                  <c:v>90</c:v>
                </c:pt>
                <c:pt idx="2">
                  <c:v>135</c:v>
                </c:pt>
                <c:pt idx="3">
                  <c:v>180</c:v>
                </c:pt>
                <c:pt idx="4">
                  <c:v>225</c:v>
                </c:pt>
                <c:pt idx="5">
                  <c:v>270</c:v>
                </c:pt>
                <c:pt idx="6">
                  <c:v>315</c:v>
                </c:pt>
                <c:pt idx="7">
                  <c:v>360</c:v>
                </c:pt>
                <c:pt idx="8">
                  <c:v>405</c:v>
                </c:pt>
                <c:pt idx="9">
                  <c:v>442</c:v>
                </c:pt>
              </c:numCache>
            </c:numRef>
          </c:xVal>
          <c:yVal>
            <c:numRef>
              <c:f>allEvents!$C$6:$L$6</c:f>
              <c:numCache>
                <c:formatCode>General</c:formatCode>
                <c:ptCount val="10"/>
                <c:pt idx="0">
                  <c:v>47575</c:v>
                </c:pt>
                <c:pt idx="1">
                  <c:v>47938</c:v>
                </c:pt>
                <c:pt idx="2">
                  <c:v>68453</c:v>
                </c:pt>
                <c:pt idx="3">
                  <c:v>46327</c:v>
                </c:pt>
                <c:pt idx="4">
                  <c:v>46229</c:v>
                </c:pt>
                <c:pt idx="5">
                  <c:v>46981</c:v>
                </c:pt>
                <c:pt idx="6">
                  <c:v>47335</c:v>
                </c:pt>
                <c:pt idx="7">
                  <c:v>45956</c:v>
                </c:pt>
                <c:pt idx="8">
                  <c:v>45489</c:v>
                </c:pt>
                <c:pt idx="9">
                  <c:v>45300</c:v>
                </c:pt>
              </c:numCache>
            </c:numRef>
          </c:yVal>
        </c:ser>
        <c:ser>
          <c:idx val="5"/>
          <c:order val="5"/>
          <c:tx>
            <c:strRef>
              <c:f>allEvents!$A$7</c:f>
              <c:strCache>
                <c:ptCount val="1"/>
                <c:pt idx="0">
                  <c:v>Notify_Attribute_UpperMultiplicity_487</c:v>
                </c:pt>
              </c:strCache>
            </c:strRef>
          </c:tx>
          <c:xVal>
            <c:numRef>
              <c:f>allEvents!$C$1:$L$1</c:f>
              <c:numCache>
                <c:formatCode>General</c:formatCode>
                <c:ptCount val="10"/>
                <c:pt idx="0">
                  <c:v>45</c:v>
                </c:pt>
                <c:pt idx="1">
                  <c:v>90</c:v>
                </c:pt>
                <c:pt idx="2">
                  <c:v>135</c:v>
                </c:pt>
                <c:pt idx="3">
                  <c:v>180</c:v>
                </c:pt>
                <c:pt idx="4">
                  <c:v>225</c:v>
                </c:pt>
                <c:pt idx="5">
                  <c:v>270</c:v>
                </c:pt>
                <c:pt idx="6">
                  <c:v>315</c:v>
                </c:pt>
                <c:pt idx="7">
                  <c:v>360</c:v>
                </c:pt>
                <c:pt idx="8">
                  <c:v>405</c:v>
                </c:pt>
                <c:pt idx="9">
                  <c:v>442</c:v>
                </c:pt>
              </c:numCache>
            </c:numRef>
          </c:xVal>
          <c:yVal>
            <c:numRef>
              <c:f>allEvents!$C$7:$L$7</c:f>
              <c:numCache>
                <c:formatCode>General</c:formatCode>
                <c:ptCount val="10"/>
                <c:pt idx="0">
                  <c:v>44754</c:v>
                </c:pt>
                <c:pt idx="1">
                  <c:v>44857</c:v>
                </c:pt>
                <c:pt idx="2">
                  <c:v>66915</c:v>
                </c:pt>
                <c:pt idx="3">
                  <c:v>46602</c:v>
                </c:pt>
                <c:pt idx="4">
                  <c:v>48430</c:v>
                </c:pt>
                <c:pt idx="5">
                  <c:v>49226</c:v>
                </c:pt>
                <c:pt idx="6">
                  <c:v>51806</c:v>
                </c:pt>
                <c:pt idx="7">
                  <c:v>49035</c:v>
                </c:pt>
                <c:pt idx="8">
                  <c:v>49960</c:v>
                </c:pt>
                <c:pt idx="9">
                  <c:v>53301</c:v>
                </c:pt>
              </c:numCache>
            </c:numRef>
          </c:yVal>
        </c:ser>
        <c:ser>
          <c:idx val="6"/>
          <c:order val="6"/>
          <c:tx>
            <c:strRef>
              <c:f>allEvents!$A$8</c:f>
              <c:strCache>
                <c:ptCount val="1"/>
                <c:pt idx="0">
                  <c:v>Notify_Reference_ownedSignatures_41</c:v>
                </c:pt>
              </c:strCache>
            </c:strRef>
          </c:tx>
          <c:xVal>
            <c:numRef>
              <c:f>allEvents!$C$1:$L$1</c:f>
              <c:numCache>
                <c:formatCode>General</c:formatCode>
                <c:ptCount val="10"/>
                <c:pt idx="0">
                  <c:v>45</c:v>
                </c:pt>
                <c:pt idx="1">
                  <c:v>90</c:v>
                </c:pt>
                <c:pt idx="2">
                  <c:v>135</c:v>
                </c:pt>
                <c:pt idx="3">
                  <c:v>180</c:v>
                </c:pt>
                <c:pt idx="4">
                  <c:v>225</c:v>
                </c:pt>
                <c:pt idx="5">
                  <c:v>270</c:v>
                </c:pt>
                <c:pt idx="6">
                  <c:v>315</c:v>
                </c:pt>
                <c:pt idx="7">
                  <c:v>360</c:v>
                </c:pt>
                <c:pt idx="8">
                  <c:v>405</c:v>
                </c:pt>
                <c:pt idx="9">
                  <c:v>442</c:v>
                </c:pt>
              </c:numCache>
            </c:numRef>
          </c:xVal>
          <c:yVal>
            <c:numRef>
              <c:f>allEvents!$C$8:$L$8</c:f>
              <c:numCache>
                <c:formatCode>General</c:formatCode>
                <c:ptCount val="10"/>
                <c:pt idx="0">
                  <c:v>95801</c:v>
                </c:pt>
                <c:pt idx="1">
                  <c:v>148168</c:v>
                </c:pt>
                <c:pt idx="2">
                  <c:v>205664</c:v>
                </c:pt>
                <c:pt idx="3">
                  <c:v>111996</c:v>
                </c:pt>
                <c:pt idx="4">
                  <c:v>119387</c:v>
                </c:pt>
                <c:pt idx="5">
                  <c:v>121050</c:v>
                </c:pt>
                <c:pt idx="6">
                  <c:v>126544</c:v>
                </c:pt>
                <c:pt idx="7">
                  <c:v>140995</c:v>
                </c:pt>
                <c:pt idx="8">
                  <c:v>147654</c:v>
                </c:pt>
                <c:pt idx="9">
                  <c:v>154350</c:v>
                </c:pt>
              </c:numCache>
            </c:numRef>
          </c:yVal>
        </c:ser>
        <c:ser>
          <c:idx val="7"/>
          <c:order val="7"/>
          <c:tx>
            <c:strRef>
              <c:f>allEvents!$A$9</c:f>
              <c:strCache>
                <c:ptCount val="1"/>
                <c:pt idx="0">
                  <c:v>getRegistrationsFor</c:v>
                </c:pt>
              </c:strCache>
            </c:strRef>
          </c:tx>
          <c:xVal>
            <c:numRef>
              <c:f>allEvents!$C$1:$L$1</c:f>
              <c:numCache>
                <c:formatCode>General</c:formatCode>
                <c:ptCount val="10"/>
                <c:pt idx="0">
                  <c:v>45</c:v>
                </c:pt>
                <c:pt idx="1">
                  <c:v>90</c:v>
                </c:pt>
                <c:pt idx="2">
                  <c:v>135</c:v>
                </c:pt>
                <c:pt idx="3">
                  <c:v>180</c:v>
                </c:pt>
                <c:pt idx="4">
                  <c:v>225</c:v>
                </c:pt>
                <c:pt idx="5">
                  <c:v>270</c:v>
                </c:pt>
                <c:pt idx="6">
                  <c:v>315</c:v>
                </c:pt>
                <c:pt idx="7">
                  <c:v>360</c:v>
                </c:pt>
                <c:pt idx="8">
                  <c:v>405</c:v>
                </c:pt>
                <c:pt idx="9">
                  <c:v>442</c:v>
                </c:pt>
              </c:numCache>
            </c:numRef>
          </c:xVal>
          <c:yVal>
            <c:numRef>
              <c:f>allEvents!$C$9:$L$9</c:f>
              <c:numCache>
                <c:formatCode>General</c:formatCode>
                <c:ptCount val="10"/>
                <c:pt idx="0">
                  <c:v>43365.625</c:v>
                </c:pt>
                <c:pt idx="1">
                  <c:v>57268.5</c:v>
                </c:pt>
                <c:pt idx="2">
                  <c:v>74068.75</c:v>
                </c:pt>
                <c:pt idx="3">
                  <c:v>48108.125</c:v>
                </c:pt>
                <c:pt idx="4">
                  <c:v>49990.5</c:v>
                </c:pt>
                <c:pt idx="5">
                  <c:v>51161.375</c:v>
                </c:pt>
                <c:pt idx="6">
                  <c:v>65832</c:v>
                </c:pt>
                <c:pt idx="7">
                  <c:v>54816.5</c:v>
                </c:pt>
                <c:pt idx="8">
                  <c:v>55912.25</c:v>
                </c:pt>
                <c:pt idx="9">
                  <c:v>57214.625</c:v>
                </c:pt>
              </c:numCache>
            </c:numRef>
          </c:yVal>
        </c:ser>
        <c:ser>
          <c:idx val="8"/>
          <c:order val="8"/>
          <c:tx>
            <c:strRef>
              <c:f>allEvents!$A$10</c:f>
              <c:strCache>
                <c:ptCount val="1"/>
                <c:pt idx="0">
                  <c:v>filtersubscription</c:v>
                </c:pt>
              </c:strCache>
            </c:strRef>
          </c:tx>
          <c:xVal>
            <c:numRef>
              <c:f>allEvents!$C$1:$L$1</c:f>
              <c:numCache>
                <c:formatCode>General</c:formatCode>
                <c:ptCount val="10"/>
                <c:pt idx="0">
                  <c:v>45</c:v>
                </c:pt>
                <c:pt idx="1">
                  <c:v>90</c:v>
                </c:pt>
                <c:pt idx="2">
                  <c:v>135</c:v>
                </c:pt>
                <c:pt idx="3">
                  <c:v>180</c:v>
                </c:pt>
                <c:pt idx="4">
                  <c:v>225</c:v>
                </c:pt>
                <c:pt idx="5">
                  <c:v>270</c:v>
                </c:pt>
                <c:pt idx="6">
                  <c:v>315</c:v>
                </c:pt>
                <c:pt idx="7">
                  <c:v>360</c:v>
                </c:pt>
                <c:pt idx="8">
                  <c:v>405</c:v>
                </c:pt>
                <c:pt idx="9">
                  <c:v>442</c:v>
                </c:pt>
              </c:numCache>
            </c:numRef>
          </c:xVal>
          <c:yVal>
            <c:numRef>
              <c:f>allEvents!$C$10:$L$10</c:f>
              <c:numCache>
                <c:formatCode>General</c:formatCode>
                <c:ptCount val="10"/>
                <c:pt idx="0">
                  <c:v>224955.55555555501</c:v>
                </c:pt>
                <c:pt idx="1">
                  <c:v>205600</c:v>
                </c:pt>
                <c:pt idx="2">
                  <c:v>233200</c:v>
                </c:pt>
                <c:pt idx="3">
                  <c:v>276400</c:v>
                </c:pt>
                <c:pt idx="4">
                  <c:v>255288.888888888</c:v>
                </c:pt>
                <c:pt idx="5">
                  <c:v>161866.66666666599</c:v>
                </c:pt>
                <c:pt idx="6">
                  <c:v>215622.22222222199</c:v>
                </c:pt>
                <c:pt idx="7">
                  <c:v>248244.444444444</c:v>
                </c:pt>
                <c:pt idx="8">
                  <c:v>199600</c:v>
                </c:pt>
                <c:pt idx="9">
                  <c:v>262324.32432432403</c:v>
                </c:pt>
              </c:numCache>
            </c:numRef>
          </c:yVal>
        </c:ser>
        <c:ser>
          <c:idx val="9"/>
          <c:order val="9"/>
          <c:tx>
            <c:strRef>
              <c:f>allEvents!$A$11</c:f>
              <c:strCache>
                <c:ptCount val="1"/>
                <c:pt idx="0">
                  <c:v>Notify_Reference_Facts_1</c:v>
                </c:pt>
              </c:strCache>
            </c:strRef>
          </c:tx>
          <c:xVal>
            <c:numRef>
              <c:f>allEvents!$C$1:$L$1</c:f>
              <c:numCache>
                <c:formatCode>General</c:formatCode>
                <c:ptCount val="10"/>
                <c:pt idx="0">
                  <c:v>45</c:v>
                </c:pt>
                <c:pt idx="1">
                  <c:v>90</c:v>
                </c:pt>
                <c:pt idx="2">
                  <c:v>135</c:v>
                </c:pt>
                <c:pt idx="3">
                  <c:v>180</c:v>
                </c:pt>
                <c:pt idx="4">
                  <c:v>225</c:v>
                </c:pt>
                <c:pt idx="5">
                  <c:v>270</c:v>
                </c:pt>
                <c:pt idx="6">
                  <c:v>315</c:v>
                </c:pt>
                <c:pt idx="7">
                  <c:v>360</c:v>
                </c:pt>
                <c:pt idx="8">
                  <c:v>405</c:v>
                </c:pt>
                <c:pt idx="9">
                  <c:v>442</c:v>
                </c:pt>
              </c:numCache>
            </c:numRef>
          </c:xVal>
          <c:yVal>
            <c:numRef>
              <c:f>allEvents!$C$11:$L$11</c:f>
              <c:numCache>
                <c:formatCode>General</c:formatCode>
                <c:ptCount val="10"/>
                <c:pt idx="0">
                  <c:v>51178</c:v>
                </c:pt>
                <c:pt idx="1">
                  <c:v>67266</c:v>
                </c:pt>
                <c:pt idx="2">
                  <c:v>67159</c:v>
                </c:pt>
                <c:pt idx="3">
                  <c:v>45693</c:v>
                </c:pt>
                <c:pt idx="4">
                  <c:v>45583</c:v>
                </c:pt>
                <c:pt idx="5">
                  <c:v>45789</c:v>
                </c:pt>
                <c:pt idx="6">
                  <c:v>143474</c:v>
                </c:pt>
                <c:pt idx="7">
                  <c:v>45491</c:v>
                </c:pt>
                <c:pt idx="8">
                  <c:v>44989</c:v>
                </c:pt>
                <c:pt idx="9">
                  <c:v>45456</c:v>
                </c:pt>
              </c:numCache>
            </c:numRef>
          </c:yVal>
        </c:ser>
        <c:ser>
          <c:idx val="10"/>
          <c:order val="10"/>
          <c:tx>
            <c:strRef>
              <c:f>allEvents!$A$12</c:f>
              <c:strCache>
                <c:ptCount val="1"/>
                <c:pt idx="0">
                  <c:v>createNotificationForComposites</c:v>
                </c:pt>
              </c:strCache>
            </c:strRef>
          </c:tx>
          <c:xVal>
            <c:numRef>
              <c:f>allEvents!$C$1:$L$1</c:f>
              <c:numCache>
                <c:formatCode>General</c:formatCode>
                <c:ptCount val="10"/>
                <c:pt idx="0">
                  <c:v>45</c:v>
                </c:pt>
                <c:pt idx="1">
                  <c:v>90</c:v>
                </c:pt>
                <c:pt idx="2">
                  <c:v>135</c:v>
                </c:pt>
                <c:pt idx="3">
                  <c:v>180</c:v>
                </c:pt>
                <c:pt idx="4">
                  <c:v>225</c:v>
                </c:pt>
                <c:pt idx="5">
                  <c:v>270</c:v>
                </c:pt>
                <c:pt idx="6">
                  <c:v>315</c:v>
                </c:pt>
                <c:pt idx="7">
                  <c:v>360</c:v>
                </c:pt>
                <c:pt idx="8">
                  <c:v>405</c:v>
                </c:pt>
                <c:pt idx="9">
                  <c:v>442</c:v>
                </c:pt>
              </c:numCache>
            </c:numRef>
          </c:xVal>
          <c:yVal>
            <c:numRef>
              <c:f>allEvents!$C$12:$L$12</c:f>
              <c:numCache>
                <c:formatCode>General</c:formatCode>
                <c:ptCount val="10"/>
                <c:pt idx="0">
                  <c:v>908.71428571428498</c:v>
                </c:pt>
                <c:pt idx="1">
                  <c:v>1060</c:v>
                </c:pt>
                <c:pt idx="2">
                  <c:v>1102.8571428571399</c:v>
                </c:pt>
                <c:pt idx="3">
                  <c:v>909.57142857142799</c:v>
                </c:pt>
                <c:pt idx="4">
                  <c:v>933.85714285714198</c:v>
                </c:pt>
                <c:pt idx="5">
                  <c:v>942.85714285714198</c:v>
                </c:pt>
                <c:pt idx="6">
                  <c:v>930.142857142857</c:v>
                </c:pt>
                <c:pt idx="7">
                  <c:v>933.85714285714198</c:v>
                </c:pt>
                <c:pt idx="8">
                  <c:v>931.85714285714198</c:v>
                </c:pt>
                <c:pt idx="9">
                  <c:v>943.28571428571399</c:v>
                </c:pt>
              </c:numCache>
            </c:numRef>
          </c:yVal>
        </c:ser>
        <c:axId val="100251520"/>
        <c:axId val="100253056"/>
      </c:scatterChart>
      <c:valAx>
        <c:axId val="100251520"/>
        <c:scaling>
          <c:orientation val="minMax"/>
        </c:scaling>
        <c:axPos val="b"/>
        <c:numFmt formatCode="General" sourceLinked="1"/>
        <c:tickLblPos val="nextTo"/>
        <c:crossAx val="100253056"/>
        <c:crosses val="autoZero"/>
        <c:crossBetween val="midCat"/>
      </c:valAx>
      <c:valAx>
        <c:axId val="100253056"/>
        <c:scaling>
          <c:orientation val="minMax"/>
        </c:scaling>
        <c:axPos val="l"/>
        <c:majorGridlines/>
        <c:numFmt formatCode="General" sourceLinked="1"/>
        <c:tickLblPos val="nextTo"/>
        <c:crossAx val="100251520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'new table'!$C$1</c:f>
              <c:strCache>
                <c:ptCount val="1"/>
                <c:pt idx="0">
                  <c:v>Delivered</c:v>
                </c:pt>
              </c:strCache>
            </c:strRef>
          </c:tx>
          <c:xVal>
            <c:numRef>
              <c:f>'new table'!$B$13:$B$23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table'!$C$13:$C$23</c:f>
              <c:numCache>
                <c:formatCode>General</c:formatCode>
                <c:ptCount val="11"/>
                <c:pt idx="0">
                  <c:v>0</c:v>
                </c:pt>
                <c:pt idx="1">
                  <c:v>3000</c:v>
                </c:pt>
                <c:pt idx="2">
                  <c:v>9000</c:v>
                </c:pt>
                <c:pt idx="3">
                  <c:v>17000</c:v>
                </c:pt>
                <c:pt idx="4">
                  <c:v>26000</c:v>
                </c:pt>
                <c:pt idx="5">
                  <c:v>35000</c:v>
                </c:pt>
                <c:pt idx="6">
                  <c:v>52000</c:v>
                </c:pt>
                <c:pt idx="7">
                  <c:v>71000</c:v>
                </c:pt>
                <c:pt idx="8">
                  <c:v>93000</c:v>
                </c:pt>
                <c:pt idx="9">
                  <c:v>118000</c:v>
                </c:pt>
                <c:pt idx="10">
                  <c:v>143000</c:v>
                </c:pt>
              </c:numCache>
            </c:numRef>
          </c:yVal>
        </c:ser>
        <c:ser>
          <c:idx val="1"/>
          <c:order val="1"/>
          <c:tx>
            <c:strRef>
              <c:f>'new table'!$D$1</c:f>
              <c:strCache>
                <c:ptCount val="1"/>
                <c:pt idx="0">
                  <c:v>10^6*minTableSize</c:v>
                </c:pt>
              </c:strCache>
            </c:strRef>
          </c:tx>
          <c:xVal>
            <c:numRef>
              <c:f>'new table'!$B$13:$B$23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table'!$D$13:$D$23</c:f>
              <c:numCache>
                <c:formatCode>0.000</c:formatCode>
                <c:ptCount val="11"/>
                <c:pt idx="0">
                  <c:v>0</c:v>
                </c:pt>
                <c:pt idx="1">
                  <c:v>11764.705882352901</c:v>
                </c:pt>
                <c:pt idx="2">
                  <c:v>27450.980392156798</c:v>
                </c:pt>
                <c:pt idx="3">
                  <c:v>35294.117647058803</c:v>
                </c:pt>
                <c:pt idx="4">
                  <c:v>39215.686274509797</c:v>
                </c:pt>
                <c:pt idx="5">
                  <c:v>39215.686274509797</c:v>
                </c:pt>
                <c:pt idx="6">
                  <c:v>109803.921568627</c:v>
                </c:pt>
                <c:pt idx="7">
                  <c:v>133333.33333333299</c:v>
                </c:pt>
                <c:pt idx="8">
                  <c:v>164705.882352941</c:v>
                </c:pt>
                <c:pt idx="9">
                  <c:v>188235.29411764699</c:v>
                </c:pt>
                <c:pt idx="10">
                  <c:v>207843.137254901</c:v>
                </c:pt>
              </c:numCache>
            </c:numRef>
          </c:yVal>
        </c:ser>
        <c:ser>
          <c:idx val="2"/>
          <c:order val="2"/>
          <c:tx>
            <c:strRef>
              <c:f>'new table'!$E$1</c:f>
              <c:strCache>
                <c:ptCount val="1"/>
                <c:pt idx="0">
                  <c:v>time (ns)</c:v>
                </c:pt>
              </c:strCache>
            </c:strRef>
          </c:tx>
          <c:xVal>
            <c:numRef>
              <c:f>'new table'!$B$13:$B$23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table'!$E$13:$E$23</c:f>
              <c:numCache>
                <c:formatCode>0.00E+00</c:formatCode>
                <c:ptCount val="11"/>
                <c:pt idx="0">
                  <c:v>321</c:v>
                </c:pt>
                <c:pt idx="1">
                  <c:v>53829</c:v>
                </c:pt>
                <c:pt idx="2">
                  <c:v>56044</c:v>
                </c:pt>
                <c:pt idx="3">
                  <c:v>57334</c:v>
                </c:pt>
                <c:pt idx="4">
                  <c:v>59071</c:v>
                </c:pt>
                <c:pt idx="5">
                  <c:v>58527</c:v>
                </c:pt>
                <c:pt idx="6">
                  <c:v>65865</c:v>
                </c:pt>
                <c:pt idx="7">
                  <c:v>71891</c:v>
                </c:pt>
                <c:pt idx="8">
                  <c:v>72492</c:v>
                </c:pt>
                <c:pt idx="9">
                  <c:v>78346</c:v>
                </c:pt>
                <c:pt idx="10">
                  <c:v>77292</c:v>
                </c:pt>
              </c:numCache>
            </c:numRef>
          </c:yVal>
        </c:ser>
        <c:ser>
          <c:idx val="3"/>
          <c:order val="3"/>
          <c:tx>
            <c:strRef>
              <c:f>'new table'!$F$1</c:f>
              <c:strCache>
                <c:ptCount val="1"/>
                <c:pt idx="0">
                  <c:v>1000*time/delivered</c:v>
                </c:pt>
              </c:strCache>
            </c:strRef>
          </c:tx>
          <c:xVal>
            <c:numRef>
              <c:f>'new table'!$B$13:$B$23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table'!$F$13:$F$23</c:f>
              <c:numCache>
                <c:formatCode>0.00</c:formatCode>
                <c:ptCount val="11"/>
                <c:pt idx="0">
                  <c:v>0</c:v>
                </c:pt>
                <c:pt idx="1">
                  <c:v>17943</c:v>
                </c:pt>
                <c:pt idx="2">
                  <c:v>6227.1111111111113</c:v>
                </c:pt>
                <c:pt idx="3">
                  <c:v>3372.5882352941176</c:v>
                </c:pt>
                <c:pt idx="4">
                  <c:v>2271.9615384615386</c:v>
                </c:pt>
                <c:pt idx="5">
                  <c:v>1672.1999999999998</c:v>
                </c:pt>
                <c:pt idx="6">
                  <c:v>1266.6346153846152</c:v>
                </c:pt>
                <c:pt idx="7">
                  <c:v>1012.5492957746478</c:v>
                </c:pt>
                <c:pt idx="8">
                  <c:v>779.48387096774195</c:v>
                </c:pt>
                <c:pt idx="9">
                  <c:v>663.94915254237287</c:v>
                </c:pt>
                <c:pt idx="10">
                  <c:v>540.50349650349654</c:v>
                </c:pt>
              </c:numCache>
            </c:numRef>
          </c:yVal>
        </c:ser>
        <c:ser>
          <c:idx val="4"/>
          <c:order val="4"/>
          <c:tx>
            <c:strRef>
              <c:f>'new table'!$K$1</c:f>
              <c:strCache>
                <c:ptCount val="1"/>
                <c:pt idx="0">
                  <c:v>Estimated Linear Time (ns)</c:v>
                </c:pt>
              </c:strCache>
            </c:strRef>
          </c:tx>
          <c:xVal>
            <c:numRef>
              <c:f>'new table'!$B$13:$B$23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table'!$K$13:$K$23</c:f>
              <c:numCache>
                <c:formatCode>0.00</c:formatCode>
                <c:ptCount val="11"/>
                <c:pt idx="0">
                  <c:v>48657.915931220443</c:v>
                </c:pt>
                <c:pt idx="1">
                  <c:v>51651.443629214278</c:v>
                </c:pt>
                <c:pt idx="2">
                  <c:v>54644.971327208121</c:v>
                </c:pt>
                <c:pt idx="3">
                  <c:v>57638.499025201956</c:v>
                </c:pt>
                <c:pt idx="4">
                  <c:v>60632.026723195799</c:v>
                </c:pt>
                <c:pt idx="5">
                  <c:v>63625.554421189634</c:v>
                </c:pt>
                <c:pt idx="6">
                  <c:v>66619.082119183469</c:v>
                </c:pt>
                <c:pt idx="7">
                  <c:v>69612.609817177319</c:v>
                </c:pt>
                <c:pt idx="8">
                  <c:v>72606.137515171155</c:v>
                </c:pt>
                <c:pt idx="9">
                  <c:v>75599.66521316499</c:v>
                </c:pt>
                <c:pt idx="10">
                  <c:v>78061.01020929325</c:v>
                </c:pt>
              </c:numCache>
            </c:numRef>
          </c:yVal>
        </c:ser>
        <c:axId val="100706560"/>
        <c:axId val="100712448"/>
      </c:scatterChart>
      <c:valAx>
        <c:axId val="100706560"/>
        <c:scaling>
          <c:orientation val="minMax"/>
        </c:scaling>
        <c:axPos val="b"/>
        <c:numFmt formatCode="General" sourceLinked="1"/>
        <c:tickLblPos val="nextTo"/>
        <c:crossAx val="100712448"/>
        <c:crosses val="autoZero"/>
        <c:crossBetween val="midCat"/>
      </c:valAx>
      <c:valAx>
        <c:axId val="100712448"/>
        <c:scaling>
          <c:orientation val="minMax"/>
        </c:scaling>
        <c:axPos val="l"/>
        <c:majorGridlines/>
        <c:numFmt formatCode="General" sourceLinked="1"/>
        <c:tickLblPos val="nextTo"/>
        <c:crossAx val="10070656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'new table'!$C$1</c:f>
              <c:strCache>
                <c:ptCount val="1"/>
                <c:pt idx="0">
                  <c:v>Delivered</c:v>
                </c:pt>
              </c:strCache>
            </c:strRef>
          </c:tx>
          <c:xVal>
            <c:numRef>
              <c:f>'new table'!$B$24:$B$34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table'!$C$24:$C$34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2000</c:v>
                </c:pt>
                <c:pt idx="5">
                  <c:v>5000</c:v>
                </c:pt>
                <c:pt idx="6">
                  <c:v>9000</c:v>
                </c:pt>
                <c:pt idx="7">
                  <c:v>13000</c:v>
                </c:pt>
                <c:pt idx="8">
                  <c:v>17000</c:v>
                </c:pt>
                <c:pt idx="9">
                  <c:v>22000</c:v>
                </c:pt>
                <c:pt idx="10">
                  <c:v>27000</c:v>
                </c:pt>
              </c:numCache>
            </c:numRef>
          </c:yVal>
        </c:ser>
        <c:ser>
          <c:idx val="1"/>
          <c:order val="1"/>
          <c:tx>
            <c:strRef>
              <c:f>'new table'!$D$1</c:f>
              <c:strCache>
                <c:ptCount val="1"/>
                <c:pt idx="0">
                  <c:v>10^6*minTableSize</c:v>
                </c:pt>
              </c:strCache>
            </c:strRef>
          </c:tx>
          <c:xVal>
            <c:numRef>
              <c:f>'new table'!$B$24:$B$34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table'!$D$24:$D$34</c:f>
              <c:numCache>
                <c:formatCode>0.000</c:formatCode>
                <c:ptCount val="11"/>
                <c:pt idx="0">
                  <c:v>0</c:v>
                </c:pt>
                <c:pt idx="1">
                  <c:v>3921.5686274509799</c:v>
                </c:pt>
                <c:pt idx="2">
                  <c:v>3921.5686274509799</c:v>
                </c:pt>
                <c:pt idx="3">
                  <c:v>11764.705882352901</c:v>
                </c:pt>
                <c:pt idx="4">
                  <c:v>31372.549019607799</c:v>
                </c:pt>
                <c:pt idx="5">
                  <c:v>50980.392156862697</c:v>
                </c:pt>
                <c:pt idx="6">
                  <c:v>54901.960784313698</c:v>
                </c:pt>
                <c:pt idx="7">
                  <c:v>58823.529411764699</c:v>
                </c:pt>
                <c:pt idx="8">
                  <c:v>58823.529411764699</c:v>
                </c:pt>
                <c:pt idx="9">
                  <c:v>66666.666666666599</c:v>
                </c:pt>
                <c:pt idx="10">
                  <c:v>74509.8039215686</c:v>
                </c:pt>
              </c:numCache>
            </c:numRef>
          </c:yVal>
        </c:ser>
        <c:ser>
          <c:idx val="2"/>
          <c:order val="2"/>
          <c:tx>
            <c:strRef>
              <c:f>'new table'!$E$1</c:f>
              <c:strCache>
                <c:ptCount val="1"/>
                <c:pt idx="0">
                  <c:v>time (ns)</c:v>
                </c:pt>
              </c:strCache>
            </c:strRef>
          </c:tx>
          <c:xVal>
            <c:numRef>
              <c:f>'new table'!$B$24:$B$34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table'!$E$24:$E$34</c:f>
              <c:numCache>
                <c:formatCode>0.00E+00</c:formatCode>
                <c:ptCount val="11"/>
                <c:pt idx="0">
                  <c:v>301</c:v>
                </c:pt>
                <c:pt idx="1">
                  <c:v>386602</c:v>
                </c:pt>
                <c:pt idx="2">
                  <c:v>51765</c:v>
                </c:pt>
                <c:pt idx="3">
                  <c:v>52417</c:v>
                </c:pt>
                <c:pt idx="4">
                  <c:v>54252</c:v>
                </c:pt>
                <c:pt idx="5">
                  <c:v>55831</c:v>
                </c:pt>
                <c:pt idx="6">
                  <c:v>55929</c:v>
                </c:pt>
                <c:pt idx="7">
                  <c:v>68104</c:v>
                </c:pt>
                <c:pt idx="8">
                  <c:v>57408</c:v>
                </c:pt>
                <c:pt idx="9">
                  <c:v>57163</c:v>
                </c:pt>
                <c:pt idx="10">
                  <c:v>60067</c:v>
                </c:pt>
              </c:numCache>
            </c:numRef>
          </c:yVal>
        </c:ser>
        <c:ser>
          <c:idx val="3"/>
          <c:order val="3"/>
          <c:tx>
            <c:strRef>
              <c:f>'new table'!$F$1</c:f>
              <c:strCache>
                <c:ptCount val="1"/>
                <c:pt idx="0">
                  <c:v>1000*time/delivered</c:v>
                </c:pt>
              </c:strCache>
            </c:strRef>
          </c:tx>
          <c:xVal>
            <c:numRef>
              <c:f>'new table'!$B$24:$B$34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table'!$F$24:$F$34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27126</c:v>
                </c:pt>
                <c:pt idx="5">
                  <c:v>11166.2</c:v>
                </c:pt>
                <c:pt idx="6">
                  <c:v>6214.333333333333</c:v>
                </c:pt>
                <c:pt idx="7">
                  <c:v>5238.7692307692305</c:v>
                </c:pt>
                <c:pt idx="8">
                  <c:v>3376.9411764705883</c:v>
                </c:pt>
                <c:pt idx="9">
                  <c:v>2598.3181818181815</c:v>
                </c:pt>
                <c:pt idx="10">
                  <c:v>2224.7037037037035</c:v>
                </c:pt>
              </c:numCache>
            </c:numRef>
          </c:yVal>
        </c:ser>
        <c:ser>
          <c:idx val="4"/>
          <c:order val="4"/>
          <c:tx>
            <c:strRef>
              <c:f>'new table'!$K$1</c:f>
              <c:strCache>
                <c:ptCount val="1"/>
                <c:pt idx="0">
                  <c:v>Estimated Linear Time (ns)</c:v>
                </c:pt>
              </c:strCache>
            </c:strRef>
          </c:tx>
          <c:xVal>
            <c:numRef>
              <c:f>'new table'!$B$24:$B$34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table'!$K$24:$K$34</c:f>
              <c:numCache>
                <c:formatCode>0.00</c:formatCode>
                <c:ptCount val="11"/>
                <c:pt idx="0">
                  <c:v>185597.94609534647</c:v>
                </c:pt>
                <c:pt idx="1">
                  <c:v>168151.70947479279</c:v>
                </c:pt>
                <c:pt idx="2">
                  <c:v>150705.47285423911</c:v>
                </c:pt>
                <c:pt idx="3">
                  <c:v>133259.23623368546</c:v>
                </c:pt>
                <c:pt idx="4">
                  <c:v>115812.99961313176</c:v>
                </c:pt>
                <c:pt idx="5">
                  <c:v>98366.762992578078</c:v>
                </c:pt>
                <c:pt idx="6">
                  <c:v>80920.526372024411</c:v>
                </c:pt>
                <c:pt idx="7">
                  <c:v>63474.289751470729</c:v>
                </c:pt>
                <c:pt idx="8">
                  <c:v>46028.053130917047</c:v>
                </c:pt>
                <c:pt idx="9">
                  <c:v>28581.816510363366</c:v>
                </c:pt>
                <c:pt idx="10">
                  <c:v>14237.133066797018</c:v>
                </c:pt>
              </c:numCache>
            </c:numRef>
          </c:yVal>
        </c:ser>
        <c:axId val="100813056"/>
        <c:axId val="100827136"/>
      </c:scatterChart>
      <c:valAx>
        <c:axId val="100813056"/>
        <c:scaling>
          <c:orientation val="minMax"/>
        </c:scaling>
        <c:axPos val="b"/>
        <c:numFmt formatCode="General" sourceLinked="1"/>
        <c:tickLblPos val="nextTo"/>
        <c:crossAx val="100827136"/>
        <c:crosses val="autoZero"/>
        <c:crossBetween val="midCat"/>
      </c:valAx>
      <c:valAx>
        <c:axId val="100827136"/>
        <c:scaling>
          <c:orientation val="minMax"/>
        </c:scaling>
        <c:axPos val="l"/>
        <c:majorGridlines/>
        <c:numFmt formatCode="General" sourceLinked="1"/>
        <c:tickLblPos val="nextTo"/>
        <c:crossAx val="10081305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'new table'!$C$1</c:f>
              <c:strCache>
                <c:ptCount val="1"/>
                <c:pt idx="0">
                  <c:v>Delivered</c:v>
                </c:pt>
              </c:strCache>
            </c:strRef>
          </c:tx>
          <c:xVal>
            <c:numRef>
              <c:f>'new table'!$B$35:$B$45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table'!$C$35:$C$45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1000</c:v>
                </c:pt>
                <c:pt idx="9">
                  <c:v>2000</c:v>
                </c:pt>
                <c:pt idx="10">
                  <c:v>5000</c:v>
                </c:pt>
              </c:numCache>
            </c:numRef>
          </c:yVal>
        </c:ser>
        <c:ser>
          <c:idx val="1"/>
          <c:order val="1"/>
          <c:tx>
            <c:strRef>
              <c:f>'new table'!$D$1</c:f>
              <c:strCache>
                <c:ptCount val="1"/>
                <c:pt idx="0">
                  <c:v>10^6*minTableSize</c:v>
                </c:pt>
              </c:strCache>
            </c:strRef>
          </c:tx>
          <c:xVal>
            <c:numRef>
              <c:f>'new table'!$B$35:$B$45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table'!$D$35:$D$45</c:f>
              <c:numCache>
                <c:formatCode>0.000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3921.5686274509799</c:v>
                </c:pt>
                <c:pt idx="9">
                  <c:v>3921.5686274509799</c:v>
                </c:pt>
                <c:pt idx="10">
                  <c:v>11764.705882352901</c:v>
                </c:pt>
              </c:numCache>
            </c:numRef>
          </c:yVal>
        </c:ser>
        <c:ser>
          <c:idx val="2"/>
          <c:order val="2"/>
          <c:tx>
            <c:strRef>
              <c:f>'new table'!$E$1</c:f>
              <c:strCache>
                <c:ptCount val="1"/>
                <c:pt idx="0">
                  <c:v>time (ns)</c:v>
                </c:pt>
              </c:strCache>
            </c:strRef>
          </c:tx>
          <c:xVal>
            <c:numRef>
              <c:f>'new table'!$B$35:$B$45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table'!$E$35:$E$45</c:f>
              <c:numCache>
                <c:formatCode>0.00E+00</c:formatCode>
                <c:ptCount val="11"/>
                <c:pt idx="0">
                  <c:v>318</c:v>
                </c:pt>
                <c:pt idx="1">
                  <c:v>53623</c:v>
                </c:pt>
                <c:pt idx="2">
                  <c:v>53206</c:v>
                </c:pt>
                <c:pt idx="3">
                  <c:v>52850</c:v>
                </c:pt>
                <c:pt idx="4">
                  <c:v>52648</c:v>
                </c:pt>
                <c:pt idx="5">
                  <c:v>52905</c:v>
                </c:pt>
                <c:pt idx="6">
                  <c:v>52785</c:v>
                </c:pt>
                <c:pt idx="7">
                  <c:v>52712</c:v>
                </c:pt>
                <c:pt idx="8">
                  <c:v>52451</c:v>
                </c:pt>
                <c:pt idx="9">
                  <c:v>52794</c:v>
                </c:pt>
                <c:pt idx="10">
                  <c:v>52148</c:v>
                </c:pt>
              </c:numCache>
            </c:numRef>
          </c:yVal>
        </c:ser>
        <c:ser>
          <c:idx val="3"/>
          <c:order val="3"/>
          <c:tx>
            <c:strRef>
              <c:f>'new table'!$F$1</c:f>
              <c:strCache>
                <c:ptCount val="1"/>
                <c:pt idx="0">
                  <c:v>1000*time/delivered</c:v>
                </c:pt>
              </c:strCache>
            </c:strRef>
          </c:tx>
          <c:xVal>
            <c:numRef>
              <c:f>'new table'!$B$35:$B$45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table'!$F$35:$F$45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52451</c:v>
                </c:pt>
                <c:pt idx="9">
                  <c:v>26397</c:v>
                </c:pt>
                <c:pt idx="10">
                  <c:v>10429.6</c:v>
                </c:pt>
              </c:numCache>
            </c:numRef>
          </c:yVal>
        </c:ser>
        <c:ser>
          <c:idx val="4"/>
          <c:order val="4"/>
          <c:tx>
            <c:strRef>
              <c:f>'new table'!$K$1</c:f>
              <c:strCache>
                <c:ptCount val="1"/>
                <c:pt idx="0">
                  <c:v>Estimated Linear Time (ns)</c:v>
                </c:pt>
              </c:strCache>
            </c:strRef>
          </c:tx>
          <c:xVal>
            <c:numRef>
              <c:f>'new table'!$B$35:$B$45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table'!$K$35:$K$45</c:f>
              <c:numCache>
                <c:formatCode>0.00</c:formatCode>
                <c:ptCount val="11"/>
                <c:pt idx="0">
                  <c:v>53416.652867553777</c:v>
                </c:pt>
                <c:pt idx="1">
                  <c:v>53306.395960217254</c:v>
                </c:pt>
                <c:pt idx="2">
                  <c:v>53196.139052880731</c:v>
                </c:pt>
                <c:pt idx="3">
                  <c:v>53085.882145544208</c:v>
                </c:pt>
                <c:pt idx="4">
                  <c:v>52975.625238207685</c:v>
                </c:pt>
                <c:pt idx="5">
                  <c:v>52865.368330871162</c:v>
                </c:pt>
                <c:pt idx="6">
                  <c:v>52755.111423534647</c:v>
                </c:pt>
                <c:pt idx="7">
                  <c:v>52644.854516198124</c:v>
                </c:pt>
                <c:pt idx="8">
                  <c:v>52534.597608861601</c:v>
                </c:pt>
                <c:pt idx="9">
                  <c:v>52424.340701525078</c:v>
                </c:pt>
                <c:pt idx="10">
                  <c:v>52333.685022159494</c:v>
                </c:pt>
              </c:numCache>
            </c:numRef>
          </c:yVal>
        </c:ser>
        <c:axId val="100845824"/>
        <c:axId val="100937728"/>
      </c:scatterChart>
      <c:valAx>
        <c:axId val="100845824"/>
        <c:scaling>
          <c:orientation val="minMax"/>
        </c:scaling>
        <c:axPos val="b"/>
        <c:numFmt formatCode="General" sourceLinked="1"/>
        <c:tickLblPos val="nextTo"/>
        <c:crossAx val="100937728"/>
        <c:crosses val="autoZero"/>
        <c:crossBetween val="midCat"/>
      </c:valAx>
      <c:valAx>
        <c:axId val="100937728"/>
        <c:scaling>
          <c:orientation val="minMax"/>
        </c:scaling>
        <c:axPos val="l"/>
        <c:majorGridlines/>
        <c:numFmt formatCode="General" sourceLinked="1"/>
        <c:tickLblPos val="nextTo"/>
        <c:crossAx val="10084582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'new table'!$C$1</c:f>
              <c:strCache>
                <c:ptCount val="1"/>
                <c:pt idx="0">
                  <c:v>Delivered</c:v>
                </c:pt>
              </c:strCache>
            </c:strRef>
          </c:tx>
          <c:xVal>
            <c:numRef>
              <c:f>'new table'!$B$46:$B$56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table'!$C$46:$C$56</c:f>
              <c:numCache>
                <c:formatCode>General</c:formatCode>
                <c:ptCount val="11"/>
                <c:pt idx="0">
                  <c:v>0</c:v>
                </c:pt>
                <c:pt idx="1">
                  <c:v>3000</c:v>
                </c:pt>
                <c:pt idx="2">
                  <c:v>9000</c:v>
                </c:pt>
                <c:pt idx="3">
                  <c:v>15000</c:v>
                </c:pt>
                <c:pt idx="4">
                  <c:v>21000</c:v>
                </c:pt>
                <c:pt idx="5">
                  <c:v>27000</c:v>
                </c:pt>
                <c:pt idx="6">
                  <c:v>34000</c:v>
                </c:pt>
                <c:pt idx="7">
                  <c:v>45000</c:v>
                </c:pt>
                <c:pt idx="8">
                  <c:v>60000</c:v>
                </c:pt>
                <c:pt idx="9">
                  <c:v>79000</c:v>
                </c:pt>
                <c:pt idx="10">
                  <c:v>103000</c:v>
                </c:pt>
              </c:numCache>
            </c:numRef>
          </c:yVal>
        </c:ser>
        <c:ser>
          <c:idx val="1"/>
          <c:order val="1"/>
          <c:tx>
            <c:strRef>
              <c:f>'new table'!$D$1</c:f>
              <c:strCache>
                <c:ptCount val="1"/>
                <c:pt idx="0">
                  <c:v>10^6*minTableSize</c:v>
                </c:pt>
              </c:strCache>
            </c:strRef>
          </c:tx>
          <c:xVal>
            <c:numRef>
              <c:f>'new table'!$B$46:$B$56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table'!$D$46:$D$56</c:f>
              <c:numCache>
                <c:formatCode>0.000</c:formatCode>
                <c:ptCount val="11"/>
                <c:pt idx="0">
                  <c:v>0</c:v>
                </c:pt>
                <c:pt idx="1">
                  <c:v>70588.235294117607</c:v>
                </c:pt>
                <c:pt idx="2">
                  <c:v>125490.19607843101</c:v>
                </c:pt>
                <c:pt idx="3">
                  <c:v>180392.156862745</c:v>
                </c:pt>
                <c:pt idx="4">
                  <c:v>249019.607843137</c:v>
                </c:pt>
                <c:pt idx="5">
                  <c:v>315686.27450980298</c:v>
                </c:pt>
                <c:pt idx="6">
                  <c:v>345098.03921568597</c:v>
                </c:pt>
                <c:pt idx="7">
                  <c:v>398039.21568627399</c:v>
                </c:pt>
                <c:pt idx="8">
                  <c:v>447058.82352941099</c:v>
                </c:pt>
                <c:pt idx="9">
                  <c:v>500000</c:v>
                </c:pt>
                <c:pt idx="10">
                  <c:v>550980.39215686196</c:v>
                </c:pt>
              </c:numCache>
            </c:numRef>
          </c:yVal>
        </c:ser>
        <c:ser>
          <c:idx val="2"/>
          <c:order val="2"/>
          <c:tx>
            <c:strRef>
              <c:f>'new table'!$E$1</c:f>
              <c:strCache>
                <c:ptCount val="1"/>
                <c:pt idx="0">
                  <c:v>time (ns)</c:v>
                </c:pt>
              </c:strCache>
            </c:strRef>
          </c:tx>
          <c:xVal>
            <c:numRef>
              <c:f>'new table'!$B$46:$B$56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table'!$E$46:$E$56</c:f>
              <c:numCache>
                <c:formatCode>0.00E+00</c:formatCode>
                <c:ptCount val="11"/>
                <c:pt idx="0">
                  <c:v>271</c:v>
                </c:pt>
                <c:pt idx="1">
                  <c:v>108645</c:v>
                </c:pt>
                <c:pt idx="2">
                  <c:v>118918</c:v>
                </c:pt>
                <c:pt idx="3">
                  <c:v>185689</c:v>
                </c:pt>
                <c:pt idx="4">
                  <c:v>196998</c:v>
                </c:pt>
                <c:pt idx="5">
                  <c:v>349231</c:v>
                </c:pt>
                <c:pt idx="6">
                  <c:v>134016</c:v>
                </c:pt>
                <c:pt idx="7">
                  <c:v>141756</c:v>
                </c:pt>
                <c:pt idx="8">
                  <c:v>157759</c:v>
                </c:pt>
                <c:pt idx="9">
                  <c:v>161347</c:v>
                </c:pt>
                <c:pt idx="10">
                  <c:v>169350</c:v>
                </c:pt>
              </c:numCache>
            </c:numRef>
          </c:yVal>
        </c:ser>
        <c:ser>
          <c:idx val="3"/>
          <c:order val="3"/>
          <c:tx>
            <c:strRef>
              <c:f>'new table'!$F$1</c:f>
              <c:strCache>
                <c:ptCount val="1"/>
                <c:pt idx="0">
                  <c:v>1000*time/delivered</c:v>
                </c:pt>
              </c:strCache>
            </c:strRef>
          </c:tx>
          <c:xVal>
            <c:numRef>
              <c:f>'new table'!$B$46:$B$56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table'!$F$46:$F$56</c:f>
              <c:numCache>
                <c:formatCode>0.00</c:formatCode>
                <c:ptCount val="11"/>
                <c:pt idx="0">
                  <c:v>0</c:v>
                </c:pt>
                <c:pt idx="1">
                  <c:v>36215</c:v>
                </c:pt>
                <c:pt idx="2">
                  <c:v>13213.111111111111</c:v>
                </c:pt>
                <c:pt idx="3">
                  <c:v>12379.266666666666</c:v>
                </c:pt>
                <c:pt idx="4">
                  <c:v>9380.8571428571431</c:v>
                </c:pt>
                <c:pt idx="5">
                  <c:v>12934.481481481482</c:v>
                </c:pt>
                <c:pt idx="6">
                  <c:v>3941.6470588235293</c:v>
                </c:pt>
                <c:pt idx="7">
                  <c:v>3150.1333333333332</c:v>
                </c:pt>
                <c:pt idx="8">
                  <c:v>2629.3166666666666</c:v>
                </c:pt>
                <c:pt idx="9">
                  <c:v>2042.3670886075952</c:v>
                </c:pt>
                <c:pt idx="10">
                  <c:v>1644.1747572815534</c:v>
                </c:pt>
              </c:numCache>
            </c:numRef>
          </c:yVal>
        </c:ser>
        <c:ser>
          <c:idx val="4"/>
          <c:order val="4"/>
          <c:tx>
            <c:strRef>
              <c:f>'new table'!$K$1</c:f>
              <c:strCache>
                <c:ptCount val="1"/>
                <c:pt idx="0">
                  <c:v>Estimated Linear Time (ns)</c:v>
                </c:pt>
              </c:strCache>
            </c:strRef>
          </c:tx>
          <c:xVal>
            <c:numRef>
              <c:f>'new table'!$B$46:$B$56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table'!$K$46:$K$56</c:f>
              <c:numCache>
                <c:formatCode>0.00</c:formatCode>
                <c:ptCount val="11"/>
                <c:pt idx="0">
                  <c:v>161402.48183336476</c:v>
                </c:pt>
                <c:pt idx="1">
                  <c:v>163403.20667121877</c:v>
                </c:pt>
                <c:pt idx="2">
                  <c:v>165403.93150907278</c:v>
                </c:pt>
                <c:pt idx="3">
                  <c:v>167404.65634692681</c:v>
                </c:pt>
                <c:pt idx="4">
                  <c:v>169405.38118478082</c:v>
                </c:pt>
                <c:pt idx="5">
                  <c:v>171406.10602263483</c:v>
                </c:pt>
                <c:pt idx="6">
                  <c:v>173406.83086048884</c:v>
                </c:pt>
                <c:pt idx="7">
                  <c:v>175407.55569834285</c:v>
                </c:pt>
                <c:pt idx="8">
                  <c:v>177408.28053619689</c:v>
                </c:pt>
                <c:pt idx="9">
                  <c:v>179409.0053740509</c:v>
                </c:pt>
                <c:pt idx="10">
                  <c:v>181054.04579628643</c:v>
                </c:pt>
              </c:numCache>
            </c:numRef>
          </c:yVal>
        </c:ser>
        <c:axId val="100968704"/>
        <c:axId val="100974592"/>
      </c:scatterChart>
      <c:valAx>
        <c:axId val="100968704"/>
        <c:scaling>
          <c:orientation val="minMax"/>
        </c:scaling>
        <c:axPos val="b"/>
        <c:numFmt formatCode="General" sourceLinked="1"/>
        <c:tickLblPos val="nextTo"/>
        <c:crossAx val="100974592"/>
        <c:crosses val="autoZero"/>
        <c:crossBetween val="midCat"/>
      </c:valAx>
      <c:valAx>
        <c:axId val="100974592"/>
        <c:scaling>
          <c:orientation val="minMax"/>
        </c:scaling>
        <c:axPos val="l"/>
        <c:majorGridlines/>
        <c:numFmt formatCode="General" sourceLinked="1"/>
        <c:tickLblPos val="nextTo"/>
        <c:crossAx val="10096870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'new table'!$C$1</c:f>
              <c:strCache>
                <c:ptCount val="1"/>
                <c:pt idx="0">
                  <c:v>Delivered</c:v>
                </c:pt>
              </c:strCache>
            </c:strRef>
          </c:tx>
          <c:xVal>
            <c:numRef>
              <c:f>'new table'!$B$57:$B$67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table'!$C$57:$C$67</c:f>
              <c:numCache>
                <c:formatCode>General</c:formatCode>
                <c:ptCount val="11"/>
                <c:pt idx="0">
                  <c:v>0</c:v>
                </c:pt>
                <c:pt idx="1">
                  <c:v>30000</c:v>
                </c:pt>
                <c:pt idx="2">
                  <c:v>84000</c:v>
                </c:pt>
                <c:pt idx="3">
                  <c:v>168000</c:v>
                </c:pt>
                <c:pt idx="4">
                  <c:v>287000</c:v>
                </c:pt>
                <c:pt idx="5">
                  <c:v>443000</c:v>
                </c:pt>
                <c:pt idx="6">
                  <c:v>615000</c:v>
                </c:pt>
                <c:pt idx="7">
                  <c:v>810000</c:v>
                </c:pt>
                <c:pt idx="8">
                  <c:v>1029000</c:v>
                </c:pt>
                <c:pt idx="9">
                  <c:v>1270000</c:v>
                </c:pt>
                <c:pt idx="10">
                  <c:v>1534000</c:v>
                </c:pt>
              </c:numCache>
            </c:numRef>
          </c:yVal>
        </c:ser>
        <c:ser>
          <c:idx val="1"/>
          <c:order val="1"/>
          <c:tx>
            <c:strRef>
              <c:f>'new table'!$D$1</c:f>
              <c:strCache>
                <c:ptCount val="1"/>
                <c:pt idx="0">
                  <c:v>10^6*minTableSize</c:v>
                </c:pt>
              </c:strCache>
            </c:strRef>
          </c:tx>
          <c:xVal>
            <c:numRef>
              <c:f>'new table'!$B$57:$B$67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table'!$D$57:$D$67</c:f>
              <c:numCache>
                <c:formatCode>0.000</c:formatCode>
                <c:ptCount val="11"/>
                <c:pt idx="0">
                  <c:v>0</c:v>
                </c:pt>
                <c:pt idx="1">
                  <c:v>117647.05882352901</c:v>
                </c:pt>
                <c:pt idx="2">
                  <c:v>211764.70588235199</c:v>
                </c:pt>
                <c:pt idx="3">
                  <c:v>329411.764705882</c:v>
                </c:pt>
                <c:pt idx="4">
                  <c:v>466666.66666666599</c:v>
                </c:pt>
                <c:pt idx="5">
                  <c:v>611764.70588235196</c:v>
                </c:pt>
                <c:pt idx="6">
                  <c:v>674509.80392156797</c:v>
                </c:pt>
                <c:pt idx="7">
                  <c:v>764705.88235294097</c:v>
                </c:pt>
                <c:pt idx="8">
                  <c:v>858823.529411764</c:v>
                </c:pt>
                <c:pt idx="9">
                  <c:v>945098.03921568603</c:v>
                </c:pt>
                <c:pt idx="10">
                  <c:v>1035294.1176470499</c:v>
                </c:pt>
              </c:numCache>
            </c:numRef>
          </c:yVal>
        </c:ser>
        <c:ser>
          <c:idx val="2"/>
          <c:order val="2"/>
          <c:tx>
            <c:strRef>
              <c:f>'new table'!$E$1</c:f>
              <c:strCache>
                <c:ptCount val="1"/>
                <c:pt idx="0">
                  <c:v>time (ns)</c:v>
                </c:pt>
              </c:strCache>
            </c:strRef>
          </c:tx>
          <c:xVal>
            <c:numRef>
              <c:f>'new table'!$B$57:$B$67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table'!$E$57:$E$67</c:f>
              <c:numCache>
                <c:formatCode>0.00E+00</c:formatCode>
                <c:ptCount val="11"/>
                <c:pt idx="0">
                  <c:v>279</c:v>
                </c:pt>
                <c:pt idx="1">
                  <c:v>70801</c:v>
                </c:pt>
                <c:pt idx="2">
                  <c:v>94118</c:v>
                </c:pt>
                <c:pt idx="3">
                  <c:v>110039</c:v>
                </c:pt>
                <c:pt idx="4">
                  <c:v>155608</c:v>
                </c:pt>
                <c:pt idx="5">
                  <c:v>175337</c:v>
                </c:pt>
                <c:pt idx="6">
                  <c:v>188569</c:v>
                </c:pt>
                <c:pt idx="7">
                  <c:v>246684</c:v>
                </c:pt>
                <c:pt idx="8">
                  <c:v>258042</c:v>
                </c:pt>
                <c:pt idx="9">
                  <c:v>265811</c:v>
                </c:pt>
                <c:pt idx="10">
                  <c:v>286985</c:v>
                </c:pt>
              </c:numCache>
            </c:numRef>
          </c:yVal>
        </c:ser>
        <c:ser>
          <c:idx val="3"/>
          <c:order val="3"/>
          <c:tx>
            <c:strRef>
              <c:f>'new table'!$F$1</c:f>
              <c:strCache>
                <c:ptCount val="1"/>
                <c:pt idx="0">
                  <c:v>1000*time/delivered</c:v>
                </c:pt>
              </c:strCache>
            </c:strRef>
          </c:tx>
          <c:xVal>
            <c:numRef>
              <c:f>'new table'!$B$57:$B$67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table'!$F$57:$F$67</c:f>
              <c:numCache>
                <c:formatCode>0.00</c:formatCode>
                <c:ptCount val="11"/>
                <c:pt idx="0">
                  <c:v>0</c:v>
                </c:pt>
                <c:pt idx="1">
                  <c:v>2360.0333333333333</c:v>
                </c:pt>
                <c:pt idx="2">
                  <c:v>1120.452380952381</c:v>
                </c:pt>
                <c:pt idx="3">
                  <c:v>654.99404761904771</c:v>
                </c:pt>
                <c:pt idx="4">
                  <c:v>542.18815331010455</c:v>
                </c:pt>
                <c:pt idx="5">
                  <c:v>395.79458239277653</c:v>
                </c:pt>
                <c:pt idx="6">
                  <c:v>306.61626016260163</c:v>
                </c:pt>
                <c:pt idx="7">
                  <c:v>304.54814814814813</c:v>
                </c:pt>
                <c:pt idx="8">
                  <c:v>250.76967930029153</c:v>
                </c:pt>
                <c:pt idx="9">
                  <c:v>209.3</c:v>
                </c:pt>
                <c:pt idx="10">
                  <c:v>187.08279009126466</c:v>
                </c:pt>
              </c:numCache>
            </c:numRef>
          </c:yVal>
        </c:ser>
        <c:ser>
          <c:idx val="4"/>
          <c:order val="4"/>
          <c:tx>
            <c:strRef>
              <c:f>'new table'!$K$1</c:f>
              <c:strCache>
                <c:ptCount val="1"/>
                <c:pt idx="0">
                  <c:v>Estimated Linear Time (ns)</c:v>
                </c:pt>
              </c:strCache>
            </c:strRef>
          </c:tx>
          <c:xVal>
            <c:numRef>
              <c:f>'new table'!$B$57:$B$67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table'!$K$57:$K$67</c:f>
              <c:numCache>
                <c:formatCode>0.00</c:formatCode>
                <c:ptCount val="11"/>
                <c:pt idx="0">
                  <c:v>45049.091778684582</c:v>
                </c:pt>
                <c:pt idx="1">
                  <c:v>70613.59875054998</c:v>
                </c:pt>
                <c:pt idx="2">
                  <c:v>96178.105722415377</c:v>
                </c:pt>
                <c:pt idx="3">
                  <c:v>121742.61269428079</c:v>
                </c:pt>
                <c:pt idx="4">
                  <c:v>147307.11966614617</c:v>
                </c:pt>
                <c:pt idx="5">
                  <c:v>172871.6266380116</c:v>
                </c:pt>
                <c:pt idx="6">
                  <c:v>198436.133609877</c:v>
                </c:pt>
                <c:pt idx="7">
                  <c:v>224000.64058174239</c:v>
                </c:pt>
                <c:pt idx="8">
                  <c:v>249565.14755360779</c:v>
                </c:pt>
                <c:pt idx="9">
                  <c:v>275129.65452547319</c:v>
                </c:pt>
                <c:pt idx="10">
                  <c:v>296149.36025789584</c:v>
                </c:pt>
              </c:numCache>
            </c:numRef>
          </c:yVal>
        </c:ser>
        <c:axId val="101013760"/>
        <c:axId val="101027840"/>
      </c:scatterChart>
      <c:valAx>
        <c:axId val="101013760"/>
        <c:scaling>
          <c:orientation val="minMax"/>
        </c:scaling>
        <c:axPos val="b"/>
        <c:numFmt formatCode="General" sourceLinked="1"/>
        <c:tickLblPos val="nextTo"/>
        <c:crossAx val="101027840"/>
        <c:crosses val="autoZero"/>
        <c:crossBetween val="midCat"/>
      </c:valAx>
      <c:valAx>
        <c:axId val="101027840"/>
        <c:scaling>
          <c:orientation val="minMax"/>
        </c:scaling>
        <c:axPos val="l"/>
        <c:majorGridlines/>
        <c:numFmt formatCode="General" sourceLinked="1"/>
        <c:tickLblPos val="nextTo"/>
        <c:crossAx val="10101376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'new table'!$C$1</c:f>
              <c:strCache>
                <c:ptCount val="1"/>
                <c:pt idx="0">
                  <c:v>Delivered</c:v>
                </c:pt>
              </c:strCache>
            </c:strRef>
          </c:tx>
          <c:xVal>
            <c:numRef>
              <c:f>'new table'!$B$68:$B$78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table'!$C$68:$C$78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1000</c:v>
                </c:pt>
                <c:pt idx="9">
                  <c:v>2000</c:v>
                </c:pt>
                <c:pt idx="10">
                  <c:v>4000</c:v>
                </c:pt>
              </c:numCache>
            </c:numRef>
          </c:yVal>
        </c:ser>
        <c:ser>
          <c:idx val="1"/>
          <c:order val="1"/>
          <c:tx>
            <c:strRef>
              <c:f>'new table'!$D$1</c:f>
              <c:strCache>
                <c:ptCount val="1"/>
                <c:pt idx="0">
                  <c:v>10^6*minTableSize</c:v>
                </c:pt>
              </c:strCache>
            </c:strRef>
          </c:tx>
          <c:xVal>
            <c:numRef>
              <c:f>'new table'!$B$68:$B$78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table'!$D$68:$D$78</c:f>
              <c:numCache>
                <c:formatCode>0.000</c:formatCode>
                <c:ptCount val="11"/>
                <c:pt idx="0">
                  <c:v>0</c:v>
                </c:pt>
                <c:pt idx="1">
                  <c:v>3921.5686274509799</c:v>
                </c:pt>
                <c:pt idx="2">
                  <c:v>7843.1372549019597</c:v>
                </c:pt>
                <c:pt idx="3">
                  <c:v>7843.1372549019597</c:v>
                </c:pt>
                <c:pt idx="4">
                  <c:v>7843.1372549019597</c:v>
                </c:pt>
                <c:pt idx="5">
                  <c:v>7843.1372549019597</c:v>
                </c:pt>
                <c:pt idx="6">
                  <c:v>11764.705882352901</c:v>
                </c:pt>
                <c:pt idx="7">
                  <c:v>11764.705882352901</c:v>
                </c:pt>
                <c:pt idx="8">
                  <c:v>15686.274509803899</c:v>
                </c:pt>
                <c:pt idx="9">
                  <c:v>31372.549019607799</c:v>
                </c:pt>
                <c:pt idx="10">
                  <c:v>35294.117647058803</c:v>
                </c:pt>
              </c:numCache>
            </c:numRef>
          </c:yVal>
        </c:ser>
        <c:ser>
          <c:idx val="2"/>
          <c:order val="2"/>
          <c:tx>
            <c:strRef>
              <c:f>'new table'!$E$1</c:f>
              <c:strCache>
                <c:ptCount val="1"/>
                <c:pt idx="0">
                  <c:v>time (ns)</c:v>
                </c:pt>
              </c:strCache>
            </c:strRef>
          </c:tx>
          <c:xVal>
            <c:numRef>
              <c:f>'new table'!$B$68:$B$78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table'!$E$68:$E$78</c:f>
              <c:numCache>
                <c:formatCode>0.00E+00</c:formatCode>
                <c:ptCount val="11"/>
                <c:pt idx="0">
                  <c:v>268</c:v>
                </c:pt>
                <c:pt idx="1">
                  <c:v>777807</c:v>
                </c:pt>
                <c:pt idx="2">
                  <c:v>52042</c:v>
                </c:pt>
                <c:pt idx="3">
                  <c:v>52363</c:v>
                </c:pt>
                <c:pt idx="4">
                  <c:v>52135</c:v>
                </c:pt>
                <c:pt idx="5">
                  <c:v>51968</c:v>
                </c:pt>
                <c:pt idx="6">
                  <c:v>52277</c:v>
                </c:pt>
                <c:pt idx="7">
                  <c:v>52111</c:v>
                </c:pt>
                <c:pt idx="8">
                  <c:v>51602</c:v>
                </c:pt>
                <c:pt idx="9">
                  <c:v>53029</c:v>
                </c:pt>
                <c:pt idx="10">
                  <c:v>53308</c:v>
                </c:pt>
              </c:numCache>
            </c:numRef>
          </c:yVal>
        </c:ser>
        <c:ser>
          <c:idx val="3"/>
          <c:order val="3"/>
          <c:tx>
            <c:strRef>
              <c:f>'new table'!$F$1</c:f>
              <c:strCache>
                <c:ptCount val="1"/>
                <c:pt idx="0">
                  <c:v>1000*time/delivered</c:v>
                </c:pt>
              </c:strCache>
            </c:strRef>
          </c:tx>
          <c:xVal>
            <c:numRef>
              <c:f>'new table'!$B$68:$B$78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table'!$F$68:$F$78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51602</c:v>
                </c:pt>
                <c:pt idx="9">
                  <c:v>26514.5</c:v>
                </c:pt>
                <c:pt idx="10">
                  <c:v>13327</c:v>
                </c:pt>
              </c:numCache>
            </c:numRef>
          </c:yVal>
        </c:ser>
        <c:ser>
          <c:idx val="4"/>
          <c:order val="4"/>
          <c:tx>
            <c:strRef>
              <c:f>'new table'!$K$1</c:f>
              <c:strCache>
                <c:ptCount val="1"/>
                <c:pt idx="0">
                  <c:v>Estimated Linear Time (ns)</c:v>
                </c:pt>
              </c:strCache>
            </c:strRef>
          </c:tx>
          <c:xVal>
            <c:numRef>
              <c:f>'new table'!$B$68:$B$78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table'!$K$68:$K$78</c:f>
              <c:numCache>
                <c:formatCode>0.00</c:formatCode>
                <c:ptCount val="11"/>
                <c:pt idx="0">
                  <c:v>344743.53279379249</c:v>
                </c:pt>
                <c:pt idx="1">
                  <c:v>304635.83123027137</c:v>
                </c:pt>
                <c:pt idx="2">
                  <c:v>264528.1296667502</c:v>
                </c:pt>
                <c:pt idx="3">
                  <c:v>224420.42810322909</c:v>
                </c:pt>
                <c:pt idx="4">
                  <c:v>184312.72653970798</c:v>
                </c:pt>
                <c:pt idx="5">
                  <c:v>144205.02497618686</c:v>
                </c:pt>
                <c:pt idx="6">
                  <c:v>104097.32341266572</c:v>
                </c:pt>
                <c:pt idx="7">
                  <c:v>63989.621849144576</c:v>
                </c:pt>
                <c:pt idx="8">
                  <c:v>23881.920285623462</c:v>
                </c:pt>
                <c:pt idx="9">
                  <c:v>-16225.781277897651</c:v>
                </c:pt>
                <c:pt idx="10">
                  <c:v>-49203.224785681698</c:v>
                </c:pt>
              </c:numCache>
            </c:numRef>
          </c:yVal>
        </c:ser>
        <c:axId val="101067392"/>
        <c:axId val="101069184"/>
      </c:scatterChart>
      <c:valAx>
        <c:axId val="101067392"/>
        <c:scaling>
          <c:orientation val="minMax"/>
        </c:scaling>
        <c:axPos val="b"/>
        <c:numFmt formatCode="General" sourceLinked="1"/>
        <c:tickLblPos val="nextTo"/>
        <c:crossAx val="101069184"/>
        <c:crosses val="autoZero"/>
        <c:crossBetween val="midCat"/>
      </c:valAx>
      <c:valAx>
        <c:axId val="101069184"/>
        <c:scaling>
          <c:orientation val="minMax"/>
        </c:scaling>
        <c:axPos val="l"/>
        <c:majorGridlines/>
        <c:numFmt formatCode="General" sourceLinked="1"/>
        <c:tickLblPos val="nextTo"/>
        <c:crossAx val="10106739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'new table vs. naive'!$C$1</c:f>
              <c:strCache>
                <c:ptCount val="1"/>
                <c:pt idx="0">
                  <c:v>Delivered</c:v>
                </c:pt>
              </c:strCache>
            </c:strRef>
          </c:tx>
          <c:xVal>
            <c:numRef>
              <c:f>'new table vs. naive'!$B$2:$B$12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 vs. naive'!$C$2:$C$12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1000</c:v>
                </c:pt>
                <c:pt idx="10">
                  <c:v>2000</c:v>
                </c:pt>
              </c:numCache>
            </c:numRef>
          </c:yVal>
        </c:ser>
        <c:ser>
          <c:idx val="1"/>
          <c:order val="1"/>
          <c:tx>
            <c:strRef>
              <c:f>'new table vs. naive'!$D$1</c:f>
              <c:strCache>
                <c:ptCount val="1"/>
                <c:pt idx="0">
                  <c:v>10^6*minTableSize</c:v>
                </c:pt>
              </c:strCache>
            </c:strRef>
          </c:tx>
          <c:xVal>
            <c:numRef>
              <c:f>'new table vs. naive'!$B$2:$B$12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 vs. naive'!$D$2:$D$12</c:f>
              <c:numCache>
                <c:formatCode>0.000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3921.5686274509799</c:v>
                </c:pt>
                <c:pt idx="10">
                  <c:v>3921.5686274509799</c:v>
                </c:pt>
              </c:numCache>
            </c:numRef>
          </c:yVal>
        </c:ser>
        <c:ser>
          <c:idx val="2"/>
          <c:order val="2"/>
          <c:tx>
            <c:strRef>
              <c:f>'new table vs. naive'!$E$1</c:f>
              <c:strCache>
                <c:ptCount val="1"/>
                <c:pt idx="0">
                  <c:v>time (ns)</c:v>
                </c:pt>
              </c:strCache>
            </c:strRef>
          </c:tx>
          <c:xVal>
            <c:numRef>
              <c:f>'new table vs. naive'!$B$2:$B$12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 vs. naive'!$E$2:$E$12</c:f>
              <c:numCache>
                <c:formatCode>0.00E+00</c:formatCode>
                <c:ptCount val="11"/>
                <c:pt idx="0">
                  <c:v>274</c:v>
                </c:pt>
                <c:pt idx="1">
                  <c:v>55732</c:v>
                </c:pt>
                <c:pt idx="2">
                  <c:v>56080</c:v>
                </c:pt>
                <c:pt idx="3">
                  <c:v>53842</c:v>
                </c:pt>
                <c:pt idx="4">
                  <c:v>53725</c:v>
                </c:pt>
                <c:pt idx="5">
                  <c:v>53579</c:v>
                </c:pt>
                <c:pt idx="6">
                  <c:v>53557</c:v>
                </c:pt>
                <c:pt idx="7">
                  <c:v>53403</c:v>
                </c:pt>
                <c:pt idx="8">
                  <c:v>53693</c:v>
                </c:pt>
                <c:pt idx="9">
                  <c:v>53101</c:v>
                </c:pt>
                <c:pt idx="10">
                  <c:v>53402</c:v>
                </c:pt>
              </c:numCache>
            </c:numRef>
          </c:yVal>
        </c:ser>
        <c:ser>
          <c:idx val="3"/>
          <c:order val="3"/>
          <c:tx>
            <c:strRef>
              <c:f>'new table vs. naive'!$F$1</c:f>
              <c:strCache>
                <c:ptCount val="1"/>
                <c:pt idx="0">
                  <c:v>1000*time/delivered</c:v>
                </c:pt>
              </c:strCache>
            </c:strRef>
          </c:tx>
          <c:xVal>
            <c:numRef>
              <c:f>'new table vs. naive'!$B$2:$B$12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 vs. naive'!$F$2:$F$12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53101</c:v>
                </c:pt>
                <c:pt idx="10">
                  <c:v>26701</c:v>
                </c:pt>
              </c:numCache>
            </c:numRef>
          </c:yVal>
        </c:ser>
        <c:ser>
          <c:idx val="4"/>
          <c:order val="4"/>
          <c:tx>
            <c:strRef>
              <c:f>'new table vs. naive'!$K$1</c:f>
              <c:strCache>
                <c:ptCount val="1"/>
                <c:pt idx="0">
                  <c:v>Naive Time (ns)</c:v>
                </c:pt>
              </c:strCache>
            </c:strRef>
          </c:tx>
          <c:xVal>
            <c:numRef>
              <c:f>'new table vs. naive'!$B$2:$B$12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 vs. naive'!$K$2:$K$12</c:f>
              <c:numCache>
                <c:formatCode>0.00</c:formatCode>
                <c:ptCount val="11"/>
                <c:pt idx="0">
                  <c:v>1505</c:v>
                </c:pt>
                <c:pt idx="1">
                  <c:v>59274</c:v>
                </c:pt>
                <c:pt idx="2">
                  <c:v>120317</c:v>
                </c:pt>
                <c:pt idx="3">
                  <c:v>208838</c:v>
                </c:pt>
                <c:pt idx="4">
                  <c:v>320167</c:v>
                </c:pt>
                <c:pt idx="5">
                  <c:v>430741</c:v>
                </c:pt>
                <c:pt idx="6">
                  <c:v>583935</c:v>
                </c:pt>
                <c:pt idx="7">
                  <c:v>801815</c:v>
                </c:pt>
                <c:pt idx="8">
                  <c:v>1739584</c:v>
                </c:pt>
                <c:pt idx="9">
                  <c:v>2687185</c:v>
                </c:pt>
                <c:pt idx="10">
                  <c:v>1070045</c:v>
                </c:pt>
              </c:numCache>
            </c:numRef>
          </c:yVal>
        </c:ser>
        <c:axId val="101243520"/>
        <c:axId val="101126528"/>
      </c:scatterChart>
      <c:valAx>
        <c:axId val="101243520"/>
        <c:scaling>
          <c:orientation val="minMax"/>
        </c:scaling>
        <c:axPos val="b"/>
        <c:numFmt formatCode="General" sourceLinked="1"/>
        <c:tickLblPos val="nextTo"/>
        <c:crossAx val="101126528"/>
        <c:crosses val="autoZero"/>
        <c:crossBetween val="midCat"/>
      </c:valAx>
      <c:valAx>
        <c:axId val="101126528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10124352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'new table vs. naive'!$C$1</c:f>
              <c:strCache>
                <c:ptCount val="1"/>
                <c:pt idx="0">
                  <c:v>Delivered</c:v>
                </c:pt>
              </c:strCache>
            </c:strRef>
          </c:tx>
          <c:xVal>
            <c:numRef>
              <c:f>'new table vs. naive'!$B$13:$B$23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 vs. naive'!$C$13:$C$23</c:f>
              <c:numCache>
                <c:formatCode>General</c:formatCode>
                <c:ptCount val="11"/>
                <c:pt idx="0">
                  <c:v>0</c:v>
                </c:pt>
                <c:pt idx="1">
                  <c:v>3000</c:v>
                </c:pt>
                <c:pt idx="2">
                  <c:v>9000</c:v>
                </c:pt>
                <c:pt idx="3">
                  <c:v>17000</c:v>
                </c:pt>
                <c:pt idx="4">
                  <c:v>26000</c:v>
                </c:pt>
                <c:pt idx="5">
                  <c:v>35000</c:v>
                </c:pt>
                <c:pt idx="6">
                  <c:v>52000</c:v>
                </c:pt>
                <c:pt idx="7">
                  <c:v>71000</c:v>
                </c:pt>
                <c:pt idx="8">
                  <c:v>93000</c:v>
                </c:pt>
                <c:pt idx="9">
                  <c:v>118000</c:v>
                </c:pt>
                <c:pt idx="10">
                  <c:v>143000</c:v>
                </c:pt>
              </c:numCache>
            </c:numRef>
          </c:yVal>
        </c:ser>
        <c:ser>
          <c:idx val="1"/>
          <c:order val="1"/>
          <c:tx>
            <c:strRef>
              <c:f>'new table vs. naive'!$D$1</c:f>
              <c:strCache>
                <c:ptCount val="1"/>
                <c:pt idx="0">
                  <c:v>10^6*minTableSize</c:v>
                </c:pt>
              </c:strCache>
            </c:strRef>
          </c:tx>
          <c:xVal>
            <c:numRef>
              <c:f>'new table vs. naive'!$B$13:$B$23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 vs. naive'!$D$13:$D$23</c:f>
              <c:numCache>
                <c:formatCode>0.000</c:formatCode>
                <c:ptCount val="11"/>
                <c:pt idx="0">
                  <c:v>0</c:v>
                </c:pt>
                <c:pt idx="1">
                  <c:v>11764.705882352901</c:v>
                </c:pt>
                <c:pt idx="2">
                  <c:v>27450.980392156798</c:v>
                </c:pt>
                <c:pt idx="3">
                  <c:v>35294.117647058803</c:v>
                </c:pt>
                <c:pt idx="4">
                  <c:v>39215.686274509797</c:v>
                </c:pt>
                <c:pt idx="5">
                  <c:v>39215.686274509797</c:v>
                </c:pt>
                <c:pt idx="6">
                  <c:v>109803.921568627</c:v>
                </c:pt>
                <c:pt idx="7">
                  <c:v>133333.33333333299</c:v>
                </c:pt>
                <c:pt idx="8">
                  <c:v>164705.882352941</c:v>
                </c:pt>
                <c:pt idx="9">
                  <c:v>188235.29411764699</c:v>
                </c:pt>
                <c:pt idx="10">
                  <c:v>207843.137254901</c:v>
                </c:pt>
              </c:numCache>
            </c:numRef>
          </c:yVal>
        </c:ser>
        <c:ser>
          <c:idx val="2"/>
          <c:order val="2"/>
          <c:tx>
            <c:strRef>
              <c:f>'new table vs. naive'!$E$1</c:f>
              <c:strCache>
                <c:ptCount val="1"/>
                <c:pt idx="0">
                  <c:v>time (ns)</c:v>
                </c:pt>
              </c:strCache>
            </c:strRef>
          </c:tx>
          <c:xVal>
            <c:numRef>
              <c:f>'new table vs. naive'!$B$13:$B$23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 vs. naive'!$E$13:$E$23</c:f>
              <c:numCache>
                <c:formatCode>0.00E+00</c:formatCode>
                <c:ptCount val="11"/>
                <c:pt idx="0">
                  <c:v>321</c:v>
                </c:pt>
                <c:pt idx="1">
                  <c:v>53829</c:v>
                </c:pt>
                <c:pt idx="2">
                  <c:v>56044</c:v>
                </c:pt>
                <c:pt idx="3">
                  <c:v>57334</c:v>
                </c:pt>
                <c:pt idx="4">
                  <c:v>59071</c:v>
                </c:pt>
                <c:pt idx="5">
                  <c:v>58527</c:v>
                </c:pt>
                <c:pt idx="6">
                  <c:v>65865</c:v>
                </c:pt>
                <c:pt idx="7">
                  <c:v>71891</c:v>
                </c:pt>
                <c:pt idx="8">
                  <c:v>72492</c:v>
                </c:pt>
                <c:pt idx="9">
                  <c:v>78346</c:v>
                </c:pt>
                <c:pt idx="10">
                  <c:v>77292</c:v>
                </c:pt>
              </c:numCache>
            </c:numRef>
          </c:yVal>
        </c:ser>
        <c:ser>
          <c:idx val="3"/>
          <c:order val="3"/>
          <c:tx>
            <c:strRef>
              <c:f>'new table vs. naive'!$F$1</c:f>
              <c:strCache>
                <c:ptCount val="1"/>
                <c:pt idx="0">
                  <c:v>1000*time/delivered</c:v>
                </c:pt>
              </c:strCache>
            </c:strRef>
          </c:tx>
          <c:xVal>
            <c:numRef>
              <c:f>'new table vs. naive'!$B$13:$B$23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 vs. naive'!$F$13:$F$23</c:f>
              <c:numCache>
                <c:formatCode>0.00</c:formatCode>
                <c:ptCount val="11"/>
                <c:pt idx="0">
                  <c:v>0</c:v>
                </c:pt>
                <c:pt idx="1">
                  <c:v>17943</c:v>
                </c:pt>
                <c:pt idx="2">
                  <c:v>6227.1111111111113</c:v>
                </c:pt>
                <c:pt idx="3">
                  <c:v>3372.5882352941176</c:v>
                </c:pt>
                <c:pt idx="4">
                  <c:v>2271.9615384615386</c:v>
                </c:pt>
                <c:pt idx="5">
                  <c:v>1672.1999999999998</c:v>
                </c:pt>
                <c:pt idx="6">
                  <c:v>1266.6346153846152</c:v>
                </c:pt>
                <c:pt idx="7">
                  <c:v>1012.5492957746478</c:v>
                </c:pt>
                <c:pt idx="8">
                  <c:v>779.48387096774195</c:v>
                </c:pt>
                <c:pt idx="9">
                  <c:v>663.94915254237287</c:v>
                </c:pt>
                <c:pt idx="10">
                  <c:v>540.50349650349654</c:v>
                </c:pt>
              </c:numCache>
            </c:numRef>
          </c:yVal>
        </c:ser>
        <c:ser>
          <c:idx val="4"/>
          <c:order val="4"/>
          <c:tx>
            <c:strRef>
              <c:f>'new table vs. naive'!$K$1</c:f>
              <c:strCache>
                <c:ptCount val="1"/>
                <c:pt idx="0">
                  <c:v>Naive Time (ns)</c:v>
                </c:pt>
              </c:strCache>
            </c:strRef>
          </c:tx>
          <c:xVal>
            <c:numRef>
              <c:f>'new table vs. naive'!$B$13:$B$23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 vs. naive'!$K$13:$K$23</c:f>
              <c:numCache>
                <c:formatCode>0.00</c:formatCode>
                <c:ptCount val="11"/>
                <c:pt idx="0">
                  <c:v>1505</c:v>
                </c:pt>
                <c:pt idx="1">
                  <c:v>61456</c:v>
                </c:pt>
                <c:pt idx="2">
                  <c:v>126545</c:v>
                </c:pt>
                <c:pt idx="3">
                  <c:v>215299</c:v>
                </c:pt>
                <c:pt idx="4">
                  <c:v>330372</c:v>
                </c:pt>
                <c:pt idx="5">
                  <c:v>445847</c:v>
                </c:pt>
                <c:pt idx="6">
                  <c:v>646979</c:v>
                </c:pt>
                <c:pt idx="7">
                  <c:v>931806</c:v>
                </c:pt>
                <c:pt idx="8">
                  <c:v>1249204</c:v>
                </c:pt>
                <c:pt idx="9">
                  <c:v>965429</c:v>
                </c:pt>
                <c:pt idx="10">
                  <c:v>1529454</c:v>
                </c:pt>
              </c:numCache>
            </c:numRef>
          </c:yVal>
        </c:ser>
        <c:axId val="101149312"/>
        <c:axId val="101167488"/>
      </c:scatterChart>
      <c:valAx>
        <c:axId val="101149312"/>
        <c:scaling>
          <c:orientation val="minMax"/>
        </c:scaling>
        <c:axPos val="b"/>
        <c:numFmt formatCode="General" sourceLinked="1"/>
        <c:tickLblPos val="nextTo"/>
        <c:crossAx val="101167488"/>
        <c:crosses val="autoZero"/>
        <c:crossBetween val="midCat"/>
      </c:valAx>
      <c:valAx>
        <c:axId val="101167488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10114931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'new table vs. naive'!$C$1</c:f>
              <c:strCache>
                <c:ptCount val="1"/>
                <c:pt idx="0">
                  <c:v>Delivered</c:v>
                </c:pt>
              </c:strCache>
            </c:strRef>
          </c:tx>
          <c:xVal>
            <c:numRef>
              <c:f>'new table vs. naive'!$B$24:$B$34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 vs. naive'!$C$24:$C$34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2000</c:v>
                </c:pt>
                <c:pt idx="5">
                  <c:v>5000</c:v>
                </c:pt>
                <c:pt idx="6">
                  <c:v>9000</c:v>
                </c:pt>
                <c:pt idx="7">
                  <c:v>13000</c:v>
                </c:pt>
                <c:pt idx="8">
                  <c:v>17000</c:v>
                </c:pt>
                <c:pt idx="9">
                  <c:v>22000</c:v>
                </c:pt>
                <c:pt idx="10">
                  <c:v>27000</c:v>
                </c:pt>
              </c:numCache>
            </c:numRef>
          </c:yVal>
        </c:ser>
        <c:ser>
          <c:idx val="1"/>
          <c:order val="1"/>
          <c:tx>
            <c:strRef>
              <c:f>'new table vs. naive'!$D$1</c:f>
              <c:strCache>
                <c:ptCount val="1"/>
                <c:pt idx="0">
                  <c:v>10^6*minTableSize</c:v>
                </c:pt>
              </c:strCache>
            </c:strRef>
          </c:tx>
          <c:xVal>
            <c:numRef>
              <c:f>'new table vs. naive'!$B$24:$B$34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 vs. naive'!$D$24:$D$34</c:f>
              <c:numCache>
                <c:formatCode>0.000</c:formatCode>
                <c:ptCount val="11"/>
                <c:pt idx="0">
                  <c:v>0</c:v>
                </c:pt>
                <c:pt idx="1">
                  <c:v>3921.5686274509799</c:v>
                </c:pt>
                <c:pt idx="2">
                  <c:v>3921.5686274509799</c:v>
                </c:pt>
                <c:pt idx="3">
                  <c:v>11764.705882352901</c:v>
                </c:pt>
                <c:pt idx="4">
                  <c:v>31372.549019607799</c:v>
                </c:pt>
                <c:pt idx="5">
                  <c:v>50980.392156862697</c:v>
                </c:pt>
                <c:pt idx="6">
                  <c:v>54901.960784313698</c:v>
                </c:pt>
                <c:pt idx="7">
                  <c:v>58823.529411764699</c:v>
                </c:pt>
                <c:pt idx="8">
                  <c:v>58823.529411764699</c:v>
                </c:pt>
                <c:pt idx="9">
                  <c:v>66666.666666666599</c:v>
                </c:pt>
                <c:pt idx="10">
                  <c:v>74509.8039215686</c:v>
                </c:pt>
              </c:numCache>
            </c:numRef>
          </c:yVal>
        </c:ser>
        <c:ser>
          <c:idx val="2"/>
          <c:order val="2"/>
          <c:tx>
            <c:strRef>
              <c:f>'new table vs. naive'!$E$1</c:f>
              <c:strCache>
                <c:ptCount val="1"/>
                <c:pt idx="0">
                  <c:v>time (ns)</c:v>
                </c:pt>
              </c:strCache>
            </c:strRef>
          </c:tx>
          <c:xVal>
            <c:numRef>
              <c:f>'new table vs. naive'!$B$24:$B$34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 vs. naive'!$E$24:$E$34</c:f>
              <c:numCache>
                <c:formatCode>0.00E+00</c:formatCode>
                <c:ptCount val="11"/>
                <c:pt idx="0">
                  <c:v>301</c:v>
                </c:pt>
                <c:pt idx="1">
                  <c:v>386602</c:v>
                </c:pt>
                <c:pt idx="2">
                  <c:v>51765</c:v>
                </c:pt>
                <c:pt idx="3">
                  <c:v>52417</c:v>
                </c:pt>
                <c:pt idx="4">
                  <c:v>54252</c:v>
                </c:pt>
                <c:pt idx="5">
                  <c:v>55831</c:v>
                </c:pt>
                <c:pt idx="6">
                  <c:v>55929</c:v>
                </c:pt>
                <c:pt idx="7">
                  <c:v>68104</c:v>
                </c:pt>
                <c:pt idx="8">
                  <c:v>57408</c:v>
                </c:pt>
                <c:pt idx="9">
                  <c:v>57163</c:v>
                </c:pt>
                <c:pt idx="10">
                  <c:v>60067</c:v>
                </c:pt>
              </c:numCache>
            </c:numRef>
          </c:yVal>
        </c:ser>
        <c:ser>
          <c:idx val="3"/>
          <c:order val="3"/>
          <c:tx>
            <c:strRef>
              <c:f>'new table vs. naive'!$F$1</c:f>
              <c:strCache>
                <c:ptCount val="1"/>
                <c:pt idx="0">
                  <c:v>1000*time/delivered</c:v>
                </c:pt>
              </c:strCache>
            </c:strRef>
          </c:tx>
          <c:xVal>
            <c:numRef>
              <c:f>'new table vs. naive'!$B$24:$B$34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 vs. naive'!$F$24:$F$34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27126</c:v>
                </c:pt>
                <c:pt idx="5">
                  <c:v>11166.2</c:v>
                </c:pt>
                <c:pt idx="6">
                  <c:v>6214.333333333333</c:v>
                </c:pt>
                <c:pt idx="7">
                  <c:v>5238.7692307692305</c:v>
                </c:pt>
                <c:pt idx="8">
                  <c:v>3376.9411764705883</c:v>
                </c:pt>
                <c:pt idx="9">
                  <c:v>2598.3181818181815</c:v>
                </c:pt>
                <c:pt idx="10">
                  <c:v>2224.7037037037035</c:v>
                </c:pt>
              </c:numCache>
            </c:numRef>
          </c:yVal>
        </c:ser>
        <c:ser>
          <c:idx val="4"/>
          <c:order val="4"/>
          <c:tx>
            <c:strRef>
              <c:f>'new table vs. naive'!$K$1</c:f>
              <c:strCache>
                <c:ptCount val="1"/>
                <c:pt idx="0">
                  <c:v>Naive Time (ns)</c:v>
                </c:pt>
              </c:strCache>
            </c:strRef>
          </c:tx>
          <c:xVal>
            <c:numRef>
              <c:f>'new table vs. naive'!$B$24:$B$34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 vs. naive'!$K$24:$K$34</c:f>
              <c:numCache>
                <c:formatCode>0.00</c:formatCode>
                <c:ptCount val="11"/>
                <c:pt idx="0">
                  <c:v>1515</c:v>
                </c:pt>
                <c:pt idx="1">
                  <c:v>59303</c:v>
                </c:pt>
                <c:pt idx="2">
                  <c:v>122404</c:v>
                </c:pt>
                <c:pt idx="3">
                  <c:v>210229</c:v>
                </c:pt>
                <c:pt idx="4">
                  <c:v>345223</c:v>
                </c:pt>
                <c:pt idx="5">
                  <c:v>478668</c:v>
                </c:pt>
                <c:pt idx="6">
                  <c:v>538941</c:v>
                </c:pt>
                <c:pt idx="7">
                  <c:v>567822</c:v>
                </c:pt>
                <c:pt idx="8">
                  <c:v>788061</c:v>
                </c:pt>
                <c:pt idx="9">
                  <c:v>1154380</c:v>
                </c:pt>
                <c:pt idx="10">
                  <c:v>1791741</c:v>
                </c:pt>
              </c:numCache>
            </c:numRef>
          </c:yVal>
        </c:ser>
        <c:axId val="101259904"/>
        <c:axId val="101273984"/>
      </c:scatterChart>
      <c:valAx>
        <c:axId val="101259904"/>
        <c:scaling>
          <c:orientation val="minMax"/>
        </c:scaling>
        <c:axPos val="b"/>
        <c:numFmt formatCode="General" sourceLinked="1"/>
        <c:tickLblPos val="nextTo"/>
        <c:crossAx val="101273984"/>
        <c:crosses val="autoZero"/>
        <c:crossBetween val="midCat"/>
      </c:valAx>
      <c:valAx>
        <c:axId val="101273984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10125990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'new table vs. naive'!$C$1</c:f>
              <c:strCache>
                <c:ptCount val="1"/>
                <c:pt idx="0">
                  <c:v>Delivered</c:v>
                </c:pt>
              </c:strCache>
            </c:strRef>
          </c:tx>
          <c:xVal>
            <c:numRef>
              <c:f>'new table vs. naive'!$B$35:$B$45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 vs. naive'!$C$35:$C$45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1000</c:v>
                </c:pt>
                <c:pt idx="9">
                  <c:v>2000</c:v>
                </c:pt>
                <c:pt idx="10">
                  <c:v>5000</c:v>
                </c:pt>
              </c:numCache>
            </c:numRef>
          </c:yVal>
        </c:ser>
        <c:ser>
          <c:idx val="1"/>
          <c:order val="1"/>
          <c:tx>
            <c:strRef>
              <c:f>'new table vs. naive'!$D$1</c:f>
              <c:strCache>
                <c:ptCount val="1"/>
                <c:pt idx="0">
                  <c:v>10^6*minTableSize</c:v>
                </c:pt>
              </c:strCache>
            </c:strRef>
          </c:tx>
          <c:xVal>
            <c:numRef>
              <c:f>'new table vs. naive'!$B$35:$B$45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 vs. naive'!$D$35:$D$45</c:f>
              <c:numCache>
                <c:formatCode>0.000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3921.5686274509799</c:v>
                </c:pt>
                <c:pt idx="9">
                  <c:v>3921.5686274509799</c:v>
                </c:pt>
                <c:pt idx="10">
                  <c:v>11764.705882352901</c:v>
                </c:pt>
              </c:numCache>
            </c:numRef>
          </c:yVal>
        </c:ser>
        <c:ser>
          <c:idx val="2"/>
          <c:order val="2"/>
          <c:tx>
            <c:strRef>
              <c:f>'new table vs. naive'!$E$1</c:f>
              <c:strCache>
                <c:ptCount val="1"/>
                <c:pt idx="0">
                  <c:v>time (ns)</c:v>
                </c:pt>
              </c:strCache>
            </c:strRef>
          </c:tx>
          <c:xVal>
            <c:numRef>
              <c:f>'new table vs. naive'!$B$35:$B$45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 vs. naive'!$E$35:$E$45</c:f>
              <c:numCache>
                <c:formatCode>0.00E+00</c:formatCode>
                <c:ptCount val="11"/>
                <c:pt idx="0">
                  <c:v>318</c:v>
                </c:pt>
                <c:pt idx="1">
                  <c:v>53623</c:v>
                </c:pt>
                <c:pt idx="2">
                  <c:v>53206</c:v>
                </c:pt>
                <c:pt idx="3">
                  <c:v>52850</c:v>
                </c:pt>
                <c:pt idx="4">
                  <c:v>52648</c:v>
                </c:pt>
                <c:pt idx="5">
                  <c:v>52905</c:v>
                </c:pt>
                <c:pt idx="6">
                  <c:v>52785</c:v>
                </c:pt>
                <c:pt idx="7">
                  <c:v>52712</c:v>
                </c:pt>
                <c:pt idx="8">
                  <c:v>52451</c:v>
                </c:pt>
                <c:pt idx="9">
                  <c:v>52794</c:v>
                </c:pt>
                <c:pt idx="10">
                  <c:v>52148</c:v>
                </c:pt>
              </c:numCache>
            </c:numRef>
          </c:yVal>
        </c:ser>
        <c:ser>
          <c:idx val="3"/>
          <c:order val="3"/>
          <c:tx>
            <c:strRef>
              <c:f>'new table vs. naive'!$F$1</c:f>
              <c:strCache>
                <c:ptCount val="1"/>
                <c:pt idx="0">
                  <c:v>1000*time/delivered</c:v>
                </c:pt>
              </c:strCache>
            </c:strRef>
          </c:tx>
          <c:xVal>
            <c:numRef>
              <c:f>'new table vs. naive'!$B$35:$B$45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 vs. naive'!$F$35:$F$45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52451</c:v>
                </c:pt>
                <c:pt idx="9">
                  <c:v>26397</c:v>
                </c:pt>
                <c:pt idx="10">
                  <c:v>10429.6</c:v>
                </c:pt>
              </c:numCache>
            </c:numRef>
          </c:yVal>
        </c:ser>
        <c:ser>
          <c:idx val="4"/>
          <c:order val="4"/>
          <c:tx>
            <c:strRef>
              <c:f>'new table vs. naive'!$K$1</c:f>
              <c:strCache>
                <c:ptCount val="1"/>
                <c:pt idx="0">
                  <c:v>Naive Time (ns)</c:v>
                </c:pt>
              </c:strCache>
            </c:strRef>
          </c:tx>
          <c:xVal>
            <c:numRef>
              <c:f>'new table vs. naive'!$B$35:$B$45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 vs. naive'!$K$35:$K$45</c:f>
              <c:numCache>
                <c:formatCode>0.00</c:formatCode>
                <c:ptCount val="11"/>
                <c:pt idx="0">
                  <c:v>2505</c:v>
                </c:pt>
                <c:pt idx="1">
                  <c:v>60552</c:v>
                </c:pt>
                <c:pt idx="2">
                  <c:v>131910</c:v>
                </c:pt>
                <c:pt idx="3">
                  <c:v>209570</c:v>
                </c:pt>
                <c:pt idx="4">
                  <c:v>321119</c:v>
                </c:pt>
                <c:pt idx="5">
                  <c:v>439580</c:v>
                </c:pt>
                <c:pt idx="6">
                  <c:v>613864</c:v>
                </c:pt>
                <c:pt idx="7">
                  <c:v>864128</c:v>
                </c:pt>
                <c:pt idx="8">
                  <c:v>1711279</c:v>
                </c:pt>
                <c:pt idx="9">
                  <c:v>865797</c:v>
                </c:pt>
                <c:pt idx="10">
                  <c:v>1421759</c:v>
                </c:pt>
              </c:numCache>
            </c:numRef>
          </c:yVal>
        </c:ser>
        <c:axId val="101317248"/>
        <c:axId val="101323136"/>
      </c:scatterChart>
      <c:valAx>
        <c:axId val="101317248"/>
        <c:scaling>
          <c:orientation val="minMax"/>
        </c:scaling>
        <c:axPos val="b"/>
        <c:numFmt formatCode="General" sourceLinked="1"/>
        <c:tickLblPos val="nextTo"/>
        <c:crossAx val="101323136"/>
        <c:crosses val="autoZero"/>
        <c:crossBetween val="midCat"/>
      </c:valAx>
      <c:valAx>
        <c:axId val="101323136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10131724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naive!$C$1</c:f>
              <c:strCache>
                <c:ptCount val="1"/>
                <c:pt idx="0">
                  <c:v>Delivered</c:v>
                </c:pt>
              </c:strCache>
            </c:strRef>
          </c:tx>
          <c:xVal>
            <c:numRef>
              <c:f>naive!$B$2:$B$12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naive!$C$2:$C$12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1000</c:v>
                </c:pt>
                <c:pt idx="10">
                  <c:v>2000</c:v>
                </c:pt>
              </c:numCache>
            </c:numRef>
          </c:yVal>
        </c:ser>
        <c:ser>
          <c:idx val="1"/>
          <c:order val="1"/>
          <c:tx>
            <c:strRef>
              <c:f>naive!$D$1</c:f>
              <c:strCache>
                <c:ptCount val="1"/>
                <c:pt idx="0">
                  <c:v>10^6*minTableSize</c:v>
                </c:pt>
              </c:strCache>
            </c:strRef>
          </c:tx>
          <c:xVal>
            <c:numRef>
              <c:f>naive!$B$2:$B$12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naive!$D$2:$D$12</c:f>
              <c:numCache>
                <c:formatCode>0.000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</c:ser>
        <c:ser>
          <c:idx val="2"/>
          <c:order val="2"/>
          <c:tx>
            <c:strRef>
              <c:f>naive!$E$1</c:f>
              <c:strCache>
                <c:ptCount val="1"/>
                <c:pt idx="0">
                  <c:v>time (ns)</c:v>
                </c:pt>
              </c:strCache>
            </c:strRef>
          </c:tx>
          <c:xVal>
            <c:numRef>
              <c:f>naive!$B$2:$B$12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naive!$E$2:$E$12</c:f>
              <c:numCache>
                <c:formatCode>0.00E+00</c:formatCode>
                <c:ptCount val="11"/>
                <c:pt idx="0">
                  <c:v>1505</c:v>
                </c:pt>
                <c:pt idx="1">
                  <c:v>59274</c:v>
                </c:pt>
                <c:pt idx="2">
                  <c:v>120317</c:v>
                </c:pt>
                <c:pt idx="3">
                  <c:v>208838</c:v>
                </c:pt>
                <c:pt idx="4">
                  <c:v>320167</c:v>
                </c:pt>
                <c:pt idx="5">
                  <c:v>430741</c:v>
                </c:pt>
                <c:pt idx="6">
                  <c:v>583935</c:v>
                </c:pt>
                <c:pt idx="7">
                  <c:v>801815</c:v>
                </c:pt>
                <c:pt idx="8">
                  <c:v>1739584</c:v>
                </c:pt>
                <c:pt idx="9">
                  <c:v>2687185</c:v>
                </c:pt>
                <c:pt idx="10">
                  <c:v>1070045</c:v>
                </c:pt>
              </c:numCache>
            </c:numRef>
          </c:yVal>
        </c:ser>
        <c:ser>
          <c:idx val="3"/>
          <c:order val="3"/>
          <c:tx>
            <c:strRef>
              <c:f>naive!$F$1</c:f>
              <c:strCache>
                <c:ptCount val="1"/>
                <c:pt idx="0">
                  <c:v>1000*time/delivered</c:v>
                </c:pt>
              </c:strCache>
            </c:strRef>
          </c:tx>
          <c:xVal>
            <c:numRef>
              <c:f>naive!$B$2:$B$12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naive!$F$2:$F$12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2687185</c:v>
                </c:pt>
                <c:pt idx="10">
                  <c:v>535022.5</c:v>
                </c:pt>
              </c:numCache>
            </c:numRef>
          </c:yVal>
        </c:ser>
        <c:ser>
          <c:idx val="4"/>
          <c:order val="4"/>
          <c:tx>
            <c:strRef>
              <c:f>naive!$K$1</c:f>
              <c:strCache>
                <c:ptCount val="1"/>
                <c:pt idx="0">
                  <c:v>Estimated Linear Time (ns)</c:v>
                </c:pt>
              </c:strCache>
            </c:strRef>
          </c:tx>
          <c:xVal>
            <c:numRef>
              <c:f>naive!$B$2:$B$12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naive!$K$2:$K$12</c:f>
              <c:numCache>
                <c:formatCode>0.00</c:formatCode>
                <c:ptCount val="11"/>
                <c:pt idx="0">
                  <c:v>0</c:v>
                </c:pt>
                <c:pt idx="1">
                  <c:v>162759.01692451283</c:v>
                </c:pt>
                <c:pt idx="2">
                  <c:v>325518.03384902567</c:v>
                </c:pt>
                <c:pt idx="3">
                  <c:v>488277.05077353853</c:v>
                </c:pt>
                <c:pt idx="4">
                  <c:v>651036.06769805134</c:v>
                </c:pt>
                <c:pt idx="5">
                  <c:v>813795.08462256426</c:v>
                </c:pt>
                <c:pt idx="6">
                  <c:v>976554.10154707707</c:v>
                </c:pt>
                <c:pt idx="7">
                  <c:v>1139313.1184715899</c:v>
                </c:pt>
                <c:pt idx="8">
                  <c:v>1302072.1353961027</c:v>
                </c:pt>
                <c:pt idx="9">
                  <c:v>1464831.1523206157</c:v>
                </c:pt>
                <c:pt idx="10">
                  <c:v>1598655.2329029927</c:v>
                </c:pt>
              </c:numCache>
            </c:numRef>
          </c:yVal>
        </c:ser>
        <c:axId val="99760384"/>
        <c:axId val="99766272"/>
      </c:scatterChart>
      <c:valAx>
        <c:axId val="99760384"/>
        <c:scaling>
          <c:orientation val="minMax"/>
        </c:scaling>
        <c:axPos val="b"/>
        <c:numFmt formatCode="General" sourceLinked="1"/>
        <c:tickLblPos val="nextTo"/>
        <c:crossAx val="99766272"/>
        <c:crosses val="autoZero"/>
        <c:crossBetween val="midCat"/>
      </c:valAx>
      <c:valAx>
        <c:axId val="99766272"/>
        <c:scaling>
          <c:orientation val="minMax"/>
        </c:scaling>
        <c:axPos val="l"/>
        <c:majorGridlines/>
        <c:numFmt formatCode="General" sourceLinked="1"/>
        <c:tickLblPos val="nextTo"/>
        <c:crossAx val="99760384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'new table vs. naive'!$C$1</c:f>
              <c:strCache>
                <c:ptCount val="1"/>
                <c:pt idx="0">
                  <c:v>Delivered</c:v>
                </c:pt>
              </c:strCache>
            </c:strRef>
          </c:tx>
          <c:xVal>
            <c:numRef>
              <c:f>'new table vs. naive'!$B$46:$B$56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 vs. naive'!$C$46:$C$56</c:f>
              <c:numCache>
                <c:formatCode>General</c:formatCode>
                <c:ptCount val="11"/>
                <c:pt idx="0">
                  <c:v>0</c:v>
                </c:pt>
                <c:pt idx="1">
                  <c:v>3000</c:v>
                </c:pt>
                <c:pt idx="2">
                  <c:v>9000</c:v>
                </c:pt>
                <c:pt idx="3">
                  <c:v>15000</c:v>
                </c:pt>
                <c:pt idx="4">
                  <c:v>21000</c:v>
                </c:pt>
                <c:pt idx="5">
                  <c:v>27000</c:v>
                </c:pt>
                <c:pt idx="6">
                  <c:v>34000</c:v>
                </c:pt>
                <c:pt idx="7">
                  <c:v>45000</c:v>
                </c:pt>
                <c:pt idx="8">
                  <c:v>60000</c:v>
                </c:pt>
                <c:pt idx="9">
                  <c:v>79000</c:v>
                </c:pt>
                <c:pt idx="10">
                  <c:v>103000</c:v>
                </c:pt>
              </c:numCache>
            </c:numRef>
          </c:yVal>
        </c:ser>
        <c:ser>
          <c:idx val="1"/>
          <c:order val="1"/>
          <c:tx>
            <c:strRef>
              <c:f>'new table vs. naive'!$D$1</c:f>
              <c:strCache>
                <c:ptCount val="1"/>
                <c:pt idx="0">
                  <c:v>10^6*minTableSize</c:v>
                </c:pt>
              </c:strCache>
            </c:strRef>
          </c:tx>
          <c:xVal>
            <c:numRef>
              <c:f>'new table vs. naive'!$B$46:$B$56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 vs. naive'!$D$46:$D$56</c:f>
              <c:numCache>
                <c:formatCode>0.000</c:formatCode>
                <c:ptCount val="11"/>
                <c:pt idx="0">
                  <c:v>0</c:v>
                </c:pt>
                <c:pt idx="1">
                  <c:v>70588.235294117607</c:v>
                </c:pt>
                <c:pt idx="2">
                  <c:v>125490.19607843101</c:v>
                </c:pt>
                <c:pt idx="3">
                  <c:v>180392.156862745</c:v>
                </c:pt>
                <c:pt idx="4">
                  <c:v>249019.607843137</c:v>
                </c:pt>
                <c:pt idx="5">
                  <c:v>315686.27450980298</c:v>
                </c:pt>
                <c:pt idx="6">
                  <c:v>345098.03921568597</c:v>
                </c:pt>
                <c:pt idx="7">
                  <c:v>398039.21568627399</c:v>
                </c:pt>
                <c:pt idx="8">
                  <c:v>447058.82352941099</c:v>
                </c:pt>
                <c:pt idx="9">
                  <c:v>500000</c:v>
                </c:pt>
                <c:pt idx="10">
                  <c:v>550980.39215686196</c:v>
                </c:pt>
              </c:numCache>
            </c:numRef>
          </c:yVal>
        </c:ser>
        <c:ser>
          <c:idx val="2"/>
          <c:order val="2"/>
          <c:tx>
            <c:strRef>
              <c:f>'new table vs. naive'!$E$1</c:f>
              <c:strCache>
                <c:ptCount val="1"/>
                <c:pt idx="0">
                  <c:v>time (ns)</c:v>
                </c:pt>
              </c:strCache>
            </c:strRef>
          </c:tx>
          <c:xVal>
            <c:numRef>
              <c:f>'new table vs. naive'!$B$46:$B$56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 vs. naive'!$E$46:$E$56</c:f>
              <c:numCache>
                <c:formatCode>0.00E+00</c:formatCode>
                <c:ptCount val="11"/>
                <c:pt idx="0">
                  <c:v>271</c:v>
                </c:pt>
                <c:pt idx="1">
                  <c:v>108645</c:v>
                </c:pt>
                <c:pt idx="2">
                  <c:v>118918</c:v>
                </c:pt>
                <c:pt idx="3">
                  <c:v>185689</c:v>
                </c:pt>
                <c:pt idx="4">
                  <c:v>196998</c:v>
                </c:pt>
                <c:pt idx="5">
                  <c:v>349231</c:v>
                </c:pt>
                <c:pt idx="6">
                  <c:v>134016</c:v>
                </c:pt>
                <c:pt idx="7">
                  <c:v>141756</c:v>
                </c:pt>
                <c:pt idx="8">
                  <c:v>157759</c:v>
                </c:pt>
                <c:pt idx="9">
                  <c:v>161347</c:v>
                </c:pt>
                <c:pt idx="10">
                  <c:v>169350</c:v>
                </c:pt>
              </c:numCache>
            </c:numRef>
          </c:yVal>
        </c:ser>
        <c:ser>
          <c:idx val="3"/>
          <c:order val="3"/>
          <c:tx>
            <c:strRef>
              <c:f>'new table vs. naive'!$F$1</c:f>
              <c:strCache>
                <c:ptCount val="1"/>
                <c:pt idx="0">
                  <c:v>1000*time/delivered</c:v>
                </c:pt>
              </c:strCache>
            </c:strRef>
          </c:tx>
          <c:xVal>
            <c:numRef>
              <c:f>'new table vs. naive'!$B$46:$B$56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 vs. naive'!$F$46:$F$56</c:f>
              <c:numCache>
                <c:formatCode>0.00</c:formatCode>
                <c:ptCount val="11"/>
                <c:pt idx="0">
                  <c:v>0</c:v>
                </c:pt>
                <c:pt idx="1">
                  <c:v>36215</c:v>
                </c:pt>
                <c:pt idx="2">
                  <c:v>13213.111111111111</c:v>
                </c:pt>
                <c:pt idx="3">
                  <c:v>12379.266666666666</c:v>
                </c:pt>
                <c:pt idx="4">
                  <c:v>9380.8571428571431</c:v>
                </c:pt>
                <c:pt idx="5">
                  <c:v>12934.481481481482</c:v>
                </c:pt>
                <c:pt idx="6">
                  <c:v>3941.6470588235293</c:v>
                </c:pt>
                <c:pt idx="7">
                  <c:v>3150.1333333333332</c:v>
                </c:pt>
                <c:pt idx="8">
                  <c:v>2629.3166666666666</c:v>
                </c:pt>
                <c:pt idx="9">
                  <c:v>2042.3670886075952</c:v>
                </c:pt>
                <c:pt idx="10">
                  <c:v>1644.1747572815534</c:v>
                </c:pt>
              </c:numCache>
            </c:numRef>
          </c:yVal>
        </c:ser>
        <c:ser>
          <c:idx val="4"/>
          <c:order val="4"/>
          <c:tx>
            <c:strRef>
              <c:f>'new table vs. naive'!$K$1</c:f>
              <c:strCache>
                <c:ptCount val="1"/>
                <c:pt idx="0">
                  <c:v>Naive Time (ns)</c:v>
                </c:pt>
              </c:strCache>
            </c:strRef>
          </c:tx>
          <c:xVal>
            <c:numRef>
              <c:f>'new table vs. naive'!$B$46:$B$56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 vs. naive'!$K$46:$K$56</c:f>
              <c:numCache>
                <c:formatCode>0.00</c:formatCode>
                <c:ptCount val="11"/>
                <c:pt idx="0">
                  <c:v>2390</c:v>
                </c:pt>
                <c:pt idx="1">
                  <c:v>126028</c:v>
                </c:pt>
                <c:pt idx="2">
                  <c:v>251841</c:v>
                </c:pt>
                <c:pt idx="3">
                  <c:v>428842</c:v>
                </c:pt>
                <c:pt idx="4">
                  <c:v>650408</c:v>
                </c:pt>
                <c:pt idx="5">
                  <c:v>793982</c:v>
                </c:pt>
                <c:pt idx="6">
                  <c:v>984967</c:v>
                </c:pt>
                <c:pt idx="7">
                  <c:v>1168440</c:v>
                </c:pt>
                <c:pt idx="8">
                  <c:v>1510411</c:v>
                </c:pt>
                <c:pt idx="9">
                  <c:v>1897076</c:v>
                </c:pt>
                <c:pt idx="10">
                  <c:v>2432793</c:v>
                </c:pt>
              </c:numCache>
            </c:numRef>
          </c:yVal>
        </c:ser>
        <c:axId val="101341824"/>
        <c:axId val="101364096"/>
      </c:scatterChart>
      <c:valAx>
        <c:axId val="101341824"/>
        <c:scaling>
          <c:orientation val="minMax"/>
        </c:scaling>
        <c:axPos val="b"/>
        <c:numFmt formatCode="General" sourceLinked="1"/>
        <c:tickLblPos val="nextTo"/>
        <c:crossAx val="101364096"/>
        <c:crosses val="autoZero"/>
        <c:crossBetween val="midCat"/>
      </c:valAx>
      <c:valAx>
        <c:axId val="101364096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10134182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'new table vs. naive'!$C$1</c:f>
              <c:strCache>
                <c:ptCount val="1"/>
                <c:pt idx="0">
                  <c:v>Delivered</c:v>
                </c:pt>
              </c:strCache>
            </c:strRef>
          </c:tx>
          <c:xVal>
            <c:numRef>
              <c:f>'new table vs. naive'!$B$57:$B$67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 vs. naive'!$C$57:$C$67</c:f>
              <c:numCache>
                <c:formatCode>General</c:formatCode>
                <c:ptCount val="11"/>
                <c:pt idx="0">
                  <c:v>0</c:v>
                </c:pt>
                <c:pt idx="1">
                  <c:v>30000</c:v>
                </c:pt>
                <c:pt idx="2">
                  <c:v>84000</c:v>
                </c:pt>
                <c:pt idx="3">
                  <c:v>168000</c:v>
                </c:pt>
                <c:pt idx="4">
                  <c:v>287000</c:v>
                </c:pt>
                <c:pt idx="5">
                  <c:v>443000</c:v>
                </c:pt>
                <c:pt idx="6">
                  <c:v>615000</c:v>
                </c:pt>
                <c:pt idx="7">
                  <c:v>810000</c:v>
                </c:pt>
                <c:pt idx="8">
                  <c:v>1029000</c:v>
                </c:pt>
                <c:pt idx="9">
                  <c:v>1270000</c:v>
                </c:pt>
                <c:pt idx="10">
                  <c:v>1534000</c:v>
                </c:pt>
              </c:numCache>
            </c:numRef>
          </c:yVal>
        </c:ser>
        <c:ser>
          <c:idx val="1"/>
          <c:order val="1"/>
          <c:tx>
            <c:strRef>
              <c:f>'new table vs. naive'!$D$1</c:f>
              <c:strCache>
                <c:ptCount val="1"/>
                <c:pt idx="0">
                  <c:v>10^6*minTableSize</c:v>
                </c:pt>
              </c:strCache>
            </c:strRef>
          </c:tx>
          <c:xVal>
            <c:numRef>
              <c:f>'new table vs. naive'!$B$57:$B$67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 vs. naive'!$D$57:$D$67</c:f>
              <c:numCache>
                <c:formatCode>0.000</c:formatCode>
                <c:ptCount val="11"/>
                <c:pt idx="0">
                  <c:v>0</c:v>
                </c:pt>
                <c:pt idx="1">
                  <c:v>117647.05882352901</c:v>
                </c:pt>
                <c:pt idx="2">
                  <c:v>211764.70588235199</c:v>
                </c:pt>
                <c:pt idx="3">
                  <c:v>329411.764705882</c:v>
                </c:pt>
                <c:pt idx="4">
                  <c:v>466666.66666666599</c:v>
                </c:pt>
                <c:pt idx="5">
                  <c:v>611764.70588235196</c:v>
                </c:pt>
                <c:pt idx="6">
                  <c:v>674509.80392156797</c:v>
                </c:pt>
                <c:pt idx="7">
                  <c:v>764705.88235294097</c:v>
                </c:pt>
                <c:pt idx="8">
                  <c:v>858823.529411764</c:v>
                </c:pt>
                <c:pt idx="9">
                  <c:v>945098.03921568603</c:v>
                </c:pt>
                <c:pt idx="10">
                  <c:v>1035294.1176470499</c:v>
                </c:pt>
              </c:numCache>
            </c:numRef>
          </c:yVal>
        </c:ser>
        <c:ser>
          <c:idx val="2"/>
          <c:order val="2"/>
          <c:tx>
            <c:strRef>
              <c:f>'new table vs. naive'!$E$1</c:f>
              <c:strCache>
                <c:ptCount val="1"/>
                <c:pt idx="0">
                  <c:v>time (ns)</c:v>
                </c:pt>
              </c:strCache>
            </c:strRef>
          </c:tx>
          <c:xVal>
            <c:numRef>
              <c:f>'new table vs. naive'!$B$57:$B$67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 vs. naive'!$E$57:$E$67</c:f>
              <c:numCache>
                <c:formatCode>0.00E+00</c:formatCode>
                <c:ptCount val="11"/>
                <c:pt idx="0">
                  <c:v>279</c:v>
                </c:pt>
                <c:pt idx="1">
                  <c:v>70801</c:v>
                </c:pt>
                <c:pt idx="2">
                  <c:v>94118</c:v>
                </c:pt>
                <c:pt idx="3">
                  <c:v>110039</c:v>
                </c:pt>
                <c:pt idx="4">
                  <c:v>155608</c:v>
                </c:pt>
                <c:pt idx="5">
                  <c:v>175337</c:v>
                </c:pt>
                <c:pt idx="6">
                  <c:v>188569</c:v>
                </c:pt>
                <c:pt idx="7">
                  <c:v>246684</c:v>
                </c:pt>
                <c:pt idx="8">
                  <c:v>258042</c:v>
                </c:pt>
                <c:pt idx="9">
                  <c:v>265811</c:v>
                </c:pt>
                <c:pt idx="10">
                  <c:v>286985</c:v>
                </c:pt>
              </c:numCache>
            </c:numRef>
          </c:yVal>
        </c:ser>
        <c:ser>
          <c:idx val="3"/>
          <c:order val="3"/>
          <c:tx>
            <c:strRef>
              <c:f>'new table vs. naive'!$F$1</c:f>
              <c:strCache>
                <c:ptCount val="1"/>
                <c:pt idx="0">
                  <c:v>1000*time/delivered</c:v>
                </c:pt>
              </c:strCache>
            </c:strRef>
          </c:tx>
          <c:xVal>
            <c:numRef>
              <c:f>'new table vs. naive'!$B$57:$B$67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 vs. naive'!$F$57:$F$67</c:f>
              <c:numCache>
                <c:formatCode>0.00</c:formatCode>
                <c:ptCount val="11"/>
                <c:pt idx="0">
                  <c:v>0</c:v>
                </c:pt>
                <c:pt idx="1">
                  <c:v>2360.0333333333333</c:v>
                </c:pt>
                <c:pt idx="2">
                  <c:v>1120.452380952381</c:v>
                </c:pt>
                <c:pt idx="3">
                  <c:v>654.99404761904771</c:v>
                </c:pt>
                <c:pt idx="4">
                  <c:v>542.18815331010455</c:v>
                </c:pt>
                <c:pt idx="5">
                  <c:v>395.79458239277653</c:v>
                </c:pt>
                <c:pt idx="6">
                  <c:v>306.61626016260163</c:v>
                </c:pt>
                <c:pt idx="7">
                  <c:v>304.54814814814813</c:v>
                </c:pt>
                <c:pt idx="8">
                  <c:v>250.76967930029153</c:v>
                </c:pt>
                <c:pt idx="9">
                  <c:v>209.3</c:v>
                </c:pt>
                <c:pt idx="10">
                  <c:v>187.08279009126466</c:v>
                </c:pt>
              </c:numCache>
            </c:numRef>
          </c:yVal>
        </c:ser>
        <c:ser>
          <c:idx val="4"/>
          <c:order val="4"/>
          <c:tx>
            <c:strRef>
              <c:f>'new table vs. naive'!$K$1</c:f>
              <c:strCache>
                <c:ptCount val="1"/>
                <c:pt idx="0">
                  <c:v>Naive Time (ns)</c:v>
                </c:pt>
              </c:strCache>
            </c:strRef>
          </c:tx>
          <c:xVal>
            <c:numRef>
              <c:f>'new table vs. naive'!$B$57:$B$67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 vs. naive'!$K$57:$K$67</c:f>
              <c:numCache>
                <c:formatCode>0.00</c:formatCode>
                <c:ptCount val="11"/>
                <c:pt idx="0">
                  <c:v>1447</c:v>
                </c:pt>
                <c:pt idx="1">
                  <c:v>120388</c:v>
                </c:pt>
                <c:pt idx="2">
                  <c:v>268857</c:v>
                </c:pt>
                <c:pt idx="3">
                  <c:v>483524</c:v>
                </c:pt>
                <c:pt idx="4">
                  <c:v>775172</c:v>
                </c:pt>
                <c:pt idx="5">
                  <c:v>1117147</c:v>
                </c:pt>
                <c:pt idx="6">
                  <c:v>1278846</c:v>
                </c:pt>
                <c:pt idx="7">
                  <c:v>1301170</c:v>
                </c:pt>
                <c:pt idx="8">
                  <c:v>1866446</c:v>
                </c:pt>
                <c:pt idx="9">
                  <c:v>2329520</c:v>
                </c:pt>
                <c:pt idx="10">
                  <c:v>4131239</c:v>
                </c:pt>
              </c:numCache>
            </c:numRef>
          </c:yVal>
        </c:ser>
        <c:axId val="101472896"/>
        <c:axId val="101478784"/>
      </c:scatterChart>
      <c:valAx>
        <c:axId val="101472896"/>
        <c:scaling>
          <c:orientation val="minMax"/>
        </c:scaling>
        <c:axPos val="b"/>
        <c:numFmt formatCode="General" sourceLinked="1"/>
        <c:tickLblPos val="nextTo"/>
        <c:crossAx val="101478784"/>
        <c:crosses val="autoZero"/>
        <c:crossBetween val="midCat"/>
      </c:valAx>
      <c:valAx>
        <c:axId val="101478784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10147289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'new table vs. naive'!$C$1</c:f>
              <c:strCache>
                <c:ptCount val="1"/>
                <c:pt idx="0">
                  <c:v>Delivered</c:v>
                </c:pt>
              </c:strCache>
            </c:strRef>
          </c:tx>
          <c:xVal>
            <c:numRef>
              <c:f>'new table vs. naive'!$B$68:$B$78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 vs. naive'!$C$68:$C$78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1000</c:v>
                </c:pt>
                <c:pt idx="9">
                  <c:v>2000</c:v>
                </c:pt>
                <c:pt idx="10">
                  <c:v>4000</c:v>
                </c:pt>
              </c:numCache>
            </c:numRef>
          </c:yVal>
        </c:ser>
        <c:ser>
          <c:idx val="1"/>
          <c:order val="1"/>
          <c:tx>
            <c:strRef>
              <c:f>'new table vs. naive'!$D$1</c:f>
              <c:strCache>
                <c:ptCount val="1"/>
                <c:pt idx="0">
                  <c:v>10^6*minTableSize</c:v>
                </c:pt>
              </c:strCache>
            </c:strRef>
          </c:tx>
          <c:xVal>
            <c:numRef>
              <c:f>'new table vs. naive'!$B$68:$B$78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 vs. naive'!$D$68:$D$78</c:f>
              <c:numCache>
                <c:formatCode>0.000</c:formatCode>
                <c:ptCount val="11"/>
                <c:pt idx="0">
                  <c:v>0</c:v>
                </c:pt>
                <c:pt idx="1">
                  <c:v>3921.5686274509799</c:v>
                </c:pt>
                <c:pt idx="2">
                  <c:v>7843.1372549019597</c:v>
                </c:pt>
                <c:pt idx="3">
                  <c:v>7843.1372549019597</c:v>
                </c:pt>
                <c:pt idx="4">
                  <c:v>7843.1372549019597</c:v>
                </c:pt>
                <c:pt idx="5">
                  <c:v>7843.1372549019597</c:v>
                </c:pt>
                <c:pt idx="6">
                  <c:v>11764.705882352901</c:v>
                </c:pt>
                <c:pt idx="7">
                  <c:v>11764.705882352901</c:v>
                </c:pt>
                <c:pt idx="8">
                  <c:v>15686.274509803899</c:v>
                </c:pt>
                <c:pt idx="9">
                  <c:v>31372.549019607799</c:v>
                </c:pt>
                <c:pt idx="10">
                  <c:v>35294.117647058803</c:v>
                </c:pt>
              </c:numCache>
            </c:numRef>
          </c:yVal>
        </c:ser>
        <c:ser>
          <c:idx val="2"/>
          <c:order val="2"/>
          <c:tx>
            <c:strRef>
              <c:f>'new table vs. naive'!$E$1</c:f>
              <c:strCache>
                <c:ptCount val="1"/>
                <c:pt idx="0">
                  <c:v>time (ns)</c:v>
                </c:pt>
              </c:strCache>
            </c:strRef>
          </c:tx>
          <c:xVal>
            <c:numRef>
              <c:f>'new table vs. naive'!$B$68:$B$78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 vs. naive'!$E$68:$E$78</c:f>
              <c:numCache>
                <c:formatCode>0.00E+00</c:formatCode>
                <c:ptCount val="11"/>
                <c:pt idx="0">
                  <c:v>268</c:v>
                </c:pt>
                <c:pt idx="1">
                  <c:v>777807</c:v>
                </c:pt>
                <c:pt idx="2">
                  <c:v>52042</c:v>
                </c:pt>
                <c:pt idx="3">
                  <c:v>52363</c:v>
                </c:pt>
                <c:pt idx="4">
                  <c:v>52135</c:v>
                </c:pt>
                <c:pt idx="5">
                  <c:v>51968</c:v>
                </c:pt>
                <c:pt idx="6">
                  <c:v>52277</c:v>
                </c:pt>
                <c:pt idx="7">
                  <c:v>52111</c:v>
                </c:pt>
                <c:pt idx="8">
                  <c:v>51602</c:v>
                </c:pt>
                <c:pt idx="9">
                  <c:v>53029</c:v>
                </c:pt>
                <c:pt idx="10">
                  <c:v>53308</c:v>
                </c:pt>
              </c:numCache>
            </c:numRef>
          </c:yVal>
        </c:ser>
        <c:ser>
          <c:idx val="3"/>
          <c:order val="3"/>
          <c:tx>
            <c:strRef>
              <c:f>'new table vs. naive'!$F$1</c:f>
              <c:strCache>
                <c:ptCount val="1"/>
                <c:pt idx="0">
                  <c:v>1000*time/delivered</c:v>
                </c:pt>
              </c:strCache>
            </c:strRef>
          </c:tx>
          <c:xVal>
            <c:numRef>
              <c:f>'new table vs. naive'!$B$68:$B$78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 vs. naive'!$F$68:$F$78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51602</c:v>
                </c:pt>
                <c:pt idx="9">
                  <c:v>26514.5</c:v>
                </c:pt>
                <c:pt idx="10">
                  <c:v>13327</c:v>
                </c:pt>
              </c:numCache>
            </c:numRef>
          </c:yVal>
        </c:ser>
        <c:ser>
          <c:idx val="4"/>
          <c:order val="4"/>
          <c:tx>
            <c:strRef>
              <c:f>'new table vs. naive'!$K$1</c:f>
              <c:strCache>
                <c:ptCount val="1"/>
                <c:pt idx="0">
                  <c:v>Naive Time (ns)</c:v>
                </c:pt>
              </c:strCache>
            </c:strRef>
          </c:tx>
          <c:xVal>
            <c:numRef>
              <c:f>'new table vs. naive'!$B$68:$B$78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 vs. naive'!$K$68:$K$78</c:f>
              <c:numCache>
                <c:formatCode>0.00</c:formatCode>
                <c:ptCount val="11"/>
                <c:pt idx="0">
                  <c:v>2501</c:v>
                </c:pt>
                <c:pt idx="1">
                  <c:v>60567</c:v>
                </c:pt>
                <c:pt idx="2">
                  <c:v>123066</c:v>
                </c:pt>
                <c:pt idx="3">
                  <c:v>210576</c:v>
                </c:pt>
                <c:pt idx="4">
                  <c:v>322284</c:v>
                </c:pt>
                <c:pt idx="5">
                  <c:v>433133</c:v>
                </c:pt>
                <c:pt idx="6">
                  <c:v>581828</c:v>
                </c:pt>
                <c:pt idx="7">
                  <c:v>868954</c:v>
                </c:pt>
                <c:pt idx="8">
                  <c:v>733308</c:v>
                </c:pt>
                <c:pt idx="9">
                  <c:v>1023900</c:v>
                </c:pt>
                <c:pt idx="10">
                  <c:v>1796723</c:v>
                </c:pt>
              </c:numCache>
            </c:numRef>
          </c:yVal>
        </c:ser>
        <c:axId val="101510144"/>
        <c:axId val="101393152"/>
      </c:scatterChart>
      <c:valAx>
        <c:axId val="101510144"/>
        <c:scaling>
          <c:orientation val="minMax"/>
        </c:scaling>
        <c:axPos val="b"/>
        <c:numFmt formatCode="General" sourceLinked="1"/>
        <c:tickLblPos val="nextTo"/>
        <c:crossAx val="101393152"/>
        <c:crosses val="autoZero"/>
        <c:crossBetween val="midCat"/>
      </c:valAx>
      <c:valAx>
        <c:axId val="101393152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101510144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'new table vs. old table'!$C$1</c:f>
              <c:strCache>
                <c:ptCount val="1"/>
                <c:pt idx="0">
                  <c:v>Delivered</c:v>
                </c:pt>
              </c:strCache>
            </c:strRef>
          </c:tx>
          <c:xVal>
            <c:numRef>
              <c:f>'new table vs. old table'!$B$2:$B$12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 vs. old table'!$C$2:$C$12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1000</c:v>
                </c:pt>
                <c:pt idx="10">
                  <c:v>2000</c:v>
                </c:pt>
              </c:numCache>
            </c:numRef>
          </c:yVal>
        </c:ser>
        <c:ser>
          <c:idx val="1"/>
          <c:order val="1"/>
          <c:tx>
            <c:strRef>
              <c:f>'new table vs. old table'!$D$1</c:f>
              <c:strCache>
                <c:ptCount val="1"/>
                <c:pt idx="0">
                  <c:v>10^6*minTableSize</c:v>
                </c:pt>
              </c:strCache>
            </c:strRef>
          </c:tx>
          <c:xVal>
            <c:numRef>
              <c:f>'new table vs. old table'!$B$2:$B$12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 vs. old table'!$D$2:$D$12</c:f>
              <c:numCache>
                <c:formatCode>0.000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3921.5686274509799</c:v>
                </c:pt>
                <c:pt idx="10">
                  <c:v>3921.5686274509799</c:v>
                </c:pt>
              </c:numCache>
            </c:numRef>
          </c:yVal>
        </c:ser>
        <c:ser>
          <c:idx val="2"/>
          <c:order val="2"/>
          <c:tx>
            <c:strRef>
              <c:f>'new table vs. old table'!$E$1</c:f>
              <c:strCache>
                <c:ptCount val="1"/>
                <c:pt idx="0">
                  <c:v>time (ns)</c:v>
                </c:pt>
              </c:strCache>
            </c:strRef>
          </c:tx>
          <c:xVal>
            <c:numRef>
              <c:f>'new table vs. old table'!$B$2:$B$12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 vs. old table'!$E$2:$E$12</c:f>
              <c:numCache>
                <c:formatCode>0.00E+00</c:formatCode>
                <c:ptCount val="11"/>
                <c:pt idx="0">
                  <c:v>274</c:v>
                </c:pt>
                <c:pt idx="1">
                  <c:v>55732</c:v>
                </c:pt>
                <c:pt idx="2">
                  <c:v>56080</c:v>
                </c:pt>
                <c:pt idx="3">
                  <c:v>53842</c:v>
                </c:pt>
                <c:pt idx="4">
                  <c:v>53725</c:v>
                </c:pt>
                <c:pt idx="5">
                  <c:v>53579</c:v>
                </c:pt>
                <c:pt idx="6">
                  <c:v>53557</c:v>
                </c:pt>
                <c:pt idx="7">
                  <c:v>53403</c:v>
                </c:pt>
                <c:pt idx="8">
                  <c:v>53693</c:v>
                </c:pt>
                <c:pt idx="9">
                  <c:v>53101</c:v>
                </c:pt>
                <c:pt idx="10">
                  <c:v>53402</c:v>
                </c:pt>
              </c:numCache>
            </c:numRef>
          </c:yVal>
        </c:ser>
        <c:ser>
          <c:idx val="3"/>
          <c:order val="3"/>
          <c:tx>
            <c:strRef>
              <c:f>'new table vs. old table'!$F$1</c:f>
              <c:strCache>
                <c:ptCount val="1"/>
                <c:pt idx="0">
                  <c:v>1000*time/delivered</c:v>
                </c:pt>
              </c:strCache>
            </c:strRef>
          </c:tx>
          <c:xVal>
            <c:numRef>
              <c:f>'new table vs. old table'!$B$2:$B$12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 vs. old table'!$F$2:$F$12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53101</c:v>
                </c:pt>
                <c:pt idx="10">
                  <c:v>26701</c:v>
                </c:pt>
              </c:numCache>
            </c:numRef>
          </c:yVal>
        </c:ser>
        <c:ser>
          <c:idx val="4"/>
          <c:order val="4"/>
          <c:tx>
            <c:strRef>
              <c:f>'new table vs. old table'!$K$1</c:f>
              <c:strCache>
                <c:ptCount val="1"/>
                <c:pt idx="0">
                  <c:v>Old Table Time (ns)</c:v>
                </c:pt>
              </c:strCache>
            </c:strRef>
          </c:tx>
          <c:xVal>
            <c:numRef>
              <c:f>'new table vs. old table'!$B$2:$B$12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 vs. old table'!$K$2:$K$12</c:f>
              <c:numCache>
                <c:formatCode>0.00</c:formatCode>
                <c:ptCount val="11"/>
                <c:pt idx="0">
                  <c:v>293</c:v>
                </c:pt>
                <c:pt idx="1">
                  <c:v>36331</c:v>
                </c:pt>
                <c:pt idx="2">
                  <c:v>36231</c:v>
                </c:pt>
                <c:pt idx="3">
                  <c:v>368312</c:v>
                </c:pt>
                <c:pt idx="4">
                  <c:v>491224</c:v>
                </c:pt>
                <c:pt idx="5">
                  <c:v>650518</c:v>
                </c:pt>
                <c:pt idx="6">
                  <c:v>718989</c:v>
                </c:pt>
                <c:pt idx="7">
                  <c:v>799212</c:v>
                </c:pt>
                <c:pt idx="8">
                  <c:v>884265</c:v>
                </c:pt>
                <c:pt idx="9">
                  <c:v>1048394</c:v>
                </c:pt>
                <c:pt idx="10">
                  <c:v>1138048</c:v>
                </c:pt>
              </c:numCache>
            </c:numRef>
          </c:yVal>
        </c:ser>
        <c:axId val="101522432"/>
        <c:axId val="101536512"/>
      </c:scatterChart>
      <c:valAx>
        <c:axId val="101522432"/>
        <c:scaling>
          <c:orientation val="minMax"/>
        </c:scaling>
        <c:axPos val="b"/>
        <c:numFmt formatCode="General" sourceLinked="1"/>
        <c:tickLblPos val="nextTo"/>
        <c:crossAx val="101536512"/>
        <c:crosses val="autoZero"/>
        <c:crossBetween val="midCat"/>
      </c:valAx>
      <c:valAx>
        <c:axId val="101536512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10152243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'new table vs. old table'!$C$1</c:f>
              <c:strCache>
                <c:ptCount val="1"/>
                <c:pt idx="0">
                  <c:v>Delivered</c:v>
                </c:pt>
              </c:strCache>
            </c:strRef>
          </c:tx>
          <c:xVal>
            <c:numRef>
              <c:f>'new table vs. old table'!$B$13:$B$23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 vs. old table'!$C$13:$C$23</c:f>
              <c:numCache>
                <c:formatCode>General</c:formatCode>
                <c:ptCount val="11"/>
                <c:pt idx="0">
                  <c:v>0</c:v>
                </c:pt>
                <c:pt idx="1">
                  <c:v>3000</c:v>
                </c:pt>
                <c:pt idx="2">
                  <c:v>9000</c:v>
                </c:pt>
                <c:pt idx="3">
                  <c:v>17000</c:v>
                </c:pt>
                <c:pt idx="4">
                  <c:v>26000</c:v>
                </c:pt>
                <c:pt idx="5">
                  <c:v>35000</c:v>
                </c:pt>
                <c:pt idx="6">
                  <c:v>52000</c:v>
                </c:pt>
                <c:pt idx="7">
                  <c:v>71000</c:v>
                </c:pt>
                <c:pt idx="8">
                  <c:v>93000</c:v>
                </c:pt>
                <c:pt idx="9">
                  <c:v>118000</c:v>
                </c:pt>
                <c:pt idx="10">
                  <c:v>143000</c:v>
                </c:pt>
              </c:numCache>
            </c:numRef>
          </c:yVal>
        </c:ser>
        <c:ser>
          <c:idx val="1"/>
          <c:order val="1"/>
          <c:tx>
            <c:strRef>
              <c:f>'new table vs. old table'!$D$1</c:f>
              <c:strCache>
                <c:ptCount val="1"/>
                <c:pt idx="0">
                  <c:v>10^6*minTableSize</c:v>
                </c:pt>
              </c:strCache>
            </c:strRef>
          </c:tx>
          <c:xVal>
            <c:numRef>
              <c:f>'new table vs. old table'!$B$13:$B$23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 vs. old table'!$D$13:$D$23</c:f>
              <c:numCache>
                <c:formatCode>0.000</c:formatCode>
                <c:ptCount val="11"/>
                <c:pt idx="0">
                  <c:v>0</c:v>
                </c:pt>
                <c:pt idx="1">
                  <c:v>11764.705882352901</c:v>
                </c:pt>
                <c:pt idx="2">
                  <c:v>27450.980392156798</c:v>
                </c:pt>
                <c:pt idx="3">
                  <c:v>35294.117647058803</c:v>
                </c:pt>
                <c:pt idx="4">
                  <c:v>39215.686274509797</c:v>
                </c:pt>
                <c:pt idx="5">
                  <c:v>39215.686274509797</c:v>
                </c:pt>
                <c:pt idx="6">
                  <c:v>109803.921568627</c:v>
                </c:pt>
                <c:pt idx="7">
                  <c:v>133333.33333333299</c:v>
                </c:pt>
                <c:pt idx="8">
                  <c:v>164705.882352941</c:v>
                </c:pt>
                <c:pt idx="9">
                  <c:v>188235.29411764699</c:v>
                </c:pt>
                <c:pt idx="10">
                  <c:v>207843.137254901</c:v>
                </c:pt>
              </c:numCache>
            </c:numRef>
          </c:yVal>
        </c:ser>
        <c:ser>
          <c:idx val="2"/>
          <c:order val="2"/>
          <c:tx>
            <c:strRef>
              <c:f>'new table vs. old table'!$E$1</c:f>
              <c:strCache>
                <c:ptCount val="1"/>
                <c:pt idx="0">
                  <c:v>time (ns)</c:v>
                </c:pt>
              </c:strCache>
            </c:strRef>
          </c:tx>
          <c:xVal>
            <c:numRef>
              <c:f>'new table vs. old table'!$B$13:$B$23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 vs. old table'!$E$13:$E$23</c:f>
              <c:numCache>
                <c:formatCode>0.00E+00</c:formatCode>
                <c:ptCount val="11"/>
                <c:pt idx="0">
                  <c:v>321</c:v>
                </c:pt>
                <c:pt idx="1">
                  <c:v>53829</c:v>
                </c:pt>
                <c:pt idx="2">
                  <c:v>56044</c:v>
                </c:pt>
                <c:pt idx="3">
                  <c:v>57334</c:v>
                </c:pt>
                <c:pt idx="4">
                  <c:v>59071</c:v>
                </c:pt>
                <c:pt idx="5">
                  <c:v>58527</c:v>
                </c:pt>
                <c:pt idx="6">
                  <c:v>65865</c:v>
                </c:pt>
                <c:pt idx="7">
                  <c:v>71891</c:v>
                </c:pt>
                <c:pt idx="8">
                  <c:v>72492</c:v>
                </c:pt>
                <c:pt idx="9">
                  <c:v>78346</c:v>
                </c:pt>
                <c:pt idx="10">
                  <c:v>77292</c:v>
                </c:pt>
              </c:numCache>
            </c:numRef>
          </c:yVal>
        </c:ser>
        <c:ser>
          <c:idx val="3"/>
          <c:order val="3"/>
          <c:tx>
            <c:strRef>
              <c:f>'new table vs. old table'!$F$1</c:f>
              <c:strCache>
                <c:ptCount val="1"/>
                <c:pt idx="0">
                  <c:v>1000*time/delivered</c:v>
                </c:pt>
              </c:strCache>
            </c:strRef>
          </c:tx>
          <c:xVal>
            <c:numRef>
              <c:f>'new table vs. old table'!$B$13:$B$23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 vs. old table'!$F$13:$F$23</c:f>
              <c:numCache>
                <c:formatCode>0.00</c:formatCode>
                <c:ptCount val="11"/>
                <c:pt idx="0">
                  <c:v>0</c:v>
                </c:pt>
                <c:pt idx="1">
                  <c:v>17943</c:v>
                </c:pt>
                <c:pt idx="2">
                  <c:v>6227.1111111111113</c:v>
                </c:pt>
                <c:pt idx="3">
                  <c:v>3372.5882352941176</c:v>
                </c:pt>
                <c:pt idx="4">
                  <c:v>2271.9615384615386</c:v>
                </c:pt>
                <c:pt idx="5">
                  <c:v>1672.1999999999998</c:v>
                </c:pt>
                <c:pt idx="6">
                  <c:v>1266.6346153846152</c:v>
                </c:pt>
                <c:pt idx="7">
                  <c:v>1012.5492957746478</c:v>
                </c:pt>
                <c:pt idx="8">
                  <c:v>779.48387096774195</c:v>
                </c:pt>
                <c:pt idx="9">
                  <c:v>663.94915254237287</c:v>
                </c:pt>
                <c:pt idx="10">
                  <c:v>540.50349650349654</c:v>
                </c:pt>
              </c:numCache>
            </c:numRef>
          </c:yVal>
        </c:ser>
        <c:ser>
          <c:idx val="4"/>
          <c:order val="4"/>
          <c:tx>
            <c:strRef>
              <c:f>'new table vs. old table'!$K$1</c:f>
              <c:strCache>
                <c:ptCount val="1"/>
                <c:pt idx="0">
                  <c:v>Old Table Time (ns)</c:v>
                </c:pt>
              </c:strCache>
            </c:strRef>
          </c:tx>
          <c:xVal>
            <c:numRef>
              <c:f>'new table vs. old table'!$B$13:$B$23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 vs. old table'!$K$13:$K$23</c:f>
              <c:numCache>
                <c:formatCode>0.00</c:formatCode>
                <c:ptCount val="11"/>
                <c:pt idx="0">
                  <c:v>307</c:v>
                </c:pt>
                <c:pt idx="1">
                  <c:v>247692</c:v>
                </c:pt>
                <c:pt idx="2">
                  <c:v>413868</c:v>
                </c:pt>
                <c:pt idx="3">
                  <c:v>610647</c:v>
                </c:pt>
                <c:pt idx="4">
                  <c:v>858651</c:v>
                </c:pt>
                <c:pt idx="5">
                  <c:v>1137206</c:v>
                </c:pt>
                <c:pt idx="6">
                  <c:v>1267311</c:v>
                </c:pt>
                <c:pt idx="7">
                  <c:v>1398136</c:v>
                </c:pt>
                <c:pt idx="8">
                  <c:v>1611014</c:v>
                </c:pt>
                <c:pt idx="9">
                  <c:v>1748809</c:v>
                </c:pt>
                <c:pt idx="10">
                  <c:v>1926722</c:v>
                </c:pt>
              </c:numCache>
            </c:numRef>
          </c:yVal>
        </c:ser>
        <c:axId val="101714944"/>
        <c:axId val="101724928"/>
      </c:scatterChart>
      <c:valAx>
        <c:axId val="101714944"/>
        <c:scaling>
          <c:orientation val="minMax"/>
        </c:scaling>
        <c:axPos val="b"/>
        <c:numFmt formatCode="General" sourceLinked="1"/>
        <c:tickLblPos val="nextTo"/>
        <c:crossAx val="101724928"/>
        <c:crosses val="autoZero"/>
        <c:crossBetween val="midCat"/>
      </c:valAx>
      <c:valAx>
        <c:axId val="101724928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10171494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'new table vs. old table'!$C$1</c:f>
              <c:strCache>
                <c:ptCount val="1"/>
                <c:pt idx="0">
                  <c:v>Delivered</c:v>
                </c:pt>
              </c:strCache>
            </c:strRef>
          </c:tx>
          <c:xVal>
            <c:numRef>
              <c:f>'new table vs. old table'!$B$24:$B$34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 vs. old table'!$C$24:$C$34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2000</c:v>
                </c:pt>
                <c:pt idx="5">
                  <c:v>5000</c:v>
                </c:pt>
                <c:pt idx="6">
                  <c:v>9000</c:v>
                </c:pt>
                <c:pt idx="7">
                  <c:v>13000</c:v>
                </c:pt>
                <c:pt idx="8">
                  <c:v>17000</c:v>
                </c:pt>
                <c:pt idx="9">
                  <c:v>22000</c:v>
                </c:pt>
                <c:pt idx="10">
                  <c:v>27000</c:v>
                </c:pt>
              </c:numCache>
            </c:numRef>
          </c:yVal>
        </c:ser>
        <c:ser>
          <c:idx val="1"/>
          <c:order val="1"/>
          <c:tx>
            <c:strRef>
              <c:f>'new table vs. old table'!$D$1</c:f>
              <c:strCache>
                <c:ptCount val="1"/>
                <c:pt idx="0">
                  <c:v>10^6*minTableSize</c:v>
                </c:pt>
              </c:strCache>
            </c:strRef>
          </c:tx>
          <c:xVal>
            <c:numRef>
              <c:f>'new table vs. old table'!$B$24:$B$34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 vs. old table'!$D$24:$D$34</c:f>
              <c:numCache>
                <c:formatCode>0.000</c:formatCode>
                <c:ptCount val="11"/>
                <c:pt idx="0">
                  <c:v>0</c:v>
                </c:pt>
                <c:pt idx="1">
                  <c:v>3921.5686274509799</c:v>
                </c:pt>
                <c:pt idx="2">
                  <c:v>3921.5686274509799</c:v>
                </c:pt>
                <c:pt idx="3">
                  <c:v>11764.705882352901</c:v>
                </c:pt>
                <c:pt idx="4">
                  <c:v>31372.549019607799</c:v>
                </c:pt>
                <c:pt idx="5">
                  <c:v>50980.392156862697</c:v>
                </c:pt>
                <c:pt idx="6">
                  <c:v>54901.960784313698</c:v>
                </c:pt>
                <c:pt idx="7">
                  <c:v>58823.529411764699</c:v>
                </c:pt>
                <c:pt idx="8">
                  <c:v>58823.529411764699</c:v>
                </c:pt>
                <c:pt idx="9">
                  <c:v>66666.666666666599</c:v>
                </c:pt>
                <c:pt idx="10">
                  <c:v>74509.8039215686</c:v>
                </c:pt>
              </c:numCache>
            </c:numRef>
          </c:yVal>
        </c:ser>
        <c:ser>
          <c:idx val="2"/>
          <c:order val="2"/>
          <c:tx>
            <c:strRef>
              <c:f>'new table vs. old table'!$E$1</c:f>
              <c:strCache>
                <c:ptCount val="1"/>
                <c:pt idx="0">
                  <c:v>time (ns)</c:v>
                </c:pt>
              </c:strCache>
            </c:strRef>
          </c:tx>
          <c:xVal>
            <c:numRef>
              <c:f>'new table vs. old table'!$B$24:$B$34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 vs. old table'!$E$24:$E$34</c:f>
              <c:numCache>
                <c:formatCode>0.00E+00</c:formatCode>
                <c:ptCount val="11"/>
                <c:pt idx="0">
                  <c:v>301</c:v>
                </c:pt>
                <c:pt idx="1">
                  <c:v>386602</c:v>
                </c:pt>
                <c:pt idx="2">
                  <c:v>51765</c:v>
                </c:pt>
                <c:pt idx="3">
                  <c:v>52417</c:v>
                </c:pt>
                <c:pt idx="4">
                  <c:v>54252</c:v>
                </c:pt>
                <c:pt idx="5">
                  <c:v>55831</c:v>
                </c:pt>
                <c:pt idx="6">
                  <c:v>55929</c:v>
                </c:pt>
                <c:pt idx="7">
                  <c:v>68104</c:v>
                </c:pt>
                <c:pt idx="8">
                  <c:v>57408</c:v>
                </c:pt>
                <c:pt idx="9">
                  <c:v>57163</c:v>
                </c:pt>
                <c:pt idx="10">
                  <c:v>60067</c:v>
                </c:pt>
              </c:numCache>
            </c:numRef>
          </c:yVal>
        </c:ser>
        <c:ser>
          <c:idx val="3"/>
          <c:order val="3"/>
          <c:tx>
            <c:strRef>
              <c:f>'new table vs. old table'!$F$1</c:f>
              <c:strCache>
                <c:ptCount val="1"/>
                <c:pt idx="0">
                  <c:v>1000*time/delivered</c:v>
                </c:pt>
              </c:strCache>
            </c:strRef>
          </c:tx>
          <c:xVal>
            <c:numRef>
              <c:f>'new table vs. old table'!$B$24:$B$34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 vs. old table'!$F$24:$F$34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27126</c:v>
                </c:pt>
                <c:pt idx="5">
                  <c:v>11166.2</c:v>
                </c:pt>
                <c:pt idx="6">
                  <c:v>6214.333333333333</c:v>
                </c:pt>
                <c:pt idx="7">
                  <c:v>5238.7692307692305</c:v>
                </c:pt>
                <c:pt idx="8">
                  <c:v>3376.9411764705883</c:v>
                </c:pt>
                <c:pt idx="9">
                  <c:v>2598.3181818181815</c:v>
                </c:pt>
                <c:pt idx="10">
                  <c:v>2224.7037037037035</c:v>
                </c:pt>
              </c:numCache>
            </c:numRef>
          </c:yVal>
        </c:ser>
        <c:ser>
          <c:idx val="4"/>
          <c:order val="4"/>
          <c:tx>
            <c:strRef>
              <c:f>'new table vs. old table'!$K$1</c:f>
              <c:strCache>
                <c:ptCount val="1"/>
                <c:pt idx="0">
                  <c:v>Old Table Time (ns)</c:v>
                </c:pt>
              </c:strCache>
            </c:strRef>
          </c:tx>
          <c:xVal>
            <c:numRef>
              <c:f>'new table vs. old table'!$B$24:$B$34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 vs. old table'!$K$24:$K$34</c:f>
              <c:numCache>
                <c:formatCode>0.00</c:formatCode>
                <c:ptCount val="11"/>
                <c:pt idx="0">
                  <c:v>292</c:v>
                </c:pt>
                <c:pt idx="1">
                  <c:v>267942</c:v>
                </c:pt>
                <c:pt idx="2">
                  <c:v>408319</c:v>
                </c:pt>
                <c:pt idx="3">
                  <c:v>603896</c:v>
                </c:pt>
                <c:pt idx="4">
                  <c:v>862780</c:v>
                </c:pt>
                <c:pt idx="5">
                  <c:v>1142912</c:v>
                </c:pt>
                <c:pt idx="6">
                  <c:v>1263907</c:v>
                </c:pt>
                <c:pt idx="7">
                  <c:v>1376214</c:v>
                </c:pt>
                <c:pt idx="8">
                  <c:v>1545416</c:v>
                </c:pt>
                <c:pt idx="9">
                  <c:v>1776605</c:v>
                </c:pt>
                <c:pt idx="10">
                  <c:v>1950122</c:v>
                </c:pt>
              </c:numCache>
            </c:numRef>
          </c:yVal>
        </c:ser>
        <c:axId val="101760000"/>
        <c:axId val="101769984"/>
      </c:scatterChart>
      <c:valAx>
        <c:axId val="101760000"/>
        <c:scaling>
          <c:orientation val="minMax"/>
        </c:scaling>
        <c:axPos val="b"/>
        <c:numFmt formatCode="General" sourceLinked="1"/>
        <c:tickLblPos val="nextTo"/>
        <c:crossAx val="101769984"/>
        <c:crosses val="autoZero"/>
        <c:crossBetween val="midCat"/>
      </c:valAx>
      <c:valAx>
        <c:axId val="101769984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10176000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'new table vs. old table'!$C$1</c:f>
              <c:strCache>
                <c:ptCount val="1"/>
                <c:pt idx="0">
                  <c:v>Delivered</c:v>
                </c:pt>
              </c:strCache>
            </c:strRef>
          </c:tx>
          <c:xVal>
            <c:numRef>
              <c:f>'new table vs. old table'!$B$35:$B$45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 vs. old table'!$C$35:$C$45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1000</c:v>
                </c:pt>
                <c:pt idx="9">
                  <c:v>2000</c:v>
                </c:pt>
                <c:pt idx="10">
                  <c:v>5000</c:v>
                </c:pt>
              </c:numCache>
            </c:numRef>
          </c:yVal>
        </c:ser>
        <c:ser>
          <c:idx val="1"/>
          <c:order val="1"/>
          <c:tx>
            <c:strRef>
              <c:f>'new table vs. old table'!$D$1</c:f>
              <c:strCache>
                <c:ptCount val="1"/>
                <c:pt idx="0">
                  <c:v>10^6*minTableSize</c:v>
                </c:pt>
              </c:strCache>
            </c:strRef>
          </c:tx>
          <c:xVal>
            <c:numRef>
              <c:f>'new table vs. old table'!$B$35:$B$45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 vs. old table'!$D$35:$D$45</c:f>
              <c:numCache>
                <c:formatCode>0.000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3921.5686274509799</c:v>
                </c:pt>
                <c:pt idx="9">
                  <c:v>3921.5686274509799</c:v>
                </c:pt>
                <c:pt idx="10">
                  <c:v>11764.705882352901</c:v>
                </c:pt>
              </c:numCache>
            </c:numRef>
          </c:yVal>
        </c:ser>
        <c:ser>
          <c:idx val="2"/>
          <c:order val="2"/>
          <c:tx>
            <c:strRef>
              <c:f>'new table vs. old table'!$E$1</c:f>
              <c:strCache>
                <c:ptCount val="1"/>
                <c:pt idx="0">
                  <c:v>time (ns)</c:v>
                </c:pt>
              </c:strCache>
            </c:strRef>
          </c:tx>
          <c:xVal>
            <c:numRef>
              <c:f>'new table vs. old table'!$B$35:$B$45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 vs. old table'!$E$35:$E$45</c:f>
              <c:numCache>
                <c:formatCode>0.00E+00</c:formatCode>
                <c:ptCount val="11"/>
                <c:pt idx="0">
                  <c:v>318</c:v>
                </c:pt>
                <c:pt idx="1">
                  <c:v>53623</c:v>
                </c:pt>
                <c:pt idx="2">
                  <c:v>53206</c:v>
                </c:pt>
                <c:pt idx="3">
                  <c:v>52850</c:v>
                </c:pt>
                <c:pt idx="4">
                  <c:v>52648</c:v>
                </c:pt>
                <c:pt idx="5">
                  <c:v>52905</c:v>
                </c:pt>
                <c:pt idx="6">
                  <c:v>52785</c:v>
                </c:pt>
                <c:pt idx="7">
                  <c:v>52712</c:v>
                </c:pt>
                <c:pt idx="8">
                  <c:v>52451</c:v>
                </c:pt>
                <c:pt idx="9">
                  <c:v>52794</c:v>
                </c:pt>
                <c:pt idx="10">
                  <c:v>52148</c:v>
                </c:pt>
              </c:numCache>
            </c:numRef>
          </c:yVal>
        </c:ser>
        <c:ser>
          <c:idx val="3"/>
          <c:order val="3"/>
          <c:tx>
            <c:strRef>
              <c:f>'new table vs. old table'!$F$1</c:f>
              <c:strCache>
                <c:ptCount val="1"/>
                <c:pt idx="0">
                  <c:v>1000*time/delivered</c:v>
                </c:pt>
              </c:strCache>
            </c:strRef>
          </c:tx>
          <c:xVal>
            <c:numRef>
              <c:f>'new table vs. old table'!$B$35:$B$45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 vs. old table'!$F$35:$F$45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52451</c:v>
                </c:pt>
                <c:pt idx="9">
                  <c:v>26397</c:v>
                </c:pt>
                <c:pt idx="10">
                  <c:v>10429.6</c:v>
                </c:pt>
              </c:numCache>
            </c:numRef>
          </c:yVal>
        </c:ser>
        <c:ser>
          <c:idx val="4"/>
          <c:order val="4"/>
          <c:tx>
            <c:strRef>
              <c:f>'new table vs. old table'!$K$1</c:f>
              <c:strCache>
                <c:ptCount val="1"/>
                <c:pt idx="0">
                  <c:v>Old Table Time (ns)</c:v>
                </c:pt>
              </c:strCache>
            </c:strRef>
          </c:tx>
          <c:xVal>
            <c:numRef>
              <c:f>'new table vs. old table'!$B$35:$B$45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 vs. old table'!$K$35:$K$45</c:f>
              <c:numCache>
                <c:formatCode>0.00</c:formatCode>
                <c:ptCount val="11"/>
                <c:pt idx="0">
                  <c:v>295</c:v>
                </c:pt>
                <c:pt idx="1">
                  <c:v>202395</c:v>
                </c:pt>
                <c:pt idx="2">
                  <c:v>335021</c:v>
                </c:pt>
                <c:pt idx="3">
                  <c:v>470035</c:v>
                </c:pt>
                <c:pt idx="4">
                  <c:v>655068</c:v>
                </c:pt>
                <c:pt idx="5">
                  <c:v>801675</c:v>
                </c:pt>
                <c:pt idx="6">
                  <c:v>961431</c:v>
                </c:pt>
                <c:pt idx="7">
                  <c:v>1073840</c:v>
                </c:pt>
                <c:pt idx="8">
                  <c:v>1210800</c:v>
                </c:pt>
                <c:pt idx="9">
                  <c:v>1388308</c:v>
                </c:pt>
                <c:pt idx="10">
                  <c:v>1645724</c:v>
                </c:pt>
              </c:numCache>
            </c:numRef>
          </c:yVal>
        </c:ser>
        <c:axId val="101870592"/>
        <c:axId val="101876480"/>
      </c:scatterChart>
      <c:valAx>
        <c:axId val="101870592"/>
        <c:scaling>
          <c:orientation val="minMax"/>
        </c:scaling>
        <c:axPos val="b"/>
        <c:numFmt formatCode="General" sourceLinked="1"/>
        <c:tickLblPos val="nextTo"/>
        <c:crossAx val="101876480"/>
        <c:crosses val="autoZero"/>
        <c:crossBetween val="midCat"/>
      </c:valAx>
      <c:valAx>
        <c:axId val="101876480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10187059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'new table vs. old table'!$C$1</c:f>
              <c:strCache>
                <c:ptCount val="1"/>
                <c:pt idx="0">
                  <c:v>Delivered</c:v>
                </c:pt>
              </c:strCache>
            </c:strRef>
          </c:tx>
          <c:xVal>
            <c:numRef>
              <c:f>'new table vs. old table'!$B$46:$B$56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 vs. old table'!$C$46:$C$56</c:f>
              <c:numCache>
                <c:formatCode>General</c:formatCode>
                <c:ptCount val="11"/>
                <c:pt idx="0">
                  <c:v>0</c:v>
                </c:pt>
                <c:pt idx="1">
                  <c:v>3000</c:v>
                </c:pt>
                <c:pt idx="2">
                  <c:v>9000</c:v>
                </c:pt>
                <c:pt idx="3">
                  <c:v>15000</c:v>
                </c:pt>
                <c:pt idx="4">
                  <c:v>21000</c:v>
                </c:pt>
                <c:pt idx="5">
                  <c:v>27000</c:v>
                </c:pt>
                <c:pt idx="6">
                  <c:v>34000</c:v>
                </c:pt>
                <c:pt idx="7">
                  <c:v>45000</c:v>
                </c:pt>
                <c:pt idx="8">
                  <c:v>60000</c:v>
                </c:pt>
                <c:pt idx="9">
                  <c:v>79000</c:v>
                </c:pt>
                <c:pt idx="10">
                  <c:v>103000</c:v>
                </c:pt>
              </c:numCache>
            </c:numRef>
          </c:yVal>
        </c:ser>
        <c:ser>
          <c:idx val="1"/>
          <c:order val="1"/>
          <c:tx>
            <c:strRef>
              <c:f>'new table vs. old table'!$D$1</c:f>
              <c:strCache>
                <c:ptCount val="1"/>
                <c:pt idx="0">
                  <c:v>10^6*minTableSize</c:v>
                </c:pt>
              </c:strCache>
            </c:strRef>
          </c:tx>
          <c:xVal>
            <c:numRef>
              <c:f>'new table vs. old table'!$B$46:$B$56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 vs. old table'!$D$46:$D$56</c:f>
              <c:numCache>
                <c:formatCode>0.000</c:formatCode>
                <c:ptCount val="11"/>
                <c:pt idx="0">
                  <c:v>0</c:v>
                </c:pt>
                <c:pt idx="1">
                  <c:v>70588.235294117607</c:v>
                </c:pt>
                <c:pt idx="2">
                  <c:v>125490.19607843101</c:v>
                </c:pt>
                <c:pt idx="3">
                  <c:v>180392.156862745</c:v>
                </c:pt>
                <c:pt idx="4">
                  <c:v>249019.607843137</c:v>
                </c:pt>
                <c:pt idx="5">
                  <c:v>315686.27450980298</c:v>
                </c:pt>
                <c:pt idx="6">
                  <c:v>345098.03921568597</c:v>
                </c:pt>
                <c:pt idx="7">
                  <c:v>398039.21568627399</c:v>
                </c:pt>
                <c:pt idx="8">
                  <c:v>447058.82352941099</c:v>
                </c:pt>
                <c:pt idx="9">
                  <c:v>500000</c:v>
                </c:pt>
                <c:pt idx="10">
                  <c:v>550980.39215686196</c:v>
                </c:pt>
              </c:numCache>
            </c:numRef>
          </c:yVal>
        </c:ser>
        <c:ser>
          <c:idx val="2"/>
          <c:order val="2"/>
          <c:tx>
            <c:strRef>
              <c:f>'new table vs. old table'!$E$1</c:f>
              <c:strCache>
                <c:ptCount val="1"/>
                <c:pt idx="0">
                  <c:v>time (ns)</c:v>
                </c:pt>
              </c:strCache>
            </c:strRef>
          </c:tx>
          <c:xVal>
            <c:numRef>
              <c:f>'new table vs. old table'!$B$46:$B$56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 vs. old table'!$E$46:$E$56</c:f>
              <c:numCache>
                <c:formatCode>0.00E+00</c:formatCode>
                <c:ptCount val="11"/>
                <c:pt idx="0">
                  <c:v>271</c:v>
                </c:pt>
                <c:pt idx="1">
                  <c:v>108645</c:v>
                </c:pt>
                <c:pt idx="2">
                  <c:v>118918</c:v>
                </c:pt>
                <c:pt idx="3">
                  <c:v>185689</c:v>
                </c:pt>
                <c:pt idx="4">
                  <c:v>196998</c:v>
                </c:pt>
                <c:pt idx="5">
                  <c:v>349231</c:v>
                </c:pt>
                <c:pt idx="6">
                  <c:v>134016</c:v>
                </c:pt>
                <c:pt idx="7">
                  <c:v>141756</c:v>
                </c:pt>
                <c:pt idx="8">
                  <c:v>157759</c:v>
                </c:pt>
                <c:pt idx="9">
                  <c:v>161347</c:v>
                </c:pt>
                <c:pt idx="10">
                  <c:v>169350</c:v>
                </c:pt>
              </c:numCache>
            </c:numRef>
          </c:yVal>
        </c:ser>
        <c:ser>
          <c:idx val="3"/>
          <c:order val="3"/>
          <c:tx>
            <c:strRef>
              <c:f>'new table vs. old table'!$F$1</c:f>
              <c:strCache>
                <c:ptCount val="1"/>
                <c:pt idx="0">
                  <c:v>1000*time/delivered</c:v>
                </c:pt>
              </c:strCache>
            </c:strRef>
          </c:tx>
          <c:xVal>
            <c:numRef>
              <c:f>'new table vs. old table'!$B$46:$B$56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 vs. old table'!$F$46:$F$56</c:f>
              <c:numCache>
                <c:formatCode>0.00</c:formatCode>
                <c:ptCount val="11"/>
                <c:pt idx="0">
                  <c:v>0</c:v>
                </c:pt>
                <c:pt idx="1">
                  <c:v>36215</c:v>
                </c:pt>
                <c:pt idx="2">
                  <c:v>13213.111111111111</c:v>
                </c:pt>
                <c:pt idx="3">
                  <c:v>12379.266666666666</c:v>
                </c:pt>
                <c:pt idx="4">
                  <c:v>9380.8571428571431</c:v>
                </c:pt>
                <c:pt idx="5">
                  <c:v>12934.481481481482</c:v>
                </c:pt>
                <c:pt idx="6">
                  <c:v>3941.6470588235293</c:v>
                </c:pt>
                <c:pt idx="7">
                  <c:v>3150.1333333333332</c:v>
                </c:pt>
                <c:pt idx="8">
                  <c:v>2629.3166666666666</c:v>
                </c:pt>
                <c:pt idx="9">
                  <c:v>2042.3670886075952</c:v>
                </c:pt>
                <c:pt idx="10">
                  <c:v>1644.1747572815534</c:v>
                </c:pt>
              </c:numCache>
            </c:numRef>
          </c:yVal>
        </c:ser>
        <c:ser>
          <c:idx val="4"/>
          <c:order val="4"/>
          <c:tx>
            <c:strRef>
              <c:f>'new table vs. old table'!$K$1</c:f>
              <c:strCache>
                <c:ptCount val="1"/>
                <c:pt idx="0">
                  <c:v>Old Table Time (ns)</c:v>
                </c:pt>
              </c:strCache>
            </c:strRef>
          </c:tx>
          <c:xVal>
            <c:numRef>
              <c:f>'new table vs. old table'!$B$46:$B$56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 vs. old table'!$K$46:$K$56</c:f>
              <c:numCache>
                <c:formatCode>0.00</c:formatCode>
                <c:ptCount val="11"/>
                <c:pt idx="0">
                  <c:v>306</c:v>
                </c:pt>
                <c:pt idx="1">
                  <c:v>481256</c:v>
                </c:pt>
                <c:pt idx="2">
                  <c:v>874179</c:v>
                </c:pt>
                <c:pt idx="3">
                  <c:v>1237258</c:v>
                </c:pt>
                <c:pt idx="4">
                  <c:v>1732306</c:v>
                </c:pt>
                <c:pt idx="5">
                  <c:v>2211141</c:v>
                </c:pt>
                <c:pt idx="6">
                  <c:v>3507001</c:v>
                </c:pt>
                <c:pt idx="7">
                  <c:v>2898909</c:v>
                </c:pt>
                <c:pt idx="8">
                  <c:v>3283445</c:v>
                </c:pt>
                <c:pt idx="9">
                  <c:v>3681803</c:v>
                </c:pt>
                <c:pt idx="10">
                  <c:v>4090194</c:v>
                </c:pt>
              </c:numCache>
            </c:numRef>
          </c:yVal>
        </c:ser>
        <c:axId val="101919744"/>
        <c:axId val="101929728"/>
      </c:scatterChart>
      <c:valAx>
        <c:axId val="101919744"/>
        <c:scaling>
          <c:orientation val="minMax"/>
        </c:scaling>
        <c:axPos val="b"/>
        <c:numFmt formatCode="General" sourceLinked="1"/>
        <c:tickLblPos val="nextTo"/>
        <c:crossAx val="101929728"/>
        <c:crosses val="autoZero"/>
        <c:crossBetween val="midCat"/>
      </c:valAx>
      <c:valAx>
        <c:axId val="101929728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10191974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'new table vs. old table'!$C$1</c:f>
              <c:strCache>
                <c:ptCount val="1"/>
                <c:pt idx="0">
                  <c:v>Delivered</c:v>
                </c:pt>
              </c:strCache>
            </c:strRef>
          </c:tx>
          <c:xVal>
            <c:numRef>
              <c:f>'new table vs. old table'!$B$57:$B$67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 vs. old table'!$C$57:$C$67</c:f>
              <c:numCache>
                <c:formatCode>General</c:formatCode>
                <c:ptCount val="11"/>
                <c:pt idx="0">
                  <c:v>0</c:v>
                </c:pt>
                <c:pt idx="1">
                  <c:v>30000</c:v>
                </c:pt>
                <c:pt idx="2">
                  <c:v>84000</c:v>
                </c:pt>
                <c:pt idx="3">
                  <c:v>168000</c:v>
                </c:pt>
                <c:pt idx="4">
                  <c:v>287000</c:v>
                </c:pt>
                <c:pt idx="5">
                  <c:v>443000</c:v>
                </c:pt>
                <c:pt idx="6">
                  <c:v>615000</c:v>
                </c:pt>
                <c:pt idx="7">
                  <c:v>810000</c:v>
                </c:pt>
                <c:pt idx="8">
                  <c:v>1029000</c:v>
                </c:pt>
                <c:pt idx="9">
                  <c:v>1270000</c:v>
                </c:pt>
                <c:pt idx="10">
                  <c:v>1534000</c:v>
                </c:pt>
              </c:numCache>
            </c:numRef>
          </c:yVal>
        </c:ser>
        <c:ser>
          <c:idx val="1"/>
          <c:order val="1"/>
          <c:tx>
            <c:strRef>
              <c:f>'new table vs. old table'!$D$1</c:f>
              <c:strCache>
                <c:ptCount val="1"/>
                <c:pt idx="0">
                  <c:v>10^6*minTableSize</c:v>
                </c:pt>
              </c:strCache>
            </c:strRef>
          </c:tx>
          <c:xVal>
            <c:numRef>
              <c:f>'new table vs. old table'!$B$57:$B$67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 vs. old table'!$D$57:$D$67</c:f>
              <c:numCache>
                <c:formatCode>0.000</c:formatCode>
                <c:ptCount val="11"/>
                <c:pt idx="0">
                  <c:v>0</c:v>
                </c:pt>
                <c:pt idx="1">
                  <c:v>117647.05882352901</c:v>
                </c:pt>
                <c:pt idx="2">
                  <c:v>211764.70588235199</c:v>
                </c:pt>
                <c:pt idx="3">
                  <c:v>329411.764705882</c:v>
                </c:pt>
                <c:pt idx="4">
                  <c:v>466666.66666666599</c:v>
                </c:pt>
                <c:pt idx="5">
                  <c:v>611764.70588235196</c:v>
                </c:pt>
                <c:pt idx="6">
                  <c:v>674509.80392156797</c:v>
                </c:pt>
                <c:pt idx="7">
                  <c:v>764705.88235294097</c:v>
                </c:pt>
                <c:pt idx="8">
                  <c:v>858823.529411764</c:v>
                </c:pt>
                <c:pt idx="9">
                  <c:v>945098.03921568603</c:v>
                </c:pt>
                <c:pt idx="10">
                  <c:v>1035294.1176470499</c:v>
                </c:pt>
              </c:numCache>
            </c:numRef>
          </c:yVal>
        </c:ser>
        <c:ser>
          <c:idx val="2"/>
          <c:order val="2"/>
          <c:tx>
            <c:strRef>
              <c:f>'new table vs. old table'!$E$1</c:f>
              <c:strCache>
                <c:ptCount val="1"/>
                <c:pt idx="0">
                  <c:v>time (ns)</c:v>
                </c:pt>
              </c:strCache>
            </c:strRef>
          </c:tx>
          <c:xVal>
            <c:numRef>
              <c:f>'new table vs. old table'!$B$57:$B$67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 vs. old table'!$E$57:$E$67</c:f>
              <c:numCache>
                <c:formatCode>0.00E+00</c:formatCode>
                <c:ptCount val="11"/>
                <c:pt idx="0">
                  <c:v>279</c:v>
                </c:pt>
                <c:pt idx="1">
                  <c:v>70801</c:v>
                </c:pt>
                <c:pt idx="2">
                  <c:v>94118</c:v>
                </c:pt>
                <c:pt idx="3">
                  <c:v>110039</c:v>
                </c:pt>
                <c:pt idx="4">
                  <c:v>155608</c:v>
                </c:pt>
                <c:pt idx="5">
                  <c:v>175337</c:v>
                </c:pt>
                <c:pt idx="6">
                  <c:v>188569</c:v>
                </c:pt>
                <c:pt idx="7">
                  <c:v>246684</c:v>
                </c:pt>
                <c:pt idx="8">
                  <c:v>258042</c:v>
                </c:pt>
                <c:pt idx="9">
                  <c:v>265811</c:v>
                </c:pt>
                <c:pt idx="10">
                  <c:v>286985</c:v>
                </c:pt>
              </c:numCache>
            </c:numRef>
          </c:yVal>
        </c:ser>
        <c:ser>
          <c:idx val="3"/>
          <c:order val="3"/>
          <c:tx>
            <c:strRef>
              <c:f>'new table vs. old table'!$F$1</c:f>
              <c:strCache>
                <c:ptCount val="1"/>
                <c:pt idx="0">
                  <c:v>1000*time/delivered</c:v>
                </c:pt>
              </c:strCache>
            </c:strRef>
          </c:tx>
          <c:xVal>
            <c:numRef>
              <c:f>'new table vs. old table'!$B$57:$B$67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 vs. old table'!$F$57:$F$67</c:f>
              <c:numCache>
                <c:formatCode>0.00</c:formatCode>
                <c:ptCount val="11"/>
                <c:pt idx="0">
                  <c:v>0</c:v>
                </c:pt>
                <c:pt idx="1">
                  <c:v>2360.0333333333333</c:v>
                </c:pt>
                <c:pt idx="2">
                  <c:v>1120.452380952381</c:v>
                </c:pt>
                <c:pt idx="3">
                  <c:v>654.99404761904771</c:v>
                </c:pt>
                <c:pt idx="4">
                  <c:v>542.18815331010455</c:v>
                </c:pt>
                <c:pt idx="5">
                  <c:v>395.79458239277653</c:v>
                </c:pt>
                <c:pt idx="6">
                  <c:v>306.61626016260163</c:v>
                </c:pt>
                <c:pt idx="7">
                  <c:v>304.54814814814813</c:v>
                </c:pt>
                <c:pt idx="8">
                  <c:v>250.76967930029153</c:v>
                </c:pt>
                <c:pt idx="9">
                  <c:v>209.3</c:v>
                </c:pt>
                <c:pt idx="10">
                  <c:v>187.08279009126466</c:v>
                </c:pt>
              </c:numCache>
            </c:numRef>
          </c:yVal>
        </c:ser>
        <c:ser>
          <c:idx val="4"/>
          <c:order val="4"/>
          <c:tx>
            <c:strRef>
              <c:f>'new table vs. old table'!$K$1</c:f>
              <c:strCache>
                <c:ptCount val="1"/>
                <c:pt idx="0">
                  <c:v>Old Table Time (ns)</c:v>
                </c:pt>
              </c:strCache>
            </c:strRef>
          </c:tx>
          <c:xVal>
            <c:numRef>
              <c:f>'new table vs. old table'!$B$57:$B$67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 vs. old table'!$K$57:$K$67</c:f>
              <c:numCache>
                <c:formatCode>0.00</c:formatCode>
                <c:ptCount val="11"/>
                <c:pt idx="0">
                  <c:v>282</c:v>
                </c:pt>
                <c:pt idx="1">
                  <c:v>269108</c:v>
                </c:pt>
                <c:pt idx="2">
                  <c:v>452796</c:v>
                </c:pt>
                <c:pt idx="3">
                  <c:v>671297</c:v>
                </c:pt>
                <c:pt idx="4">
                  <c:v>979868</c:v>
                </c:pt>
                <c:pt idx="5">
                  <c:v>1271607</c:v>
                </c:pt>
                <c:pt idx="6">
                  <c:v>1388187</c:v>
                </c:pt>
                <c:pt idx="7">
                  <c:v>1538177</c:v>
                </c:pt>
                <c:pt idx="8">
                  <c:v>1844043</c:v>
                </c:pt>
                <c:pt idx="9">
                  <c:v>1990254</c:v>
                </c:pt>
                <c:pt idx="10">
                  <c:v>2371667</c:v>
                </c:pt>
              </c:numCache>
            </c:numRef>
          </c:yVal>
        </c:ser>
        <c:axId val="101956608"/>
        <c:axId val="101987072"/>
      </c:scatterChart>
      <c:valAx>
        <c:axId val="101956608"/>
        <c:scaling>
          <c:orientation val="minMax"/>
        </c:scaling>
        <c:axPos val="b"/>
        <c:numFmt formatCode="General" sourceLinked="1"/>
        <c:tickLblPos val="nextTo"/>
        <c:crossAx val="101987072"/>
        <c:crosses val="autoZero"/>
        <c:crossBetween val="midCat"/>
      </c:valAx>
      <c:valAx>
        <c:axId val="101987072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10195660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'new table vs. old table'!$C$1</c:f>
              <c:strCache>
                <c:ptCount val="1"/>
                <c:pt idx="0">
                  <c:v>Delivered</c:v>
                </c:pt>
              </c:strCache>
            </c:strRef>
          </c:tx>
          <c:xVal>
            <c:numRef>
              <c:f>'new table vs. old table'!$B$68:$B$78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 vs. old table'!$C$68:$C$78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1000</c:v>
                </c:pt>
                <c:pt idx="9">
                  <c:v>2000</c:v>
                </c:pt>
                <c:pt idx="10">
                  <c:v>4000</c:v>
                </c:pt>
              </c:numCache>
            </c:numRef>
          </c:yVal>
        </c:ser>
        <c:ser>
          <c:idx val="1"/>
          <c:order val="1"/>
          <c:tx>
            <c:strRef>
              <c:f>'new table vs. old table'!$D$1</c:f>
              <c:strCache>
                <c:ptCount val="1"/>
                <c:pt idx="0">
                  <c:v>10^6*minTableSize</c:v>
                </c:pt>
              </c:strCache>
            </c:strRef>
          </c:tx>
          <c:xVal>
            <c:numRef>
              <c:f>'new table vs. old table'!$B$68:$B$78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 vs. old table'!$D$68:$D$78</c:f>
              <c:numCache>
                <c:formatCode>0.000</c:formatCode>
                <c:ptCount val="11"/>
                <c:pt idx="0">
                  <c:v>0</c:v>
                </c:pt>
                <c:pt idx="1">
                  <c:v>3921.5686274509799</c:v>
                </c:pt>
                <c:pt idx="2">
                  <c:v>7843.1372549019597</c:v>
                </c:pt>
                <c:pt idx="3">
                  <c:v>7843.1372549019597</c:v>
                </c:pt>
                <c:pt idx="4">
                  <c:v>7843.1372549019597</c:v>
                </c:pt>
                <c:pt idx="5">
                  <c:v>7843.1372549019597</c:v>
                </c:pt>
                <c:pt idx="6">
                  <c:v>11764.705882352901</c:v>
                </c:pt>
                <c:pt idx="7">
                  <c:v>11764.705882352901</c:v>
                </c:pt>
                <c:pt idx="8">
                  <c:v>15686.274509803899</c:v>
                </c:pt>
                <c:pt idx="9">
                  <c:v>31372.549019607799</c:v>
                </c:pt>
                <c:pt idx="10">
                  <c:v>35294.117647058803</c:v>
                </c:pt>
              </c:numCache>
            </c:numRef>
          </c:yVal>
        </c:ser>
        <c:ser>
          <c:idx val="2"/>
          <c:order val="2"/>
          <c:tx>
            <c:strRef>
              <c:f>'new table vs. old table'!$E$1</c:f>
              <c:strCache>
                <c:ptCount val="1"/>
                <c:pt idx="0">
                  <c:v>time (ns)</c:v>
                </c:pt>
              </c:strCache>
            </c:strRef>
          </c:tx>
          <c:xVal>
            <c:numRef>
              <c:f>'new table vs. old table'!$B$68:$B$78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 vs. old table'!$E$68:$E$78</c:f>
              <c:numCache>
                <c:formatCode>0.00E+00</c:formatCode>
                <c:ptCount val="11"/>
                <c:pt idx="0">
                  <c:v>268</c:v>
                </c:pt>
                <c:pt idx="1">
                  <c:v>777807</c:v>
                </c:pt>
                <c:pt idx="2">
                  <c:v>52042</c:v>
                </c:pt>
                <c:pt idx="3">
                  <c:v>52363</c:v>
                </c:pt>
                <c:pt idx="4">
                  <c:v>52135</c:v>
                </c:pt>
                <c:pt idx="5">
                  <c:v>51968</c:v>
                </c:pt>
                <c:pt idx="6">
                  <c:v>52277</c:v>
                </c:pt>
                <c:pt idx="7">
                  <c:v>52111</c:v>
                </c:pt>
                <c:pt idx="8">
                  <c:v>51602</c:v>
                </c:pt>
                <c:pt idx="9">
                  <c:v>53029</c:v>
                </c:pt>
                <c:pt idx="10">
                  <c:v>53308</c:v>
                </c:pt>
              </c:numCache>
            </c:numRef>
          </c:yVal>
        </c:ser>
        <c:ser>
          <c:idx val="3"/>
          <c:order val="3"/>
          <c:tx>
            <c:strRef>
              <c:f>'new table vs. old table'!$F$1</c:f>
              <c:strCache>
                <c:ptCount val="1"/>
                <c:pt idx="0">
                  <c:v>1000*time/delivered</c:v>
                </c:pt>
              </c:strCache>
            </c:strRef>
          </c:tx>
          <c:xVal>
            <c:numRef>
              <c:f>'new table vs. old table'!$B$68:$B$78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 vs. old table'!$F$68:$F$78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51602</c:v>
                </c:pt>
                <c:pt idx="9">
                  <c:v>26514.5</c:v>
                </c:pt>
                <c:pt idx="10">
                  <c:v>13327</c:v>
                </c:pt>
              </c:numCache>
            </c:numRef>
          </c:yVal>
        </c:ser>
        <c:ser>
          <c:idx val="4"/>
          <c:order val="4"/>
          <c:tx>
            <c:strRef>
              <c:f>'new table vs. old table'!$K$1</c:f>
              <c:strCache>
                <c:ptCount val="1"/>
                <c:pt idx="0">
                  <c:v>Old Table Time (ns)</c:v>
                </c:pt>
              </c:strCache>
            </c:strRef>
          </c:tx>
          <c:xVal>
            <c:numRef>
              <c:f>'new table vs. old table'!$B$68:$B$78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 vs. old table'!$K$68:$K$78</c:f>
              <c:numCache>
                <c:formatCode>0.00</c:formatCode>
                <c:ptCount val="11"/>
                <c:pt idx="0">
                  <c:v>284</c:v>
                </c:pt>
                <c:pt idx="1">
                  <c:v>212008</c:v>
                </c:pt>
                <c:pt idx="2">
                  <c:v>354018</c:v>
                </c:pt>
                <c:pt idx="3">
                  <c:v>520174</c:v>
                </c:pt>
                <c:pt idx="4">
                  <c:v>711205</c:v>
                </c:pt>
                <c:pt idx="5">
                  <c:v>919474</c:v>
                </c:pt>
                <c:pt idx="6">
                  <c:v>1038473</c:v>
                </c:pt>
                <c:pt idx="7">
                  <c:v>1240743</c:v>
                </c:pt>
                <c:pt idx="8">
                  <c:v>1441279</c:v>
                </c:pt>
                <c:pt idx="9">
                  <c:v>1660053</c:v>
                </c:pt>
                <c:pt idx="10">
                  <c:v>1845839</c:v>
                </c:pt>
              </c:numCache>
            </c:numRef>
          </c:yVal>
        </c:ser>
        <c:axId val="102010240"/>
        <c:axId val="102016128"/>
      </c:scatterChart>
      <c:valAx>
        <c:axId val="102010240"/>
        <c:scaling>
          <c:orientation val="minMax"/>
        </c:scaling>
        <c:axPos val="b"/>
        <c:numFmt formatCode="General" sourceLinked="1"/>
        <c:tickLblPos val="nextTo"/>
        <c:crossAx val="102016128"/>
        <c:crosses val="autoZero"/>
        <c:crossBetween val="midCat"/>
      </c:valAx>
      <c:valAx>
        <c:axId val="102016128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10201024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naive!$C$1</c:f>
              <c:strCache>
                <c:ptCount val="1"/>
                <c:pt idx="0">
                  <c:v>Delivered</c:v>
                </c:pt>
              </c:strCache>
            </c:strRef>
          </c:tx>
          <c:xVal>
            <c:numRef>
              <c:f>naive!$B$13:$B$23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naive!$C$13:$C$23</c:f>
              <c:numCache>
                <c:formatCode>General</c:formatCode>
                <c:ptCount val="11"/>
                <c:pt idx="0">
                  <c:v>0</c:v>
                </c:pt>
                <c:pt idx="1">
                  <c:v>3000</c:v>
                </c:pt>
                <c:pt idx="2">
                  <c:v>9000</c:v>
                </c:pt>
                <c:pt idx="3">
                  <c:v>17000</c:v>
                </c:pt>
                <c:pt idx="4">
                  <c:v>26000</c:v>
                </c:pt>
                <c:pt idx="5">
                  <c:v>35000</c:v>
                </c:pt>
                <c:pt idx="6">
                  <c:v>52000</c:v>
                </c:pt>
                <c:pt idx="7">
                  <c:v>71000</c:v>
                </c:pt>
                <c:pt idx="8">
                  <c:v>93000</c:v>
                </c:pt>
                <c:pt idx="9">
                  <c:v>118000</c:v>
                </c:pt>
                <c:pt idx="10">
                  <c:v>143000</c:v>
                </c:pt>
              </c:numCache>
            </c:numRef>
          </c:yVal>
        </c:ser>
        <c:ser>
          <c:idx val="1"/>
          <c:order val="1"/>
          <c:tx>
            <c:strRef>
              <c:f>naive!$D$1</c:f>
              <c:strCache>
                <c:ptCount val="1"/>
                <c:pt idx="0">
                  <c:v>10^6*minTableSize</c:v>
                </c:pt>
              </c:strCache>
            </c:strRef>
          </c:tx>
          <c:xVal>
            <c:numRef>
              <c:f>naive!$B$13:$B$23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naive!$D$13:$D$23</c:f>
              <c:numCache>
                <c:formatCode>0.000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</c:ser>
        <c:ser>
          <c:idx val="2"/>
          <c:order val="2"/>
          <c:tx>
            <c:strRef>
              <c:f>naive!$E$1</c:f>
              <c:strCache>
                <c:ptCount val="1"/>
                <c:pt idx="0">
                  <c:v>time (ns)</c:v>
                </c:pt>
              </c:strCache>
            </c:strRef>
          </c:tx>
          <c:xVal>
            <c:numRef>
              <c:f>naive!$B$13:$B$23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naive!$E$13:$E$23</c:f>
              <c:numCache>
                <c:formatCode>0.00E+00</c:formatCode>
                <c:ptCount val="11"/>
                <c:pt idx="0">
                  <c:v>1505</c:v>
                </c:pt>
                <c:pt idx="1">
                  <c:v>61456</c:v>
                </c:pt>
                <c:pt idx="2">
                  <c:v>126545</c:v>
                </c:pt>
                <c:pt idx="3">
                  <c:v>215299</c:v>
                </c:pt>
                <c:pt idx="4">
                  <c:v>330372</c:v>
                </c:pt>
                <c:pt idx="5">
                  <c:v>445847</c:v>
                </c:pt>
                <c:pt idx="6">
                  <c:v>646979</c:v>
                </c:pt>
                <c:pt idx="7">
                  <c:v>931806</c:v>
                </c:pt>
                <c:pt idx="8">
                  <c:v>1249204</c:v>
                </c:pt>
                <c:pt idx="9">
                  <c:v>965429</c:v>
                </c:pt>
                <c:pt idx="10">
                  <c:v>1529454</c:v>
                </c:pt>
              </c:numCache>
            </c:numRef>
          </c:yVal>
        </c:ser>
        <c:ser>
          <c:idx val="3"/>
          <c:order val="3"/>
          <c:tx>
            <c:strRef>
              <c:f>naive!$F$1</c:f>
              <c:strCache>
                <c:ptCount val="1"/>
                <c:pt idx="0">
                  <c:v>1000*time/delivered</c:v>
                </c:pt>
              </c:strCache>
            </c:strRef>
          </c:tx>
          <c:xVal>
            <c:numRef>
              <c:f>naive!$B$13:$B$23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naive!$F$13:$F$23</c:f>
              <c:numCache>
                <c:formatCode>0.00</c:formatCode>
                <c:ptCount val="11"/>
                <c:pt idx="0">
                  <c:v>0</c:v>
                </c:pt>
                <c:pt idx="1">
                  <c:v>20485.333333333332</c:v>
                </c:pt>
                <c:pt idx="2">
                  <c:v>14060.555555555557</c:v>
                </c:pt>
                <c:pt idx="3">
                  <c:v>12664.64705882353</c:v>
                </c:pt>
                <c:pt idx="4">
                  <c:v>12706.615384615385</c:v>
                </c:pt>
                <c:pt idx="5">
                  <c:v>12738.485714285714</c:v>
                </c:pt>
                <c:pt idx="6">
                  <c:v>12441.903846153846</c:v>
                </c:pt>
                <c:pt idx="7">
                  <c:v>13124.028169014084</c:v>
                </c:pt>
                <c:pt idx="8">
                  <c:v>13432.301075268817</c:v>
                </c:pt>
                <c:pt idx="9">
                  <c:v>8181.6016949152545</c:v>
                </c:pt>
                <c:pt idx="10">
                  <c:v>10695.482517482518</c:v>
                </c:pt>
              </c:numCache>
            </c:numRef>
          </c:yVal>
        </c:ser>
        <c:ser>
          <c:idx val="4"/>
          <c:order val="4"/>
          <c:tx>
            <c:strRef>
              <c:f>naive!$K$1</c:f>
              <c:strCache>
                <c:ptCount val="1"/>
                <c:pt idx="0">
                  <c:v>Estimated Linear Time (ns)</c:v>
                </c:pt>
              </c:strCache>
            </c:strRef>
          </c:tx>
          <c:xVal>
            <c:numRef>
              <c:f>naive!$B$13:$B$23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naive!$K$13:$K$23</c:f>
              <c:numCache>
                <c:formatCode>0.00</c:formatCode>
                <c:ptCount val="11"/>
                <c:pt idx="0">
                  <c:v>0</c:v>
                </c:pt>
                <c:pt idx="1">
                  <c:v>127454.42904041351</c:v>
                </c:pt>
                <c:pt idx="2">
                  <c:v>254908.85808082702</c:v>
                </c:pt>
                <c:pt idx="3">
                  <c:v>382363.28712124052</c:v>
                </c:pt>
                <c:pt idx="4">
                  <c:v>509817.71616165404</c:v>
                </c:pt>
                <c:pt idx="5">
                  <c:v>637272.14520206756</c:v>
                </c:pt>
                <c:pt idx="6">
                  <c:v>764726.57424248103</c:v>
                </c:pt>
                <c:pt idx="7">
                  <c:v>892181.0032828945</c:v>
                </c:pt>
                <c:pt idx="8">
                  <c:v>1019635.4323233081</c:v>
                </c:pt>
                <c:pt idx="9">
                  <c:v>1147089.8613637215</c:v>
                </c:pt>
                <c:pt idx="10">
                  <c:v>1251885.7252413949</c:v>
                </c:pt>
              </c:numCache>
            </c:numRef>
          </c:yVal>
        </c:ser>
        <c:axId val="99801344"/>
        <c:axId val="100413440"/>
      </c:scatterChart>
      <c:valAx>
        <c:axId val="99801344"/>
        <c:scaling>
          <c:orientation val="minMax"/>
        </c:scaling>
        <c:axPos val="b"/>
        <c:numFmt formatCode="General" sourceLinked="1"/>
        <c:tickLblPos val="nextTo"/>
        <c:crossAx val="100413440"/>
        <c:crosses val="autoZero"/>
        <c:crossBetween val="midCat"/>
      </c:valAx>
      <c:valAx>
        <c:axId val="100413440"/>
        <c:scaling>
          <c:orientation val="minMax"/>
        </c:scaling>
        <c:axPos val="l"/>
        <c:majorGridlines/>
        <c:numFmt formatCode="General" sourceLinked="1"/>
        <c:tickLblPos val="nextTo"/>
        <c:crossAx val="99801344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'old table vs. naive'!$C$1</c:f>
              <c:strCache>
                <c:ptCount val="1"/>
                <c:pt idx="0">
                  <c:v>Delivered</c:v>
                </c:pt>
              </c:strCache>
            </c:strRef>
          </c:tx>
          <c:xVal>
            <c:numRef>
              <c:f>'old table vs. naive'!$B$2:$B$12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'old table vs. naive'!$C$2:$C$12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1000</c:v>
                </c:pt>
                <c:pt idx="10">
                  <c:v>2000</c:v>
                </c:pt>
              </c:numCache>
            </c:numRef>
          </c:yVal>
        </c:ser>
        <c:ser>
          <c:idx val="1"/>
          <c:order val="1"/>
          <c:tx>
            <c:strRef>
              <c:f>'old table vs. naive'!$D$1</c:f>
              <c:strCache>
                <c:ptCount val="1"/>
                <c:pt idx="0">
                  <c:v>10^6*minTableSize</c:v>
                </c:pt>
              </c:strCache>
            </c:strRef>
          </c:tx>
          <c:xVal>
            <c:numRef>
              <c:f>'old table vs. naive'!$B$2:$B$12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'old table vs. naive'!$D$2:$D$12</c:f>
              <c:numCache>
                <c:formatCode>0.000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</c:ser>
        <c:ser>
          <c:idx val="2"/>
          <c:order val="2"/>
          <c:tx>
            <c:strRef>
              <c:f>'old table vs. naive'!$E$1</c:f>
              <c:strCache>
                <c:ptCount val="1"/>
                <c:pt idx="0">
                  <c:v>time (ns)</c:v>
                </c:pt>
              </c:strCache>
            </c:strRef>
          </c:tx>
          <c:xVal>
            <c:numRef>
              <c:f>'old table vs. naive'!$B$2:$B$12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'old table vs. naive'!$E$2:$E$12</c:f>
              <c:numCache>
                <c:formatCode>0.00E+00</c:formatCode>
                <c:ptCount val="11"/>
                <c:pt idx="0">
                  <c:v>293</c:v>
                </c:pt>
                <c:pt idx="1">
                  <c:v>36331</c:v>
                </c:pt>
                <c:pt idx="2">
                  <c:v>36231</c:v>
                </c:pt>
                <c:pt idx="3">
                  <c:v>368312</c:v>
                </c:pt>
                <c:pt idx="4">
                  <c:v>491224</c:v>
                </c:pt>
                <c:pt idx="5">
                  <c:v>650518</c:v>
                </c:pt>
                <c:pt idx="6">
                  <c:v>718989</c:v>
                </c:pt>
                <c:pt idx="7">
                  <c:v>799212</c:v>
                </c:pt>
                <c:pt idx="8">
                  <c:v>884265</c:v>
                </c:pt>
                <c:pt idx="9">
                  <c:v>1048394</c:v>
                </c:pt>
                <c:pt idx="10">
                  <c:v>1138048</c:v>
                </c:pt>
              </c:numCache>
            </c:numRef>
          </c:yVal>
        </c:ser>
        <c:ser>
          <c:idx val="3"/>
          <c:order val="3"/>
          <c:tx>
            <c:strRef>
              <c:f>'old table vs. naive'!$F$1</c:f>
              <c:strCache>
                <c:ptCount val="1"/>
                <c:pt idx="0">
                  <c:v>1000*time/delivered</c:v>
                </c:pt>
              </c:strCache>
            </c:strRef>
          </c:tx>
          <c:xVal>
            <c:numRef>
              <c:f>'old table vs. naive'!$B$2:$B$12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'old table vs. naive'!$F$2:$F$12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1048394</c:v>
                </c:pt>
                <c:pt idx="10">
                  <c:v>569024</c:v>
                </c:pt>
              </c:numCache>
            </c:numRef>
          </c:yVal>
        </c:ser>
        <c:ser>
          <c:idx val="4"/>
          <c:order val="4"/>
          <c:tx>
            <c:strRef>
              <c:f>'old table vs. naive'!$K$1</c:f>
              <c:strCache>
                <c:ptCount val="1"/>
                <c:pt idx="0">
                  <c:v>Naive Time (ns)</c:v>
                </c:pt>
              </c:strCache>
            </c:strRef>
          </c:tx>
          <c:xVal>
            <c:numRef>
              <c:f>'old table vs. naive'!$B$2:$B$12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'old table vs. naive'!$K$2:$K$12</c:f>
              <c:numCache>
                <c:formatCode>0.00</c:formatCode>
                <c:ptCount val="11"/>
                <c:pt idx="0">
                  <c:v>1505</c:v>
                </c:pt>
                <c:pt idx="1">
                  <c:v>59274</c:v>
                </c:pt>
                <c:pt idx="2">
                  <c:v>120317</c:v>
                </c:pt>
                <c:pt idx="3">
                  <c:v>208838</c:v>
                </c:pt>
                <c:pt idx="4">
                  <c:v>320167</c:v>
                </c:pt>
                <c:pt idx="5">
                  <c:v>430741</c:v>
                </c:pt>
                <c:pt idx="6">
                  <c:v>583935</c:v>
                </c:pt>
                <c:pt idx="7">
                  <c:v>801815</c:v>
                </c:pt>
                <c:pt idx="8">
                  <c:v>1739584</c:v>
                </c:pt>
                <c:pt idx="9">
                  <c:v>2687185</c:v>
                </c:pt>
                <c:pt idx="10">
                  <c:v>1070045</c:v>
                </c:pt>
              </c:numCache>
            </c:numRef>
          </c:yVal>
        </c:ser>
        <c:axId val="102182272"/>
        <c:axId val="102192256"/>
      </c:scatterChart>
      <c:valAx>
        <c:axId val="102182272"/>
        <c:scaling>
          <c:orientation val="minMax"/>
        </c:scaling>
        <c:axPos val="b"/>
        <c:numFmt formatCode="General" sourceLinked="1"/>
        <c:tickLblPos val="nextTo"/>
        <c:crossAx val="102192256"/>
        <c:crosses val="autoZero"/>
        <c:crossBetween val="midCat"/>
      </c:valAx>
      <c:valAx>
        <c:axId val="102192256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10218227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'old table vs. naive'!$C$1</c:f>
              <c:strCache>
                <c:ptCount val="1"/>
                <c:pt idx="0">
                  <c:v>Delivered</c:v>
                </c:pt>
              </c:strCache>
            </c:strRef>
          </c:tx>
          <c:xVal>
            <c:numRef>
              <c:f>'old table vs. naive'!$B$13:$B$23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'old table vs. naive'!$C$13:$C$23</c:f>
              <c:numCache>
                <c:formatCode>General</c:formatCode>
                <c:ptCount val="11"/>
                <c:pt idx="0">
                  <c:v>0</c:v>
                </c:pt>
                <c:pt idx="1">
                  <c:v>3000</c:v>
                </c:pt>
                <c:pt idx="2">
                  <c:v>9000</c:v>
                </c:pt>
                <c:pt idx="3">
                  <c:v>17000</c:v>
                </c:pt>
                <c:pt idx="4">
                  <c:v>26000</c:v>
                </c:pt>
                <c:pt idx="5">
                  <c:v>35000</c:v>
                </c:pt>
                <c:pt idx="6">
                  <c:v>52000</c:v>
                </c:pt>
                <c:pt idx="7">
                  <c:v>71000</c:v>
                </c:pt>
                <c:pt idx="8">
                  <c:v>93000</c:v>
                </c:pt>
                <c:pt idx="9">
                  <c:v>118000</c:v>
                </c:pt>
                <c:pt idx="10">
                  <c:v>143000</c:v>
                </c:pt>
              </c:numCache>
            </c:numRef>
          </c:yVal>
        </c:ser>
        <c:ser>
          <c:idx val="1"/>
          <c:order val="1"/>
          <c:tx>
            <c:strRef>
              <c:f>'old table vs. naive'!$D$1</c:f>
              <c:strCache>
                <c:ptCount val="1"/>
                <c:pt idx="0">
                  <c:v>10^6*minTableSize</c:v>
                </c:pt>
              </c:strCache>
            </c:strRef>
          </c:tx>
          <c:xVal>
            <c:numRef>
              <c:f>'old table vs. naive'!$B$13:$B$23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'old table vs. naive'!$D$13:$D$23</c:f>
              <c:numCache>
                <c:formatCode>0.000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</c:ser>
        <c:ser>
          <c:idx val="2"/>
          <c:order val="2"/>
          <c:tx>
            <c:strRef>
              <c:f>'old table vs. naive'!$E$1</c:f>
              <c:strCache>
                <c:ptCount val="1"/>
                <c:pt idx="0">
                  <c:v>time (ns)</c:v>
                </c:pt>
              </c:strCache>
            </c:strRef>
          </c:tx>
          <c:xVal>
            <c:numRef>
              <c:f>'old table vs. naive'!$B$13:$B$23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'old table vs. naive'!$E$13:$E$23</c:f>
              <c:numCache>
                <c:formatCode>0.00E+00</c:formatCode>
                <c:ptCount val="11"/>
                <c:pt idx="0">
                  <c:v>307</c:v>
                </c:pt>
                <c:pt idx="1">
                  <c:v>247692</c:v>
                </c:pt>
                <c:pt idx="2">
                  <c:v>413868</c:v>
                </c:pt>
                <c:pt idx="3">
                  <c:v>610647</c:v>
                </c:pt>
                <c:pt idx="4">
                  <c:v>858651</c:v>
                </c:pt>
                <c:pt idx="5">
                  <c:v>1137206</c:v>
                </c:pt>
                <c:pt idx="6">
                  <c:v>1267311</c:v>
                </c:pt>
                <c:pt idx="7">
                  <c:v>1398136</c:v>
                </c:pt>
                <c:pt idx="8">
                  <c:v>1611014</c:v>
                </c:pt>
                <c:pt idx="9">
                  <c:v>1748809</c:v>
                </c:pt>
                <c:pt idx="10">
                  <c:v>1926722</c:v>
                </c:pt>
              </c:numCache>
            </c:numRef>
          </c:yVal>
        </c:ser>
        <c:ser>
          <c:idx val="3"/>
          <c:order val="3"/>
          <c:tx>
            <c:strRef>
              <c:f>'old table vs. naive'!$F$1</c:f>
              <c:strCache>
                <c:ptCount val="1"/>
                <c:pt idx="0">
                  <c:v>1000*time/delivered</c:v>
                </c:pt>
              </c:strCache>
            </c:strRef>
          </c:tx>
          <c:xVal>
            <c:numRef>
              <c:f>'old table vs. naive'!$B$13:$B$23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'old table vs. naive'!$F$13:$F$23</c:f>
              <c:numCache>
                <c:formatCode>0.00</c:formatCode>
                <c:ptCount val="11"/>
                <c:pt idx="0">
                  <c:v>0</c:v>
                </c:pt>
                <c:pt idx="1">
                  <c:v>82564</c:v>
                </c:pt>
                <c:pt idx="2">
                  <c:v>45985.333333333336</c:v>
                </c:pt>
                <c:pt idx="3">
                  <c:v>35920.411764705881</c:v>
                </c:pt>
                <c:pt idx="4">
                  <c:v>33025.038461538468</c:v>
                </c:pt>
                <c:pt idx="5">
                  <c:v>32491.599999999999</c:v>
                </c:pt>
                <c:pt idx="6">
                  <c:v>24371.365384615383</c:v>
                </c:pt>
                <c:pt idx="7">
                  <c:v>19692.056338028171</c:v>
                </c:pt>
                <c:pt idx="8">
                  <c:v>17322.731182795698</c:v>
                </c:pt>
                <c:pt idx="9">
                  <c:v>14820.415254237289</c:v>
                </c:pt>
                <c:pt idx="10">
                  <c:v>13473.580419580419</c:v>
                </c:pt>
              </c:numCache>
            </c:numRef>
          </c:yVal>
        </c:ser>
        <c:ser>
          <c:idx val="4"/>
          <c:order val="4"/>
          <c:tx>
            <c:strRef>
              <c:f>'old table vs. naive'!$K$1</c:f>
              <c:strCache>
                <c:ptCount val="1"/>
                <c:pt idx="0">
                  <c:v>Naive Time (ns)</c:v>
                </c:pt>
              </c:strCache>
            </c:strRef>
          </c:tx>
          <c:xVal>
            <c:numRef>
              <c:f>'old table vs. naive'!$B$13:$B$23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'old table vs. naive'!$K$13:$K$23</c:f>
              <c:numCache>
                <c:formatCode>0.00</c:formatCode>
                <c:ptCount val="11"/>
                <c:pt idx="0">
                  <c:v>1505</c:v>
                </c:pt>
                <c:pt idx="1">
                  <c:v>61456</c:v>
                </c:pt>
                <c:pt idx="2">
                  <c:v>126545</c:v>
                </c:pt>
                <c:pt idx="3">
                  <c:v>215299</c:v>
                </c:pt>
                <c:pt idx="4">
                  <c:v>330372</c:v>
                </c:pt>
                <c:pt idx="5">
                  <c:v>445847</c:v>
                </c:pt>
                <c:pt idx="6">
                  <c:v>646979</c:v>
                </c:pt>
                <c:pt idx="7">
                  <c:v>931806</c:v>
                </c:pt>
                <c:pt idx="8">
                  <c:v>1249204</c:v>
                </c:pt>
                <c:pt idx="9">
                  <c:v>965429</c:v>
                </c:pt>
                <c:pt idx="10">
                  <c:v>1529454</c:v>
                </c:pt>
              </c:numCache>
            </c:numRef>
          </c:yVal>
        </c:ser>
        <c:axId val="102227328"/>
        <c:axId val="102122624"/>
      </c:scatterChart>
      <c:valAx>
        <c:axId val="102227328"/>
        <c:scaling>
          <c:orientation val="minMax"/>
        </c:scaling>
        <c:axPos val="b"/>
        <c:numFmt formatCode="General" sourceLinked="1"/>
        <c:tickLblPos val="nextTo"/>
        <c:crossAx val="102122624"/>
        <c:crosses val="autoZero"/>
        <c:crossBetween val="midCat"/>
      </c:valAx>
      <c:valAx>
        <c:axId val="102122624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10222732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'old table vs. naive'!$C$1</c:f>
              <c:strCache>
                <c:ptCount val="1"/>
                <c:pt idx="0">
                  <c:v>Delivered</c:v>
                </c:pt>
              </c:strCache>
            </c:strRef>
          </c:tx>
          <c:xVal>
            <c:numRef>
              <c:f>'old table vs. naive'!$B$24:$B$34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'old table vs. naive'!$C$24:$C$34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2000</c:v>
                </c:pt>
                <c:pt idx="5">
                  <c:v>5000</c:v>
                </c:pt>
                <c:pt idx="6">
                  <c:v>9000</c:v>
                </c:pt>
                <c:pt idx="7">
                  <c:v>13000</c:v>
                </c:pt>
                <c:pt idx="8">
                  <c:v>17000</c:v>
                </c:pt>
                <c:pt idx="9">
                  <c:v>22000</c:v>
                </c:pt>
                <c:pt idx="10">
                  <c:v>27000</c:v>
                </c:pt>
              </c:numCache>
            </c:numRef>
          </c:yVal>
        </c:ser>
        <c:ser>
          <c:idx val="1"/>
          <c:order val="1"/>
          <c:tx>
            <c:strRef>
              <c:f>'old table vs. naive'!$D$1</c:f>
              <c:strCache>
                <c:ptCount val="1"/>
                <c:pt idx="0">
                  <c:v>10^6*minTableSize</c:v>
                </c:pt>
              </c:strCache>
            </c:strRef>
          </c:tx>
          <c:xVal>
            <c:numRef>
              <c:f>'old table vs. naive'!$B$24:$B$34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'old table vs. naive'!$D$24:$D$34</c:f>
              <c:numCache>
                <c:formatCode>0.000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</c:ser>
        <c:ser>
          <c:idx val="2"/>
          <c:order val="2"/>
          <c:tx>
            <c:strRef>
              <c:f>'old table vs. naive'!$E$1</c:f>
              <c:strCache>
                <c:ptCount val="1"/>
                <c:pt idx="0">
                  <c:v>time (ns)</c:v>
                </c:pt>
              </c:strCache>
            </c:strRef>
          </c:tx>
          <c:xVal>
            <c:numRef>
              <c:f>'old table vs. naive'!$B$24:$B$34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'old table vs. naive'!$E$24:$E$34</c:f>
              <c:numCache>
                <c:formatCode>0.00E+00</c:formatCode>
                <c:ptCount val="11"/>
                <c:pt idx="0">
                  <c:v>292</c:v>
                </c:pt>
                <c:pt idx="1">
                  <c:v>267942</c:v>
                </c:pt>
                <c:pt idx="2">
                  <c:v>408319</c:v>
                </c:pt>
                <c:pt idx="3">
                  <c:v>603896</c:v>
                </c:pt>
                <c:pt idx="4">
                  <c:v>862780</c:v>
                </c:pt>
                <c:pt idx="5">
                  <c:v>1142912</c:v>
                </c:pt>
                <c:pt idx="6">
                  <c:v>1263907</c:v>
                </c:pt>
                <c:pt idx="7">
                  <c:v>1376214</c:v>
                </c:pt>
                <c:pt idx="8">
                  <c:v>1545416</c:v>
                </c:pt>
                <c:pt idx="9">
                  <c:v>1776605</c:v>
                </c:pt>
                <c:pt idx="10">
                  <c:v>1950122</c:v>
                </c:pt>
              </c:numCache>
            </c:numRef>
          </c:yVal>
        </c:ser>
        <c:ser>
          <c:idx val="3"/>
          <c:order val="3"/>
          <c:tx>
            <c:strRef>
              <c:f>'old table vs. naive'!$F$1</c:f>
              <c:strCache>
                <c:ptCount val="1"/>
                <c:pt idx="0">
                  <c:v>1000*time/delivered</c:v>
                </c:pt>
              </c:strCache>
            </c:strRef>
          </c:tx>
          <c:xVal>
            <c:numRef>
              <c:f>'old table vs. naive'!$B$24:$B$34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'old table vs. naive'!$F$24:$F$34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431390</c:v>
                </c:pt>
                <c:pt idx="5">
                  <c:v>228582.39999999999</c:v>
                </c:pt>
                <c:pt idx="6">
                  <c:v>140434.11111111112</c:v>
                </c:pt>
                <c:pt idx="7">
                  <c:v>105862.61538461538</c:v>
                </c:pt>
                <c:pt idx="8">
                  <c:v>90906.823529411762</c:v>
                </c:pt>
                <c:pt idx="9">
                  <c:v>80754.772727272721</c:v>
                </c:pt>
                <c:pt idx="10">
                  <c:v>72226.740740740745</c:v>
                </c:pt>
              </c:numCache>
            </c:numRef>
          </c:yVal>
        </c:ser>
        <c:ser>
          <c:idx val="4"/>
          <c:order val="4"/>
          <c:tx>
            <c:strRef>
              <c:f>'old table vs. naive'!$K$1</c:f>
              <c:strCache>
                <c:ptCount val="1"/>
                <c:pt idx="0">
                  <c:v>Naive Time (ns)</c:v>
                </c:pt>
              </c:strCache>
            </c:strRef>
          </c:tx>
          <c:xVal>
            <c:numRef>
              <c:f>'old table vs. naive'!$B$24:$B$34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'old table vs. naive'!$K$24:$K$34</c:f>
              <c:numCache>
                <c:formatCode>0.00</c:formatCode>
                <c:ptCount val="11"/>
                <c:pt idx="0">
                  <c:v>1515</c:v>
                </c:pt>
                <c:pt idx="1">
                  <c:v>59303</c:v>
                </c:pt>
                <c:pt idx="2">
                  <c:v>122404</c:v>
                </c:pt>
                <c:pt idx="3">
                  <c:v>210229</c:v>
                </c:pt>
                <c:pt idx="4">
                  <c:v>345223</c:v>
                </c:pt>
                <c:pt idx="5">
                  <c:v>478668</c:v>
                </c:pt>
                <c:pt idx="6">
                  <c:v>538941</c:v>
                </c:pt>
                <c:pt idx="7">
                  <c:v>567822</c:v>
                </c:pt>
                <c:pt idx="8">
                  <c:v>788061</c:v>
                </c:pt>
                <c:pt idx="9">
                  <c:v>1154380</c:v>
                </c:pt>
                <c:pt idx="10">
                  <c:v>1791741</c:v>
                </c:pt>
              </c:numCache>
            </c:numRef>
          </c:yVal>
        </c:ser>
        <c:axId val="102133120"/>
        <c:axId val="102151296"/>
      </c:scatterChart>
      <c:valAx>
        <c:axId val="102133120"/>
        <c:scaling>
          <c:orientation val="minMax"/>
        </c:scaling>
        <c:axPos val="b"/>
        <c:numFmt formatCode="General" sourceLinked="1"/>
        <c:tickLblPos val="nextTo"/>
        <c:crossAx val="102151296"/>
        <c:crosses val="autoZero"/>
        <c:crossBetween val="midCat"/>
      </c:valAx>
      <c:valAx>
        <c:axId val="102151296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10213312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'old table vs. naive'!$C$1</c:f>
              <c:strCache>
                <c:ptCount val="1"/>
                <c:pt idx="0">
                  <c:v>Delivered</c:v>
                </c:pt>
              </c:strCache>
            </c:strRef>
          </c:tx>
          <c:xVal>
            <c:numRef>
              <c:f>'old table vs. naive'!$B$35:$B$45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'old table vs. naive'!$C$35:$C$45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1000</c:v>
                </c:pt>
                <c:pt idx="9">
                  <c:v>2000</c:v>
                </c:pt>
                <c:pt idx="10">
                  <c:v>5000</c:v>
                </c:pt>
              </c:numCache>
            </c:numRef>
          </c:yVal>
        </c:ser>
        <c:ser>
          <c:idx val="1"/>
          <c:order val="1"/>
          <c:tx>
            <c:strRef>
              <c:f>'old table vs. naive'!$D$1</c:f>
              <c:strCache>
                <c:ptCount val="1"/>
                <c:pt idx="0">
                  <c:v>10^6*minTableSize</c:v>
                </c:pt>
              </c:strCache>
            </c:strRef>
          </c:tx>
          <c:xVal>
            <c:numRef>
              <c:f>'old table vs. naive'!$B$35:$B$45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'old table vs. naive'!$D$35:$D$45</c:f>
              <c:numCache>
                <c:formatCode>0.000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</c:ser>
        <c:ser>
          <c:idx val="2"/>
          <c:order val="2"/>
          <c:tx>
            <c:strRef>
              <c:f>'old table vs. naive'!$E$1</c:f>
              <c:strCache>
                <c:ptCount val="1"/>
                <c:pt idx="0">
                  <c:v>time (ns)</c:v>
                </c:pt>
              </c:strCache>
            </c:strRef>
          </c:tx>
          <c:xVal>
            <c:numRef>
              <c:f>'old table vs. naive'!$B$35:$B$45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'old table vs. naive'!$E$35:$E$45</c:f>
              <c:numCache>
                <c:formatCode>0.00E+00</c:formatCode>
                <c:ptCount val="11"/>
                <c:pt idx="0">
                  <c:v>295</c:v>
                </c:pt>
                <c:pt idx="1">
                  <c:v>202395</c:v>
                </c:pt>
                <c:pt idx="2">
                  <c:v>335021</c:v>
                </c:pt>
                <c:pt idx="3">
                  <c:v>470035</c:v>
                </c:pt>
                <c:pt idx="4">
                  <c:v>655068</c:v>
                </c:pt>
                <c:pt idx="5">
                  <c:v>801675</c:v>
                </c:pt>
                <c:pt idx="6">
                  <c:v>961431</c:v>
                </c:pt>
                <c:pt idx="7">
                  <c:v>1073840</c:v>
                </c:pt>
                <c:pt idx="8">
                  <c:v>1210800</c:v>
                </c:pt>
                <c:pt idx="9">
                  <c:v>1388308</c:v>
                </c:pt>
                <c:pt idx="10">
                  <c:v>1645724</c:v>
                </c:pt>
              </c:numCache>
            </c:numRef>
          </c:yVal>
        </c:ser>
        <c:ser>
          <c:idx val="3"/>
          <c:order val="3"/>
          <c:tx>
            <c:strRef>
              <c:f>'old table vs. naive'!$F$1</c:f>
              <c:strCache>
                <c:ptCount val="1"/>
                <c:pt idx="0">
                  <c:v>1000*time/delivered</c:v>
                </c:pt>
              </c:strCache>
            </c:strRef>
          </c:tx>
          <c:xVal>
            <c:numRef>
              <c:f>'old table vs. naive'!$B$35:$B$45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'old table vs. naive'!$F$35:$F$45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1210800</c:v>
                </c:pt>
                <c:pt idx="9">
                  <c:v>694154</c:v>
                </c:pt>
                <c:pt idx="10">
                  <c:v>329144.8</c:v>
                </c:pt>
              </c:numCache>
            </c:numRef>
          </c:yVal>
        </c:ser>
        <c:ser>
          <c:idx val="4"/>
          <c:order val="4"/>
          <c:tx>
            <c:strRef>
              <c:f>'old table vs. naive'!$K$1</c:f>
              <c:strCache>
                <c:ptCount val="1"/>
                <c:pt idx="0">
                  <c:v>Naive Time (ns)</c:v>
                </c:pt>
              </c:strCache>
            </c:strRef>
          </c:tx>
          <c:xVal>
            <c:numRef>
              <c:f>'old table vs. naive'!$B$35:$B$45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'old table vs. naive'!$K$35:$K$45</c:f>
              <c:numCache>
                <c:formatCode>0.00</c:formatCode>
                <c:ptCount val="11"/>
                <c:pt idx="0">
                  <c:v>2505</c:v>
                </c:pt>
                <c:pt idx="1">
                  <c:v>60552</c:v>
                </c:pt>
                <c:pt idx="2">
                  <c:v>131910</c:v>
                </c:pt>
                <c:pt idx="3">
                  <c:v>209570</c:v>
                </c:pt>
                <c:pt idx="4">
                  <c:v>321119</c:v>
                </c:pt>
                <c:pt idx="5">
                  <c:v>439580</c:v>
                </c:pt>
                <c:pt idx="6">
                  <c:v>613864</c:v>
                </c:pt>
                <c:pt idx="7">
                  <c:v>864128</c:v>
                </c:pt>
                <c:pt idx="8">
                  <c:v>1711279</c:v>
                </c:pt>
                <c:pt idx="9">
                  <c:v>865797</c:v>
                </c:pt>
                <c:pt idx="10">
                  <c:v>1421759</c:v>
                </c:pt>
              </c:numCache>
            </c:numRef>
          </c:yVal>
        </c:ser>
        <c:axId val="102387072"/>
        <c:axId val="102392960"/>
      </c:scatterChart>
      <c:valAx>
        <c:axId val="102387072"/>
        <c:scaling>
          <c:orientation val="minMax"/>
        </c:scaling>
        <c:axPos val="b"/>
        <c:numFmt formatCode="General" sourceLinked="1"/>
        <c:tickLblPos val="nextTo"/>
        <c:crossAx val="102392960"/>
        <c:crosses val="autoZero"/>
        <c:crossBetween val="midCat"/>
      </c:valAx>
      <c:valAx>
        <c:axId val="102392960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10238707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'old table vs. naive'!$C$1</c:f>
              <c:strCache>
                <c:ptCount val="1"/>
                <c:pt idx="0">
                  <c:v>Delivered</c:v>
                </c:pt>
              </c:strCache>
            </c:strRef>
          </c:tx>
          <c:xVal>
            <c:numRef>
              <c:f>'old table vs. naive'!$B$46:$B$56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'old table vs. naive'!$C$46:$C$56</c:f>
              <c:numCache>
                <c:formatCode>General</c:formatCode>
                <c:ptCount val="11"/>
                <c:pt idx="0">
                  <c:v>0</c:v>
                </c:pt>
                <c:pt idx="1">
                  <c:v>3000</c:v>
                </c:pt>
                <c:pt idx="2">
                  <c:v>9000</c:v>
                </c:pt>
                <c:pt idx="3">
                  <c:v>15000</c:v>
                </c:pt>
                <c:pt idx="4">
                  <c:v>21000</c:v>
                </c:pt>
                <c:pt idx="5">
                  <c:v>27000</c:v>
                </c:pt>
                <c:pt idx="6">
                  <c:v>34000</c:v>
                </c:pt>
                <c:pt idx="7">
                  <c:v>45000</c:v>
                </c:pt>
                <c:pt idx="8">
                  <c:v>60000</c:v>
                </c:pt>
                <c:pt idx="9">
                  <c:v>79000</c:v>
                </c:pt>
                <c:pt idx="10">
                  <c:v>103000</c:v>
                </c:pt>
              </c:numCache>
            </c:numRef>
          </c:yVal>
        </c:ser>
        <c:ser>
          <c:idx val="1"/>
          <c:order val="1"/>
          <c:tx>
            <c:strRef>
              <c:f>'old table vs. naive'!$D$1</c:f>
              <c:strCache>
                <c:ptCount val="1"/>
                <c:pt idx="0">
                  <c:v>10^6*minTableSize</c:v>
                </c:pt>
              </c:strCache>
            </c:strRef>
          </c:tx>
          <c:xVal>
            <c:numRef>
              <c:f>'old table vs. naive'!$B$46:$B$56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'old table vs. naive'!$D$46:$D$56</c:f>
              <c:numCache>
                <c:formatCode>0.000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</c:ser>
        <c:ser>
          <c:idx val="2"/>
          <c:order val="2"/>
          <c:tx>
            <c:strRef>
              <c:f>'old table vs. naive'!$E$1</c:f>
              <c:strCache>
                <c:ptCount val="1"/>
                <c:pt idx="0">
                  <c:v>time (ns)</c:v>
                </c:pt>
              </c:strCache>
            </c:strRef>
          </c:tx>
          <c:xVal>
            <c:numRef>
              <c:f>'old table vs. naive'!$B$46:$B$56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'old table vs. naive'!$E$46:$E$56</c:f>
              <c:numCache>
                <c:formatCode>0.00E+00</c:formatCode>
                <c:ptCount val="11"/>
                <c:pt idx="0">
                  <c:v>306</c:v>
                </c:pt>
                <c:pt idx="1">
                  <c:v>481256</c:v>
                </c:pt>
                <c:pt idx="2">
                  <c:v>874179</c:v>
                </c:pt>
                <c:pt idx="3">
                  <c:v>1237258</c:v>
                </c:pt>
                <c:pt idx="4">
                  <c:v>1732306</c:v>
                </c:pt>
                <c:pt idx="5">
                  <c:v>2211141</c:v>
                </c:pt>
                <c:pt idx="6">
                  <c:v>3507001</c:v>
                </c:pt>
                <c:pt idx="7">
                  <c:v>2898909</c:v>
                </c:pt>
                <c:pt idx="8">
                  <c:v>3283445</c:v>
                </c:pt>
                <c:pt idx="9">
                  <c:v>3681803</c:v>
                </c:pt>
                <c:pt idx="10">
                  <c:v>4090194</c:v>
                </c:pt>
              </c:numCache>
            </c:numRef>
          </c:yVal>
        </c:ser>
        <c:ser>
          <c:idx val="3"/>
          <c:order val="3"/>
          <c:tx>
            <c:strRef>
              <c:f>'old table vs. naive'!$F$1</c:f>
              <c:strCache>
                <c:ptCount val="1"/>
                <c:pt idx="0">
                  <c:v>1000*time/delivered</c:v>
                </c:pt>
              </c:strCache>
            </c:strRef>
          </c:tx>
          <c:xVal>
            <c:numRef>
              <c:f>'old table vs. naive'!$B$46:$B$56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'old table vs. naive'!$F$46:$F$56</c:f>
              <c:numCache>
                <c:formatCode>0.00</c:formatCode>
                <c:ptCount val="11"/>
                <c:pt idx="0">
                  <c:v>0</c:v>
                </c:pt>
                <c:pt idx="1">
                  <c:v>160418.66666666666</c:v>
                </c:pt>
                <c:pt idx="2">
                  <c:v>97131</c:v>
                </c:pt>
                <c:pt idx="3">
                  <c:v>82483.866666666669</c:v>
                </c:pt>
                <c:pt idx="4">
                  <c:v>82490.761904761908</c:v>
                </c:pt>
                <c:pt idx="5">
                  <c:v>81894.111111111109</c:v>
                </c:pt>
                <c:pt idx="6">
                  <c:v>103147.08823529413</c:v>
                </c:pt>
                <c:pt idx="7">
                  <c:v>64420.2</c:v>
                </c:pt>
                <c:pt idx="8">
                  <c:v>54724.083333333336</c:v>
                </c:pt>
                <c:pt idx="9">
                  <c:v>46605.101265822785</c:v>
                </c:pt>
                <c:pt idx="10">
                  <c:v>39710.621359223303</c:v>
                </c:pt>
              </c:numCache>
            </c:numRef>
          </c:yVal>
        </c:ser>
        <c:ser>
          <c:idx val="4"/>
          <c:order val="4"/>
          <c:tx>
            <c:strRef>
              <c:f>'old table vs. naive'!$K$1</c:f>
              <c:strCache>
                <c:ptCount val="1"/>
                <c:pt idx="0">
                  <c:v>Naive Time (ns)</c:v>
                </c:pt>
              </c:strCache>
            </c:strRef>
          </c:tx>
          <c:xVal>
            <c:numRef>
              <c:f>'old table vs. naive'!$B$46:$B$56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'old table vs. naive'!$K$46:$K$56</c:f>
              <c:numCache>
                <c:formatCode>0.00</c:formatCode>
                <c:ptCount val="11"/>
                <c:pt idx="0">
                  <c:v>2390</c:v>
                </c:pt>
                <c:pt idx="1">
                  <c:v>126028</c:v>
                </c:pt>
                <c:pt idx="2">
                  <c:v>251841</c:v>
                </c:pt>
                <c:pt idx="3">
                  <c:v>428842</c:v>
                </c:pt>
                <c:pt idx="4">
                  <c:v>650408</c:v>
                </c:pt>
                <c:pt idx="5">
                  <c:v>793982</c:v>
                </c:pt>
                <c:pt idx="6">
                  <c:v>984967</c:v>
                </c:pt>
                <c:pt idx="7">
                  <c:v>1168440</c:v>
                </c:pt>
                <c:pt idx="8">
                  <c:v>1510411</c:v>
                </c:pt>
                <c:pt idx="9">
                  <c:v>1897076</c:v>
                </c:pt>
                <c:pt idx="10">
                  <c:v>2432793</c:v>
                </c:pt>
              </c:numCache>
            </c:numRef>
          </c:yVal>
        </c:ser>
        <c:axId val="102309248"/>
        <c:axId val="102319232"/>
      </c:scatterChart>
      <c:valAx>
        <c:axId val="102309248"/>
        <c:scaling>
          <c:orientation val="minMax"/>
        </c:scaling>
        <c:axPos val="b"/>
        <c:numFmt formatCode="General" sourceLinked="1"/>
        <c:tickLblPos val="nextTo"/>
        <c:crossAx val="102319232"/>
        <c:crosses val="autoZero"/>
        <c:crossBetween val="midCat"/>
      </c:valAx>
      <c:valAx>
        <c:axId val="102319232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10230924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'old table vs. naive'!$C$1</c:f>
              <c:strCache>
                <c:ptCount val="1"/>
                <c:pt idx="0">
                  <c:v>Delivered</c:v>
                </c:pt>
              </c:strCache>
            </c:strRef>
          </c:tx>
          <c:xVal>
            <c:numRef>
              <c:f>'old table vs. naive'!$B$57:$B$67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'old table vs. naive'!$C$57:$C$67</c:f>
              <c:numCache>
                <c:formatCode>General</c:formatCode>
                <c:ptCount val="11"/>
                <c:pt idx="0">
                  <c:v>0</c:v>
                </c:pt>
                <c:pt idx="1">
                  <c:v>30000</c:v>
                </c:pt>
                <c:pt idx="2">
                  <c:v>84000</c:v>
                </c:pt>
                <c:pt idx="3">
                  <c:v>168000</c:v>
                </c:pt>
                <c:pt idx="4">
                  <c:v>287000</c:v>
                </c:pt>
                <c:pt idx="5">
                  <c:v>443000</c:v>
                </c:pt>
                <c:pt idx="6">
                  <c:v>615000</c:v>
                </c:pt>
                <c:pt idx="7">
                  <c:v>810000</c:v>
                </c:pt>
                <c:pt idx="8">
                  <c:v>1029000</c:v>
                </c:pt>
                <c:pt idx="9">
                  <c:v>1270000</c:v>
                </c:pt>
                <c:pt idx="10">
                  <c:v>1534000</c:v>
                </c:pt>
              </c:numCache>
            </c:numRef>
          </c:yVal>
        </c:ser>
        <c:ser>
          <c:idx val="1"/>
          <c:order val="1"/>
          <c:tx>
            <c:strRef>
              <c:f>'old table vs. naive'!$D$1</c:f>
              <c:strCache>
                <c:ptCount val="1"/>
                <c:pt idx="0">
                  <c:v>10^6*minTableSize</c:v>
                </c:pt>
              </c:strCache>
            </c:strRef>
          </c:tx>
          <c:xVal>
            <c:numRef>
              <c:f>'old table vs. naive'!$B$57:$B$67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'old table vs. naive'!$D$57:$D$67</c:f>
              <c:numCache>
                <c:formatCode>0.000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</c:ser>
        <c:ser>
          <c:idx val="2"/>
          <c:order val="2"/>
          <c:tx>
            <c:strRef>
              <c:f>'old table vs. naive'!$E$1</c:f>
              <c:strCache>
                <c:ptCount val="1"/>
                <c:pt idx="0">
                  <c:v>time (ns)</c:v>
                </c:pt>
              </c:strCache>
            </c:strRef>
          </c:tx>
          <c:xVal>
            <c:numRef>
              <c:f>'old table vs. naive'!$B$57:$B$67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'old table vs. naive'!$E$57:$E$67</c:f>
              <c:numCache>
                <c:formatCode>0.00E+00</c:formatCode>
                <c:ptCount val="11"/>
                <c:pt idx="0">
                  <c:v>282</c:v>
                </c:pt>
                <c:pt idx="1">
                  <c:v>269108</c:v>
                </c:pt>
                <c:pt idx="2">
                  <c:v>452796</c:v>
                </c:pt>
                <c:pt idx="3">
                  <c:v>671297</c:v>
                </c:pt>
                <c:pt idx="4">
                  <c:v>979868</c:v>
                </c:pt>
                <c:pt idx="5">
                  <c:v>1271607</c:v>
                </c:pt>
                <c:pt idx="6">
                  <c:v>1388187</c:v>
                </c:pt>
                <c:pt idx="7">
                  <c:v>1538177</c:v>
                </c:pt>
                <c:pt idx="8">
                  <c:v>1844043</c:v>
                </c:pt>
                <c:pt idx="9">
                  <c:v>1990254</c:v>
                </c:pt>
                <c:pt idx="10">
                  <c:v>2371667</c:v>
                </c:pt>
              </c:numCache>
            </c:numRef>
          </c:yVal>
        </c:ser>
        <c:ser>
          <c:idx val="3"/>
          <c:order val="3"/>
          <c:tx>
            <c:strRef>
              <c:f>'old table vs. naive'!$F$1</c:f>
              <c:strCache>
                <c:ptCount val="1"/>
                <c:pt idx="0">
                  <c:v>1000*time/delivered</c:v>
                </c:pt>
              </c:strCache>
            </c:strRef>
          </c:tx>
          <c:xVal>
            <c:numRef>
              <c:f>'old table vs. naive'!$B$57:$B$67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'old table vs. naive'!$F$57:$F$67</c:f>
              <c:numCache>
                <c:formatCode>0.00</c:formatCode>
                <c:ptCount val="11"/>
                <c:pt idx="0">
                  <c:v>0</c:v>
                </c:pt>
                <c:pt idx="1">
                  <c:v>8970.2666666666664</c:v>
                </c:pt>
                <c:pt idx="2">
                  <c:v>5390.4285714285716</c:v>
                </c:pt>
                <c:pt idx="3">
                  <c:v>3995.8154761904761</c:v>
                </c:pt>
                <c:pt idx="4">
                  <c:v>3414.1742160278745</c:v>
                </c:pt>
                <c:pt idx="5">
                  <c:v>2870.444695259594</c:v>
                </c:pt>
                <c:pt idx="6">
                  <c:v>2257.2146341463413</c:v>
                </c:pt>
                <c:pt idx="7">
                  <c:v>1898.9839506172839</c:v>
                </c:pt>
                <c:pt idx="8">
                  <c:v>1792.072886297376</c:v>
                </c:pt>
                <c:pt idx="9">
                  <c:v>1567.1291338582678</c:v>
                </c:pt>
                <c:pt idx="10">
                  <c:v>1546.0671447196871</c:v>
                </c:pt>
              </c:numCache>
            </c:numRef>
          </c:yVal>
        </c:ser>
        <c:ser>
          <c:idx val="4"/>
          <c:order val="4"/>
          <c:tx>
            <c:strRef>
              <c:f>'old table vs. naive'!$K$1</c:f>
              <c:strCache>
                <c:ptCount val="1"/>
                <c:pt idx="0">
                  <c:v>Naive Time (ns)</c:v>
                </c:pt>
              </c:strCache>
            </c:strRef>
          </c:tx>
          <c:xVal>
            <c:numRef>
              <c:f>'old table vs. naive'!$B$57:$B$67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'old table vs. naive'!$K$57:$K$67</c:f>
              <c:numCache>
                <c:formatCode>0.00</c:formatCode>
                <c:ptCount val="11"/>
                <c:pt idx="0">
                  <c:v>1447</c:v>
                </c:pt>
                <c:pt idx="1">
                  <c:v>120388</c:v>
                </c:pt>
                <c:pt idx="2">
                  <c:v>268857</c:v>
                </c:pt>
                <c:pt idx="3">
                  <c:v>483524</c:v>
                </c:pt>
                <c:pt idx="4">
                  <c:v>775172</c:v>
                </c:pt>
                <c:pt idx="5">
                  <c:v>1117147</c:v>
                </c:pt>
                <c:pt idx="6">
                  <c:v>1278846</c:v>
                </c:pt>
                <c:pt idx="7">
                  <c:v>1301170</c:v>
                </c:pt>
                <c:pt idx="8">
                  <c:v>1866446</c:v>
                </c:pt>
                <c:pt idx="9">
                  <c:v>2329520</c:v>
                </c:pt>
                <c:pt idx="10">
                  <c:v>4131239</c:v>
                </c:pt>
              </c:numCache>
            </c:numRef>
          </c:yVal>
        </c:ser>
        <c:axId val="102366592"/>
        <c:axId val="102442112"/>
      </c:scatterChart>
      <c:valAx>
        <c:axId val="102366592"/>
        <c:scaling>
          <c:orientation val="minMax"/>
        </c:scaling>
        <c:axPos val="b"/>
        <c:numFmt formatCode="General" sourceLinked="1"/>
        <c:tickLblPos val="nextTo"/>
        <c:crossAx val="102442112"/>
        <c:crosses val="autoZero"/>
        <c:crossBetween val="midCat"/>
      </c:valAx>
      <c:valAx>
        <c:axId val="102442112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102366592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'old table vs. naive'!$C$1</c:f>
              <c:strCache>
                <c:ptCount val="1"/>
                <c:pt idx="0">
                  <c:v>Delivered</c:v>
                </c:pt>
              </c:strCache>
            </c:strRef>
          </c:tx>
          <c:xVal>
            <c:numRef>
              <c:f>'old table vs. naive'!$B$68:$B$78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'old table vs. naive'!$C$68:$C$78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1000</c:v>
                </c:pt>
                <c:pt idx="9">
                  <c:v>2000</c:v>
                </c:pt>
                <c:pt idx="10">
                  <c:v>4000</c:v>
                </c:pt>
              </c:numCache>
            </c:numRef>
          </c:yVal>
        </c:ser>
        <c:ser>
          <c:idx val="1"/>
          <c:order val="1"/>
          <c:tx>
            <c:strRef>
              <c:f>'old table vs. naive'!$D$1</c:f>
              <c:strCache>
                <c:ptCount val="1"/>
                <c:pt idx="0">
                  <c:v>10^6*minTableSize</c:v>
                </c:pt>
              </c:strCache>
            </c:strRef>
          </c:tx>
          <c:xVal>
            <c:numRef>
              <c:f>'old table vs. naive'!$B$68:$B$78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'old table vs. naive'!$D$68:$D$78</c:f>
              <c:numCache>
                <c:formatCode>0.000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</c:ser>
        <c:ser>
          <c:idx val="2"/>
          <c:order val="2"/>
          <c:tx>
            <c:strRef>
              <c:f>'old table vs. naive'!$E$1</c:f>
              <c:strCache>
                <c:ptCount val="1"/>
                <c:pt idx="0">
                  <c:v>time (ns)</c:v>
                </c:pt>
              </c:strCache>
            </c:strRef>
          </c:tx>
          <c:xVal>
            <c:numRef>
              <c:f>'old table vs. naive'!$B$68:$B$78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'old table vs. naive'!$E$68:$E$78</c:f>
              <c:numCache>
                <c:formatCode>0.00E+00</c:formatCode>
                <c:ptCount val="11"/>
                <c:pt idx="0">
                  <c:v>284</c:v>
                </c:pt>
                <c:pt idx="1">
                  <c:v>212008</c:v>
                </c:pt>
                <c:pt idx="2">
                  <c:v>354018</c:v>
                </c:pt>
                <c:pt idx="3">
                  <c:v>520174</c:v>
                </c:pt>
                <c:pt idx="4">
                  <c:v>711205</c:v>
                </c:pt>
                <c:pt idx="5">
                  <c:v>919474</c:v>
                </c:pt>
                <c:pt idx="6">
                  <c:v>1038473</c:v>
                </c:pt>
                <c:pt idx="7">
                  <c:v>1240743</c:v>
                </c:pt>
                <c:pt idx="8">
                  <c:v>1441279</c:v>
                </c:pt>
                <c:pt idx="9">
                  <c:v>1660053</c:v>
                </c:pt>
                <c:pt idx="10">
                  <c:v>1845839</c:v>
                </c:pt>
              </c:numCache>
            </c:numRef>
          </c:yVal>
        </c:ser>
        <c:ser>
          <c:idx val="3"/>
          <c:order val="3"/>
          <c:tx>
            <c:strRef>
              <c:f>'old table vs. naive'!$F$1</c:f>
              <c:strCache>
                <c:ptCount val="1"/>
                <c:pt idx="0">
                  <c:v>1000*time/delivered</c:v>
                </c:pt>
              </c:strCache>
            </c:strRef>
          </c:tx>
          <c:xVal>
            <c:numRef>
              <c:f>'old table vs. naive'!$B$68:$B$78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'old table vs. naive'!$F$68:$F$78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1441279</c:v>
                </c:pt>
                <c:pt idx="9">
                  <c:v>830026.5</c:v>
                </c:pt>
                <c:pt idx="10">
                  <c:v>461459.75</c:v>
                </c:pt>
              </c:numCache>
            </c:numRef>
          </c:yVal>
        </c:ser>
        <c:ser>
          <c:idx val="4"/>
          <c:order val="4"/>
          <c:tx>
            <c:strRef>
              <c:f>'old table vs. naive'!$K$1</c:f>
              <c:strCache>
                <c:ptCount val="1"/>
                <c:pt idx="0">
                  <c:v>Naive Time (ns)</c:v>
                </c:pt>
              </c:strCache>
            </c:strRef>
          </c:tx>
          <c:xVal>
            <c:numRef>
              <c:f>'old table vs. naive'!$B$68:$B$78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'old table vs. naive'!$K$68:$K$78</c:f>
              <c:numCache>
                <c:formatCode>0.00</c:formatCode>
                <c:ptCount val="11"/>
                <c:pt idx="0">
                  <c:v>2501</c:v>
                </c:pt>
                <c:pt idx="1">
                  <c:v>60567</c:v>
                </c:pt>
                <c:pt idx="2">
                  <c:v>123066</c:v>
                </c:pt>
                <c:pt idx="3">
                  <c:v>210576</c:v>
                </c:pt>
                <c:pt idx="4">
                  <c:v>322284</c:v>
                </c:pt>
                <c:pt idx="5">
                  <c:v>433133</c:v>
                </c:pt>
                <c:pt idx="6">
                  <c:v>581828</c:v>
                </c:pt>
                <c:pt idx="7">
                  <c:v>868954</c:v>
                </c:pt>
                <c:pt idx="8">
                  <c:v>733308</c:v>
                </c:pt>
                <c:pt idx="9">
                  <c:v>1023900</c:v>
                </c:pt>
                <c:pt idx="10">
                  <c:v>1796723</c:v>
                </c:pt>
              </c:numCache>
            </c:numRef>
          </c:yVal>
        </c:ser>
        <c:axId val="102486016"/>
        <c:axId val="102487552"/>
      </c:scatterChart>
      <c:valAx>
        <c:axId val="102486016"/>
        <c:scaling>
          <c:orientation val="minMax"/>
        </c:scaling>
        <c:axPos val="b"/>
        <c:numFmt formatCode="General" sourceLinked="1"/>
        <c:tickLblPos val="nextTo"/>
        <c:crossAx val="102487552"/>
        <c:crosses val="autoZero"/>
        <c:crossBetween val="midCat"/>
      </c:valAx>
      <c:valAx>
        <c:axId val="102487552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102486016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'new table collated registration'!$C$1</c:f>
              <c:strCache>
                <c:ptCount val="1"/>
                <c:pt idx="0">
                  <c:v>Delivered</c:v>
                </c:pt>
              </c:strCache>
            </c:strRef>
          </c:tx>
          <c:xVal>
            <c:numRef>
              <c:f>'new table collated registration'!$B$2:$B$12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 collated registration'!$C$2:$C$12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1000</c:v>
                </c:pt>
                <c:pt idx="10">
                  <c:v>2000</c:v>
                </c:pt>
              </c:numCache>
            </c:numRef>
          </c:yVal>
        </c:ser>
        <c:ser>
          <c:idx val="1"/>
          <c:order val="1"/>
          <c:tx>
            <c:strRef>
              <c:f>'new table collated registration'!$D$1</c:f>
              <c:strCache>
                <c:ptCount val="1"/>
                <c:pt idx="0">
                  <c:v>10^6*minTableSize</c:v>
                </c:pt>
              </c:strCache>
            </c:strRef>
          </c:tx>
          <c:xVal>
            <c:numRef>
              <c:f>'new table collated registration'!$B$2:$B$12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 collated registration'!$D$2:$D$12</c:f>
              <c:numCache>
                <c:formatCode>0.000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3921.5686274509799</c:v>
                </c:pt>
                <c:pt idx="10">
                  <c:v>3921.5686274509799</c:v>
                </c:pt>
              </c:numCache>
            </c:numRef>
          </c:yVal>
        </c:ser>
        <c:ser>
          <c:idx val="2"/>
          <c:order val="2"/>
          <c:tx>
            <c:strRef>
              <c:f>'new table collated registration'!$E$1</c:f>
              <c:strCache>
                <c:ptCount val="1"/>
                <c:pt idx="0">
                  <c:v>time (ns)</c:v>
                </c:pt>
              </c:strCache>
            </c:strRef>
          </c:tx>
          <c:xVal>
            <c:numRef>
              <c:f>'new table collated registration'!$B$2:$B$12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 collated registration'!$E$2:$E$12</c:f>
              <c:numCache>
                <c:formatCode>0.00E+00</c:formatCode>
                <c:ptCount val="11"/>
                <c:pt idx="0">
                  <c:v>275</c:v>
                </c:pt>
                <c:pt idx="1">
                  <c:v>693733</c:v>
                </c:pt>
                <c:pt idx="2">
                  <c:v>56685</c:v>
                </c:pt>
                <c:pt idx="3">
                  <c:v>54757</c:v>
                </c:pt>
                <c:pt idx="4">
                  <c:v>54660</c:v>
                </c:pt>
                <c:pt idx="5">
                  <c:v>54915</c:v>
                </c:pt>
                <c:pt idx="6">
                  <c:v>54859</c:v>
                </c:pt>
                <c:pt idx="7">
                  <c:v>54699</c:v>
                </c:pt>
                <c:pt idx="8">
                  <c:v>54768</c:v>
                </c:pt>
                <c:pt idx="9">
                  <c:v>54268</c:v>
                </c:pt>
                <c:pt idx="10">
                  <c:v>54728</c:v>
                </c:pt>
              </c:numCache>
            </c:numRef>
          </c:yVal>
        </c:ser>
        <c:ser>
          <c:idx val="3"/>
          <c:order val="3"/>
          <c:tx>
            <c:strRef>
              <c:f>'new table collated registration'!$F$1</c:f>
              <c:strCache>
                <c:ptCount val="1"/>
                <c:pt idx="0">
                  <c:v>1000*time/delivered</c:v>
                </c:pt>
              </c:strCache>
            </c:strRef>
          </c:tx>
          <c:xVal>
            <c:numRef>
              <c:f>'new table collated registration'!$B$2:$B$12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 collated registration'!$F$2:$F$12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54268</c:v>
                </c:pt>
                <c:pt idx="10">
                  <c:v>27364</c:v>
                </c:pt>
              </c:numCache>
            </c:numRef>
          </c:yVal>
        </c:ser>
        <c:ser>
          <c:idx val="4"/>
          <c:order val="4"/>
          <c:tx>
            <c:strRef>
              <c:f>'new table collated registration'!$K$1</c:f>
              <c:strCache>
                <c:ptCount val="1"/>
                <c:pt idx="0">
                  <c:v>Estimated Linear Time (ns)</c:v>
                </c:pt>
              </c:strCache>
            </c:strRef>
          </c:tx>
          <c:xVal>
            <c:numRef>
              <c:f>'new table collated registration'!$B$2:$B$12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 collated registration'!$K$2:$K$12</c:f>
              <c:numCache>
                <c:formatCode>0.00</c:formatCode>
                <c:ptCount val="11"/>
                <c:pt idx="0">
                  <c:v>313397.120172614</c:v>
                </c:pt>
                <c:pt idx="1">
                  <c:v>277902.40429191827</c:v>
                </c:pt>
                <c:pt idx="2">
                  <c:v>242407.6884112226</c:v>
                </c:pt>
                <c:pt idx="3">
                  <c:v>206912.97253052687</c:v>
                </c:pt>
                <c:pt idx="4">
                  <c:v>171418.25664983116</c:v>
                </c:pt>
                <c:pt idx="5">
                  <c:v>135923.54076913546</c:v>
                </c:pt>
                <c:pt idx="6">
                  <c:v>100428.82488843973</c:v>
                </c:pt>
                <c:pt idx="7">
                  <c:v>64934.109007744031</c:v>
                </c:pt>
                <c:pt idx="8">
                  <c:v>29439.39312704833</c:v>
                </c:pt>
                <c:pt idx="9">
                  <c:v>-6055.3227536474005</c:v>
                </c:pt>
                <c:pt idx="10">
                  <c:v>-35239.8669222194</c:v>
                </c:pt>
              </c:numCache>
            </c:numRef>
          </c:yVal>
        </c:ser>
        <c:axId val="108300160"/>
        <c:axId val="108301696"/>
      </c:scatterChart>
      <c:valAx>
        <c:axId val="108300160"/>
        <c:scaling>
          <c:orientation val="minMax"/>
        </c:scaling>
        <c:axPos val="b"/>
        <c:numFmt formatCode="General" sourceLinked="1"/>
        <c:tickLblPos val="nextTo"/>
        <c:crossAx val="108301696"/>
        <c:crosses val="autoZero"/>
        <c:crossBetween val="midCat"/>
      </c:valAx>
      <c:valAx>
        <c:axId val="108301696"/>
        <c:scaling>
          <c:orientation val="minMax"/>
        </c:scaling>
        <c:axPos val="l"/>
        <c:majorGridlines/>
        <c:numFmt formatCode="General" sourceLinked="1"/>
        <c:tickLblPos val="nextTo"/>
        <c:crossAx val="10830016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'new table collated registration'!$C$1</c:f>
              <c:strCache>
                <c:ptCount val="1"/>
                <c:pt idx="0">
                  <c:v>Delivered</c:v>
                </c:pt>
              </c:strCache>
            </c:strRef>
          </c:tx>
          <c:xVal>
            <c:numRef>
              <c:f>'new table collated registration'!$B$13:$B$23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 collated registration'!$C$13:$C$23</c:f>
              <c:numCache>
                <c:formatCode>General</c:formatCode>
                <c:ptCount val="11"/>
                <c:pt idx="0">
                  <c:v>0</c:v>
                </c:pt>
                <c:pt idx="1">
                  <c:v>3000</c:v>
                </c:pt>
                <c:pt idx="2">
                  <c:v>9000</c:v>
                </c:pt>
                <c:pt idx="3">
                  <c:v>17000</c:v>
                </c:pt>
                <c:pt idx="4">
                  <c:v>26000</c:v>
                </c:pt>
                <c:pt idx="5">
                  <c:v>35000</c:v>
                </c:pt>
                <c:pt idx="6">
                  <c:v>52000</c:v>
                </c:pt>
                <c:pt idx="7">
                  <c:v>71000</c:v>
                </c:pt>
                <c:pt idx="8">
                  <c:v>93000</c:v>
                </c:pt>
                <c:pt idx="9">
                  <c:v>118000</c:v>
                </c:pt>
                <c:pt idx="10">
                  <c:v>143000</c:v>
                </c:pt>
              </c:numCache>
            </c:numRef>
          </c:yVal>
        </c:ser>
        <c:ser>
          <c:idx val="1"/>
          <c:order val="1"/>
          <c:tx>
            <c:strRef>
              <c:f>'new table collated registration'!$D$1</c:f>
              <c:strCache>
                <c:ptCount val="1"/>
                <c:pt idx="0">
                  <c:v>10^6*minTableSize</c:v>
                </c:pt>
              </c:strCache>
            </c:strRef>
          </c:tx>
          <c:xVal>
            <c:numRef>
              <c:f>'new table collated registration'!$B$13:$B$23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 collated registration'!$D$13:$D$23</c:f>
              <c:numCache>
                <c:formatCode>0.000</c:formatCode>
                <c:ptCount val="11"/>
                <c:pt idx="0">
                  <c:v>0</c:v>
                </c:pt>
                <c:pt idx="1">
                  <c:v>3921.5686274509799</c:v>
                </c:pt>
                <c:pt idx="2">
                  <c:v>7843.1372549019597</c:v>
                </c:pt>
                <c:pt idx="3">
                  <c:v>7843.1372549019597</c:v>
                </c:pt>
                <c:pt idx="4">
                  <c:v>7843.1372549019597</c:v>
                </c:pt>
                <c:pt idx="5">
                  <c:v>7843.1372549019597</c:v>
                </c:pt>
                <c:pt idx="6">
                  <c:v>7843.1372549019597</c:v>
                </c:pt>
                <c:pt idx="7">
                  <c:v>7843.1372549019597</c:v>
                </c:pt>
                <c:pt idx="8">
                  <c:v>7843.1372549019597</c:v>
                </c:pt>
                <c:pt idx="9">
                  <c:v>7843.1372549019597</c:v>
                </c:pt>
                <c:pt idx="10">
                  <c:v>7843.1372549019597</c:v>
                </c:pt>
              </c:numCache>
            </c:numRef>
          </c:yVal>
        </c:ser>
        <c:ser>
          <c:idx val="2"/>
          <c:order val="2"/>
          <c:tx>
            <c:strRef>
              <c:f>'new table collated registration'!$E$1</c:f>
              <c:strCache>
                <c:ptCount val="1"/>
                <c:pt idx="0">
                  <c:v>time (ns)</c:v>
                </c:pt>
              </c:strCache>
            </c:strRef>
          </c:tx>
          <c:xVal>
            <c:numRef>
              <c:f>'new table collated registration'!$B$13:$B$23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 collated registration'!$E$13:$E$23</c:f>
              <c:numCache>
                <c:formatCode>0.00E+00</c:formatCode>
                <c:ptCount val="11"/>
                <c:pt idx="0">
                  <c:v>290</c:v>
                </c:pt>
                <c:pt idx="1">
                  <c:v>54512</c:v>
                </c:pt>
                <c:pt idx="2">
                  <c:v>57605</c:v>
                </c:pt>
                <c:pt idx="3">
                  <c:v>57477</c:v>
                </c:pt>
                <c:pt idx="4">
                  <c:v>59052</c:v>
                </c:pt>
                <c:pt idx="5">
                  <c:v>58253</c:v>
                </c:pt>
                <c:pt idx="6">
                  <c:v>61643</c:v>
                </c:pt>
                <c:pt idx="7">
                  <c:v>66884</c:v>
                </c:pt>
                <c:pt idx="8">
                  <c:v>66280</c:v>
                </c:pt>
                <c:pt idx="9">
                  <c:v>70769</c:v>
                </c:pt>
                <c:pt idx="10">
                  <c:v>66870</c:v>
                </c:pt>
              </c:numCache>
            </c:numRef>
          </c:yVal>
        </c:ser>
        <c:ser>
          <c:idx val="3"/>
          <c:order val="3"/>
          <c:tx>
            <c:strRef>
              <c:f>'new table collated registration'!$F$1</c:f>
              <c:strCache>
                <c:ptCount val="1"/>
                <c:pt idx="0">
                  <c:v>1000*time/delivered</c:v>
                </c:pt>
              </c:strCache>
            </c:strRef>
          </c:tx>
          <c:xVal>
            <c:numRef>
              <c:f>'new table collated registration'!$B$13:$B$23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 collated registration'!$F$13:$F$23</c:f>
              <c:numCache>
                <c:formatCode>0.00</c:formatCode>
                <c:ptCount val="11"/>
                <c:pt idx="0">
                  <c:v>0</c:v>
                </c:pt>
                <c:pt idx="1">
                  <c:v>18170.666666666664</c:v>
                </c:pt>
                <c:pt idx="2">
                  <c:v>6400.5555555555557</c:v>
                </c:pt>
                <c:pt idx="3">
                  <c:v>3381</c:v>
                </c:pt>
                <c:pt idx="4">
                  <c:v>2271.2307692307695</c:v>
                </c:pt>
                <c:pt idx="5">
                  <c:v>1664.3714285714286</c:v>
                </c:pt>
                <c:pt idx="6">
                  <c:v>1185.4423076923078</c:v>
                </c:pt>
                <c:pt idx="7">
                  <c:v>942.02816901408448</c:v>
                </c:pt>
                <c:pt idx="8">
                  <c:v>712.6881720430107</c:v>
                </c:pt>
                <c:pt idx="9">
                  <c:v>599.73728813559319</c:v>
                </c:pt>
                <c:pt idx="10">
                  <c:v>467.62237762237766</c:v>
                </c:pt>
              </c:numCache>
            </c:numRef>
          </c:yVal>
        </c:ser>
        <c:ser>
          <c:idx val="4"/>
          <c:order val="4"/>
          <c:tx>
            <c:strRef>
              <c:f>'new table collated registration'!$K$1</c:f>
              <c:strCache>
                <c:ptCount val="1"/>
                <c:pt idx="0">
                  <c:v>Estimated Linear Time (ns)</c:v>
                </c:pt>
              </c:strCache>
            </c:strRef>
          </c:tx>
          <c:xVal>
            <c:numRef>
              <c:f>'new table collated registration'!$B$13:$B$23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 collated registration'!$K$13:$K$23</c:f>
              <c:numCache>
                <c:formatCode>0.00</c:formatCode>
                <c:ptCount val="11"/>
                <c:pt idx="0">
                  <c:v>52704.159949865789</c:v>
                </c:pt>
                <c:pt idx="1">
                  <c:v>54387.845812273728</c:v>
                </c:pt>
                <c:pt idx="2">
                  <c:v>56071.531674681675</c:v>
                </c:pt>
                <c:pt idx="3">
                  <c:v>57755.217537089615</c:v>
                </c:pt>
                <c:pt idx="4">
                  <c:v>59438.903399497562</c:v>
                </c:pt>
                <c:pt idx="5">
                  <c:v>61122.589261905501</c:v>
                </c:pt>
                <c:pt idx="6">
                  <c:v>62806.275124313448</c:v>
                </c:pt>
                <c:pt idx="7">
                  <c:v>64489.960986721388</c:v>
                </c:pt>
                <c:pt idx="8">
                  <c:v>66173.646849129334</c:v>
                </c:pt>
                <c:pt idx="9">
                  <c:v>67857.332711537281</c:v>
                </c:pt>
                <c:pt idx="10">
                  <c:v>69241.696642850467</c:v>
                </c:pt>
              </c:numCache>
            </c:numRef>
          </c:yVal>
        </c:ser>
        <c:axId val="108484864"/>
        <c:axId val="108490752"/>
      </c:scatterChart>
      <c:valAx>
        <c:axId val="108484864"/>
        <c:scaling>
          <c:orientation val="minMax"/>
        </c:scaling>
        <c:axPos val="b"/>
        <c:numFmt formatCode="General" sourceLinked="1"/>
        <c:tickLblPos val="nextTo"/>
        <c:crossAx val="108490752"/>
        <c:crosses val="autoZero"/>
        <c:crossBetween val="midCat"/>
      </c:valAx>
      <c:valAx>
        <c:axId val="108490752"/>
        <c:scaling>
          <c:orientation val="minMax"/>
        </c:scaling>
        <c:axPos val="l"/>
        <c:majorGridlines/>
        <c:numFmt formatCode="General" sourceLinked="1"/>
        <c:tickLblPos val="nextTo"/>
        <c:crossAx val="10848486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'new table collated registration'!$C$1</c:f>
              <c:strCache>
                <c:ptCount val="1"/>
                <c:pt idx="0">
                  <c:v>Delivered</c:v>
                </c:pt>
              </c:strCache>
            </c:strRef>
          </c:tx>
          <c:xVal>
            <c:numRef>
              <c:f>'new table collated registration'!$B$24:$B$34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 collated registration'!$C$24:$C$34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2000</c:v>
                </c:pt>
                <c:pt idx="5">
                  <c:v>5000</c:v>
                </c:pt>
                <c:pt idx="6">
                  <c:v>9000</c:v>
                </c:pt>
                <c:pt idx="7">
                  <c:v>13000</c:v>
                </c:pt>
                <c:pt idx="8">
                  <c:v>17000</c:v>
                </c:pt>
                <c:pt idx="9">
                  <c:v>22000</c:v>
                </c:pt>
                <c:pt idx="10">
                  <c:v>27000</c:v>
                </c:pt>
              </c:numCache>
            </c:numRef>
          </c:yVal>
        </c:ser>
        <c:ser>
          <c:idx val="1"/>
          <c:order val="1"/>
          <c:tx>
            <c:strRef>
              <c:f>'new table collated registration'!$D$1</c:f>
              <c:strCache>
                <c:ptCount val="1"/>
                <c:pt idx="0">
                  <c:v>10^6*minTableSize</c:v>
                </c:pt>
              </c:strCache>
            </c:strRef>
          </c:tx>
          <c:xVal>
            <c:numRef>
              <c:f>'new table collated registration'!$B$24:$B$34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 collated registration'!$D$24:$D$34</c:f>
              <c:numCache>
                <c:formatCode>0.000</c:formatCode>
                <c:ptCount val="11"/>
                <c:pt idx="0">
                  <c:v>0</c:v>
                </c:pt>
                <c:pt idx="1">
                  <c:v>3921.5686274509799</c:v>
                </c:pt>
                <c:pt idx="2">
                  <c:v>3921.5686274509799</c:v>
                </c:pt>
                <c:pt idx="3">
                  <c:v>7843.1372549019597</c:v>
                </c:pt>
                <c:pt idx="4">
                  <c:v>11764.705882352901</c:v>
                </c:pt>
                <c:pt idx="5">
                  <c:v>11764.705882352901</c:v>
                </c:pt>
                <c:pt idx="6">
                  <c:v>11764.705882352901</c:v>
                </c:pt>
                <c:pt idx="7">
                  <c:v>11764.705882352901</c:v>
                </c:pt>
                <c:pt idx="8">
                  <c:v>11764.705882352901</c:v>
                </c:pt>
                <c:pt idx="9">
                  <c:v>11764.705882352901</c:v>
                </c:pt>
                <c:pt idx="10">
                  <c:v>15686.274509803899</c:v>
                </c:pt>
              </c:numCache>
            </c:numRef>
          </c:yVal>
        </c:ser>
        <c:ser>
          <c:idx val="2"/>
          <c:order val="2"/>
          <c:tx>
            <c:strRef>
              <c:f>'new table collated registration'!$E$1</c:f>
              <c:strCache>
                <c:ptCount val="1"/>
                <c:pt idx="0">
                  <c:v>time (ns)</c:v>
                </c:pt>
              </c:strCache>
            </c:strRef>
          </c:tx>
          <c:xVal>
            <c:numRef>
              <c:f>'new table collated registration'!$B$24:$B$34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 collated registration'!$E$24:$E$34</c:f>
              <c:numCache>
                <c:formatCode>0.00E+00</c:formatCode>
                <c:ptCount val="11"/>
                <c:pt idx="0">
                  <c:v>258</c:v>
                </c:pt>
                <c:pt idx="1">
                  <c:v>52462</c:v>
                </c:pt>
                <c:pt idx="2">
                  <c:v>52892</c:v>
                </c:pt>
                <c:pt idx="3">
                  <c:v>55848</c:v>
                </c:pt>
                <c:pt idx="4">
                  <c:v>265511</c:v>
                </c:pt>
                <c:pt idx="5">
                  <c:v>54523</c:v>
                </c:pt>
                <c:pt idx="6">
                  <c:v>55584</c:v>
                </c:pt>
                <c:pt idx="7">
                  <c:v>56263</c:v>
                </c:pt>
                <c:pt idx="8">
                  <c:v>56026</c:v>
                </c:pt>
                <c:pt idx="9">
                  <c:v>56350</c:v>
                </c:pt>
                <c:pt idx="10">
                  <c:v>58368</c:v>
                </c:pt>
              </c:numCache>
            </c:numRef>
          </c:yVal>
        </c:ser>
        <c:ser>
          <c:idx val="3"/>
          <c:order val="3"/>
          <c:tx>
            <c:strRef>
              <c:f>'new table collated registration'!$F$1</c:f>
              <c:strCache>
                <c:ptCount val="1"/>
                <c:pt idx="0">
                  <c:v>1000*time/delivered</c:v>
                </c:pt>
              </c:strCache>
            </c:strRef>
          </c:tx>
          <c:xVal>
            <c:numRef>
              <c:f>'new table collated registration'!$B$24:$B$34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 collated registration'!$F$24:$F$34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132755.5</c:v>
                </c:pt>
                <c:pt idx="5">
                  <c:v>10904.6</c:v>
                </c:pt>
                <c:pt idx="6">
                  <c:v>6176</c:v>
                </c:pt>
                <c:pt idx="7">
                  <c:v>4327.9230769230771</c:v>
                </c:pt>
                <c:pt idx="8">
                  <c:v>3295.6470588235293</c:v>
                </c:pt>
                <c:pt idx="9">
                  <c:v>2561.3636363636365</c:v>
                </c:pt>
                <c:pt idx="10">
                  <c:v>2161.7777777777774</c:v>
                </c:pt>
              </c:numCache>
            </c:numRef>
          </c:yVal>
        </c:ser>
        <c:ser>
          <c:idx val="4"/>
          <c:order val="4"/>
          <c:tx>
            <c:strRef>
              <c:f>'new table collated registration'!$K$1</c:f>
              <c:strCache>
                <c:ptCount val="1"/>
                <c:pt idx="0">
                  <c:v>Estimated Linear Time (ns)</c:v>
                </c:pt>
              </c:strCache>
            </c:strRef>
          </c:tx>
          <c:xVal>
            <c:numRef>
              <c:f>'new table collated registration'!$B$24:$B$34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 collated registration'!$K$24:$K$34</c:f>
              <c:numCache>
                <c:formatCode>0.00</c:formatCode>
                <c:ptCount val="11"/>
                <c:pt idx="0">
                  <c:v>94741.61400377471</c:v>
                </c:pt>
                <c:pt idx="1">
                  <c:v>91392.805206977544</c:v>
                </c:pt>
                <c:pt idx="2">
                  <c:v>88043.996410180363</c:v>
                </c:pt>
                <c:pt idx="3">
                  <c:v>84695.187613383197</c:v>
                </c:pt>
                <c:pt idx="4">
                  <c:v>81346.378816586031</c:v>
                </c:pt>
                <c:pt idx="5">
                  <c:v>77997.570019788851</c:v>
                </c:pt>
                <c:pt idx="6">
                  <c:v>74648.761222991685</c:v>
                </c:pt>
                <c:pt idx="7">
                  <c:v>71299.952426194519</c:v>
                </c:pt>
                <c:pt idx="8">
                  <c:v>67951.143629397353</c:v>
                </c:pt>
                <c:pt idx="9">
                  <c:v>64602.334832600172</c:v>
                </c:pt>
                <c:pt idx="10">
                  <c:v>61848.869821900276</c:v>
                </c:pt>
              </c:numCache>
            </c:numRef>
          </c:yVal>
        </c:ser>
        <c:axId val="108526208"/>
        <c:axId val="108364160"/>
      </c:scatterChart>
      <c:valAx>
        <c:axId val="108526208"/>
        <c:scaling>
          <c:orientation val="minMax"/>
        </c:scaling>
        <c:axPos val="b"/>
        <c:numFmt formatCode="General" sourceLinked="1"/>
        <c:tickLblPos val="nextTo"/>
        <c:crossAx val="108364160"/>
        <c:crosses val="autoZero"/>
        <c:crossBetween val="midCat"/>
      </c:valAx>
      <c:valAx>
        <c:axId val="108364160"/>
        <c:scaling>
          <c:orientation val="minMax"/>
        </c:scaling>
        <c:axPos val="l"/>
        <c:majorGridlines/>
        <c:numFmt formatCode="General" sourceLinked="1"/>
        <c:tickLblPos val="nextTo"/>
        <c:crossAx val="10852620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naive!$C$1</c:f>
              <c:strCache>
                <c:ptCount val="1"/>
                <c:pt idx="0">
                  <c:v>Delivered</c:v>
                </c:pt>
              </c:strCache>
            </c:strRef>
          </c:tx>
          <c:xVal>
            <c:numRef>
              <c:f>naive!$B$24:$B$34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naive!$C$24:$C$34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2000</c:v>
                </c:pt>
                <c:pt idx="5">
                  <c:v>5000</c:v>
                </c:pt>
                <c:pt idx="6">
                  <c:v>9000</c:v>
                </c:pt>
                <c:pt idx="7">
                  <c:v>13000</c:v>
                </c:pt>
                <c:pt idx="8">
                  <c:v>17000</c:v>
                </c:pt>
                <c:pt idx="9">
                  <c:v>22000</c:v>
                </c:pt>
                <c:pt idx="10">
                  <c:v>27000</c:v>
                </c:pt>
              </c:numCache>
            </c:numRef>
          </c:yVal>
        </c:ser>
        <c:ser>
          <c:idx val="1"/>
          <c:order val="1"/>
          <c:tx>
            <c:strRef>
              <c:f>naive!$D$1</c:f>
              <c:strCache>
                <c:ptCount val="1"/>
                <c:pt idx="0">
                  <c:v>10^6*minTableSize</c:v>
                </c:pt>
              </c:strCache>
            </c:strRef>
          </c:tx>
          <c:xVal>
            <c:numRef>
              <c:f>naive!$B$24:$B$34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naive!$D$24:$D$34</c:f>
              <c:numCache>
                <c:formatCode>0.000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</c:ser>
        <c:ser>
          <c:idx val="2"/>
          <c:order val="2"/>
          <c:tx>
            <c:strRef>
              <c:f>naive!$E$1</c:f>
              <c:strCache>
                <c:ptCount val="1"/>
                <c:pt idx="0">
                  <c:v>time (ns)</c:v>
                </c:pt>
              </c:strCache>
            </c:strRef>
          </c:tx>
          <c:xVal>
            <c:numRef>
              <c:f>naive!$B$24:$B$34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naive!$E$24:$E$34</c:f>
              <c:numCache>
                <c:formatCode>0.00E+00</c:formatCode>
                <c:ptCount val="11"/>
                <c:pt idx="0">
                  <c:v>1515</c:v>
                </c:pt>
                <c:pt idx="1">
                  <c:v>59303</c:v>
                </c:pt>
                <c:pt idx="2">
                  <c:v>122404</c:v>
                </c:pt>
                <c:pt idx="3">
                  <c:v>210229</c:v>
                </c:pt>
                <c:pt idx="4">
                  <c:v>345223</c:v>
                </c:pt>
                <c:pt idx="5">
                  <c:v>478668</c:v>
                </c:pt>
                <c:pt idx="6">
                  <c:v>538941</c:v>
                </c:pt>
                <c:pt idx="7">
                  <c:v>567822</c:v>
                </c:pt>
                <c:pt idx="8">
                  <c:v>788061</c:v>
                </c:pt>
                <c:pt idx="9">
                  <c:v>1154380</c:v>
                </c:pt>
                <c:pt idx="10">
                  <c:v>1791741</c:v>
                </c:pt>
              </c:numCache>
            </c:numRef>
          </c:yVal>
        </c:ser>
        <c:ser>
          <c:idx val="3"/>
          <c:order val="3"/>
          <c:tx>
            <c:strRef>
              <c:f>naive!$F$1</c:f>
              <c:strCache>
                <c:ptCount val="1"/>
                <c:pt idx="0">
                  <c:v>1000*time/delivered</c:v>
                </c:pt>
              </c:strCache>
            </c:strRef>
          </c:tx>
          <c:xVal>
            <c:numRef>
              <c:f>naive!$B$24:$B$34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naive!$F$24:$F$34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172611.5</c:v>
                </c:pt>
                <c:pt idx="5">
                  <c:v>95733.599999999991</c:v>
                </c:pt>
                <c:pt idx="6">
                  <c:v>59882.333333333336</c:v>
                </c:pt>
                <c:pt idx="7">
                  <c:v>43678.615384615383</c:v>
                </c:pt>
                <c:pt idx="8">
                  <c:v>46356.529411764706</c:v>
                </c:pt>
                <c:pt idx="9">
                  <c:v>52471.818181818177</c:v>
                </c:pt>
                <c:pt idx="10">
                  <c:v>66360.777777777781</c:v>
                </c:pt>
              </c:numCache>
            </c:numRef>
          </c:yVal>
        </c:ser>
        <c:ser>
          <c:idx val="4"/>
          <c:order val="4"/>
          <c:tx>
            <c:strRef>
              <c:f>naive!$K$1</c:f>
              <c:strCache>
                <c:ptCount val="1"/>
                <c:pt idx="0">
                  <c:v>Estimated Linear Time (ns)</c:v>
                </c:pt>
              </c:strCache>
            </c:strRef>
          </c:tx>
          <c:xVal>
            <c:numRef>
              <c:f>naive!$B$24:$B$34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naive!$K$24:$K$34</c:f>
              <c:numCache>
                <c:formatCode>0.00</c:formatCode>
                <c:ptCount val="11"/>
                <c:pt idx="0">
                  <c:v>0</c:v>
                </c:pt>
                <c:pt idx="1">
                  <c:v>121135.3015253292</c:v>
                </c:pt>
                <c:pt idx="2">
                  <c:v>242270.60305065839</c:v>
                </c:pt>
                <c:pt idx="3">
                  <c:v>363405.9045759876</c:v>
                </c:pt>
                <c:pt idx="4">
                  <c:v>484541.20610131678</c:v>
                </c:pt>
                <c:pt idx="5">
                  <c:v>605676.50762664597</c:v>
                </c:pt>
                <c:pt idx="6">
                  <c:v>726811.80915197521</c:v>
                </c:pt>
                <c:pt idx="7">
                  <c:v>847947.11067730433</c:v>
                </c:pt>
                <c:pt idx="8">
                  <c:v>969082.41220263357</c:v>
                </c:pt>
                <c:pt idx="9">
                  <c:v>1090217.7137279627</c:v>
                </c:pt>
                <c:pt idx="10">
                  <c:v>1189817.8505376778</c:v>
                </c:pt>
              </c:numCache>
            </c:numRef>
          </c:yVal>
        </c:ser>
        <c:axId val="100440320"/>
        <c:axId val="100458496"/>
      </c:scatterChart>
      <c:valAx>
        <c:axId val="100440320"/>
        <c:scaling>
          <c:orientation val="minMax"/>
        </c:scaling>
        <c:axPos val="b"/>
        <c:numFmt formatCode="General" sourceLinked="1"/>
        <c:tickLblPos val="nextTo"/>
        <c:crossAx val="100458496"/>
        <c:crosses val="autoZero"/>
        <c:crossBetween val="midCat"/>
      </c:valAx>
      <c:valAx>
        <c:axId val="100458496"/>
        <c:scaling>
          <c:orientation val="minMax"/>
        </c:scaling>
        <c:axPos val="l"/>
        <c:majorGridlines/>
        <c:numFmt formatCode="General" sourceLinked="1"/>
        <c:tickLblPos val="nextTo"/>
        <c:crossAx val="100440320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'new table collated registration'!$C$1</c:f>
              <c:strCache>
                <c:ptCount val="1"/>
                <c:pt idx="0">
                  <c:v>Delivered</c:v>
                </c:pt>
              </c:strCache>
            </c:strRef>
          </c:tx>
          <c:xVal>
            <c:numRef>
              <c:f>'new table collated registration'!$B$35:$B$45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 collated registration'!$C$35:$C$45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1000</c:v>
                </c:pt>
                <c:pt idx="9">
                  <c:v>2000</c:v>
                </c:pt>
                <c:pt idx="10">
                  <c:v>5000</c:v>
                </c:pt>
              </c:numCache>
            </c:numRef>
          </c:yVal>
        </c:ser>
        <c:ser>
          <c:idx val="1"/>
          <c:order val="1"/>
          <c:tx>
            <c:strRef>
              <c:f>'new table collated registration'!$D$1</c:f>
              <c:strCache>
                <c:ptCount val="1"/>
                <c:pt idx="0">
                  <c:v>10^6*minTableSize</c:v>
                </c:pt>
              </c:strCache>
            </c:strRef>
          </c:tx>
          <c:xVal>
            <c:numRef>
              <c:f>'new table collated registration'!$B$35:$B$45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 collated registration'!$D$35:$D$45</c:f>
              <c:numCache>
                <c:formatCode>0.000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3921.5686274509799</c:v>
                </c:pt>
                <c:pt idx="9">
                  <c:v>3921.5686274509799</c:v>
                </c:pt>
                <c:pt idx="10">
                  <c:v>7843.1372549019597</c:v>
                </c:pt>
              </c:numCache>
            </c:numRef>
          </c:yVal>
        </c:ser>
        <c:ser>
          <c:idx val="2"/>
          <c:order val="2"/>
          <c:tx>
            <c:strRef>
              <c:f>'new table collated registration'!$E$1</c:f>
              <c:strCache>
                <c:ptCount val="1"/>
                <c:pt idx="0">
                  <c:v>time (ns)</c:v>
                </c:pt>
              </c:strCache>
            </c:strRef>
          </c:tx>
          <c:xVal>
            <c:numRef>
              <c:f>'new table collated registration'!$B$35:$B$45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 collated registration'!$E$35:$E$45</c:f>
              <c:numCache>
                <c:formatCode>0.00E+00</c:formatCode>
                <c:ptCount val="11"/>
                <c:pt idx="0">
                  <c:v>270</c:v>
                </c:pt>
                <c:pt idx="1">
                  <c:v>54439</c:v>
                </c:pt>
                <c:pt idx="2">
                  <c:v>54059</c:v>
                </c:pt>
                <c:pt idx="3">
                  <c:v>54097</c:v>
                </c:pt>
                <c:pt idx="4">
                  <c:v>54290</c:v>
                </c:pt>
                <c:pt idx="5">
                  <c:v>54652</c:v>
                </c:pt>
                <c:pt idx="6">
                  <c:v>54105</c:v>
                </c:pt>
                <c:pt idx="7">
                  <c:v>53939</c:v>
                </c:pt>
                <c:pt idx="8">
                  <c:v>54155</c:v>
                </c:pt>
                <c:pt idx="9">
                  <c:v>54140</c:v>
                </c:pt>
                <c:pt idx="10">
                  <c:v>53726</c:v>
                </c:pt>
              </c:numCache>
            </c:numRef>
          </c:yVal>
        </c:ser>
        <c:ser>
          <c:idx val="3"/>
          <c:order val="3"/>
          <c:tx>
            <c:strRef>
              <c:f>'new table collated registration'!$F$1</c:f>
              <c:strCache>
                <c:ptCount val="1"/>
                <c:pt idx="0">
                  <c:v>1000*time/delivered</c:v>
                </c:pt>
              </c:strCache>
            </c:strRef>
          </c:tx>
          <c:xVal>
            <c:numRef>
              <c:f>'new table collated registration'!$B$35:$B$45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 collated registration'!$F$35:$F$45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54155</c:v>
                </c:pt>
                <c:pt idx="9">
                  <c:v>27070</c:v>
                </c:pt>
                <c:pt idx="10">
                  <c:v>10745.2</c:v>
                </c:pt>
              </c:numCache>
            </c:numRef>
          </c:yVal>
        </c:ser>
        <c:ser>
          <c:idx val="4"/>
          <c:order val="4"/>
          <c:tx>
            <c:strRef>
              <c:f>'new table collated registration'!$K$1</c:f>
              <c:strCache>
                <c:ptCount val="1"/>
                <c:pt idx="0">
                  <c:v>Estimated Linear Time (ns)</c:v>
                </c:pt>
              </c:strCache>
            </c:strRef>
          </c:tx>
          <c:xVal>
            <c:numRef>
              <c:f>'new table collated registration'!$B$35:$B$45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 collated registration'!$K$35:$K$45</c:f>
              <c:numCache>
                <c:formatCode>0.00</c:formatCode>
                <c:ptCount val="11"/>
                <c:pt idx="0">
                  <c:v>54397.485874734026</c:v>
                </c:pt>
                <c:pt idx="1">
                  <c:v>54354.203084450157</c:v>
                </c:pt>
                <c:pt idx="2">
                  <c:v>54310.920294166281</c:v>
                </c:pt>
                <c:pt idx="3">
                  <c:v>54267.637503882412</c:v>
                </c:pt>
                <c:pt idx="4">
                  <c:v>54224.354713598535</c:v>
                </c:pt>
                <c:pt idx="5">
                  <c:v>54181.071923314666</c:v>
                </c:pt>
                <c:pt idx="6">
                  <c:v>54137.78913303079</c:v>
                </c:pt>
                <c:pt idx="7">
                  <c:v>54094.506342746921</c:v>
                </c:pt>
                <c:pt idx="8">
                  <c:v>54051.223552463045</c:v>
                </c:pt>
                <c:pt idx="9">
                  <c:v>54007.940762179176</c:v>
                </c:pt>
                <c:pt idx="10">
                  <c:v>53972.352690167994</c:v>
                </c:pt>
              </c:numCache>
            </c:numRef>
          </c:yVal>
        </c:ser>
        <c:axId val="108399616"/>
        <c:axId val="108413696"/>
      </c:scatterChart>
      <c:valAx>
        <c:axId val="108399616"/>
        <c:scaling>
          <c:orientation val="minMax"/>
        </c:scaling>
        <c:axPos val="b"/>
        <c:numFmt formatCode="General" sourceLinked="1"/>
        <c:tickLblPos val="nextTo"/>
        <c:crossAx val="108413696"/>
        <c:crosses val="autoZero"/>
        <c:crossBetween val="midCat"/>
      </c:valAx>
      <c:valAx>
        <c:axId val="108413696"/>
        <c:scaling>
          <c:orientation val="minMax"/>
        </c:scaling>
        <c:axPos val="l"/>
        <c:majorGridlines/>
        <c:numFmt formatCode="General" sourceLinked="1"/>
        <c:tickLblPos val="nextTo"/>
        <c:crossAx val="10839961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'new table collated registration'!$C$1</c:f>
              <c:strCache>
                <c:ptCount val="1"/>
                <c:pt idx="0">
                  <c:v>Delivered</c:v>
                </c:pt>
              </c:strCache>
            </c:strRef>
          </c:tx>
          <c:xVal>
            <c:numRef>
              <c:f>'new table collated registration'!$B$46:$B$56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 collated registration'!$C$46:$C$56</c:f>
              <c:numCache>
                <c:formatCode>General</c:formatCode>
                <c:ptCount val="11"/>
                <c:pt idx="0">
                  <c:v>0</c:v>
                </c:pt>
                <c:pt idx="1">
                  <c:v>3000</c:v>
                </c:pt>
                <c:pt idx="2">
                  <c:v>9000</c:v>
                </c:pt>
                <c:pt idx="3">
                  <c:v>15000</c:v>
                </c:pt>
                <c:pt idx="4">
                  <c:v>21000</c:v>
                </c:pt>
                <c:pt idx="5">
                  <c:v>27000</c:v>
                </c:pt>
                <c:pt idx="6">
                  <c:v>34000</c:v>
                </c:pt>
                <c:pt idx="7">
                  <c:v>45000</c:v>
                </c:pt>
                <c:pt idx="8">
                  <c:v>60000</c:v>
                </c:pt>
                <c:pt idx="9">
                  <c:v>79000</c:v>
                </c:pt>
                <c:pt idx="10">
                  <c:v>103000</c:v>
                </c:pt>
              </c:numCache>
            </c:numRef>
          </c:yVal>
        </c:ser>
        <c:ser>
          <c:idx val="1"/>
          <c:order val="1"/>
          <c:tx>
            <c:strRef>
              <c:f>'new table collated registration'!$D$1</c:f>
              <c:strCache>
                <c:ptCount val="1"/>
                <c:pt idx="0">
                  <c:v>10^6*minTableSize</c:v>
                </c:pt>
              </c:strCache>
            </c:strRef>
          </c:tx>
          <c:xVal>
            <c:numRef>
              <c:f>'new table collated registration'!$B$46:$B$56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 collated registration'!$D$46:$D$56</c:f>
              <c:numCache>
                <c:formatCode>0.000</c:formatCode>
                <c:ptCount val="11"/>
                <c:pt idx="0">
                  <c:v>0</c:v>
                </c:pt>
                <c:pt idx="1">
                  <c:v>5882.3529411764703</c:v>
                </c:pt>
                <c:pt idx="2">
                  <c:v>5882.3529411764703</c:v>
                </c:pt>
                <c:pt idx="3">
                  <c:v>5882.3529411764703</c:v>
                </c:pt>
                <c:pt idx="4">
                  <c:v>5882.3529411764703</c:v>
                </c:pt>
                <c:pt idx="5">
                  <c:v>5882.3529411764703</c:v>
                </c:pt>
                <c:pt idx="6">
                  <c:v>5882.3529411764703</c:v>
                </c:pt>
                <c:pt idx="7">
                  <c:v>5882.3529411764703</c:v>
                </c:pt>
                <c:pt idx="8">
                  <c:v>7843.1372549019597</c:v>
                </c:pt>
                <c:pt idx="9">
                  <c:v>7843.1372549019597</c:v>
                </c:pt>
                <c:pt idx="10">
                  <c:v>7843.1372549019597</c:v>
                </c:pt>
              </c:numCache>
            </c:numRef>
          </c:yVal>
        </c:ser>
        <c:ser>
          <c:idx val="2"/>
          <c:order val="2"/>
          <c:tx>
            <c:strRef>
              <c:f>'new table collated registration'!$E$1</c:f>
              <c:strCache>
                <c:ptCount val="1"/>
                <c:pt idx="0">
                  <c:v>time (ns)</c:v>
                </c:pt>
              </c:strCache>
            </c:strRef>
          </c:tx>
          <c:xVal>
            <c:numRef>
              <c:f>'new table collated registration'!$B$46:$B$56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 collated registration'!$E$46:$E$56</c:f>
              <c:numCache>
                <c:formatCode>0.00E+00</c:formatCode>
                <c:ptCount val="11"/>
                <c:pt idx="0">
                  <c:v>261</c:v>
                </c:pt>
                <c:pt idx="1">
                  <c:v>107878</c:v>
                </c:pt>
                <c:pt idx="2">
                  <c:v>109996</c:v>
                </c:pt>
                <c:pt idx="3">
                  <c:v>109883</c:v>
                </c:pt>
                <c:pt idx="4">
                  <c:v>110218</c:v>
                </c:pt>
                <c:pt idx="5">
                  <c:v>407244</c:v>
                </c:pt>
                <c:pt idx="6">
                  <c:v>108872</c:v>
                </c:pt>
                <c:pt idx="7">
                  <c:v>112250</c:v>
                </c:pt>
                <c:pt idx="8">
                  <c:v>115663</c:v>
                </c:pt>
                <c:pt idx="9">
                  <c:v>117058</c:v>
                </c:pt>
                <c:pt idx="10">
                  <c:v>120109</c:v>
                </c:pt>
              </c:numCache>
            </c:numRef>
          </c:yVal>
        </c:ser>
        <c:ser>
          <c:idx val="3"/>
          <c:order val="3"/>
          <c:tx>
            <c:strRef>
              <c:f>'new table collated registration'!$F$1</c:f>
              <c:strCache>
                <c:ptCount val="1"/>
                <c:pt idx="0">
                  <c:v>1000*time/delivered</c:v>
                </c:pt>
              </c:strCache>
            </c:strRef>
          </c:tx>
          <c:xVal>
            <c:numRef>
              <c:f>'new table collated registration'!$B$46:$B$56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 collated registration'!$F$46:$F$56</c:f>
              <c:numCache>
                <c:formatCode>0.00</c:formatCode>
                <c:ptCount val="11"/>
                <c:pt idx="0">
                  <c:v>0</c:v>
                </c:pt>
                <c:pt idx="1">
                  <c:v>35959.333333333336</c:v>
                </c:pt>
                <c:pt idx="2">
                  <c:v>12221.777777777777</c:v>
                </c:pt>
                <c:pt idx="3">
                  <c:v>7325.5333333333338</c:v>
                </c:pt>
                <c:pt idx="4">
                  <c:v>5248.4761904761908</c:v>
                </c:pt>
                <c:pt idx="5">
                  <c:v>15083.111111111109</c:v>
                </c:pt>
                <c:pt idx="6">
                  <c:v>3202.1176470588239</c:v>
                </c:pt>
                <c:pt idx="7">
                  <c:v>2494.4444444444443</c:v>
                </c:pt>
                <c:pt idx="8">
                  <c:v>1927.7166666666667</c:v>
                </c:pt>
                <c:pt idx="9">
                  <c:v>1481.746835443038</c:v>
                </c:pt>
                <c:pt idx="10">
                  <c:v>1166.1067961165047</c:v>
                </c:pt>
              </c:numCache>
            </c:numRef>
          </c:yVal>
        </c:ser>
        <c:ser>
          <c:idx val="4"/>
          <c:order val="4"/>
          <c:tx>
            <c:strRef>
              <c:f>'new table collated registration'!$K$1</c:f>
              <c:strCache>
                <c:ptCount val="1"/>
                <c:pt idx="0">
                  <c:v>Estimated Linear Time (ns)</c:v>
                </c:pt>
              </c:strCache>
            </c:strRef>
          </c:tx>
          <c:xVal>
            <c:numRef>
              <c:f>'new table collated registration'!$B$46:$B$56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 collated registration'!$K$46:$K$56</c:f>
              <c:numCache>
                <c:formatCode>0.00</c:formatCode>
                <c:ptCount val="11"/>
                <c:pt idx="0">
                  <c:v>145172.38896485907</c:v>
                </c:pt>
                <c:pt idx="1">
                  <c:v>144578.59892262699</c:v>
                </c:pt>
                <c:pt idx="2">
                  <c:v>143984.80888039488</c:v>
                </c:pt>
                <c:pt idx="3">
                  <c:v>143391.0188381628</c:v>
                </c:pt>
                <c:pt idx="4">
                  <c:v>142797.22879593069</c:v>
                </c:pt>
                <c:pt idx="5">
                  <c:v>142203.4387536986</c:v>
                </c:pt>
                <c:pt idx="6">
                  <c:v>141609.64871146649</c:v>
                </c:pt>
                <c:pt idx="7">
                  <c:v>141015.85866923441</c:v>
                </c:pt>
                <c:pt idx="8">
                  <c:v>140422.0686270023</c:v>
                </c:pt>
                <c:pt idx="9">
                  <c:v>139828.27858477022</c:v>
                </c:pt>
                <c:pt idx="10">
                  <c:v>139340.05121671272</c:v>
                </c:pt>
              </c:numCache>
            </c:numRef>
          </c:yVal>
        </c:ser>
        <c:axId val="108436864"/>
        <c:axId val="108450944"/>
      </c:scatterChart>
      <c:valAx>
        <c:axId val="108436864"/>
        <c:scaling>
          <c:orientation val="minMax"/>
        </c:scaling>
        <c:axPos val="b"/>
        <c:numFmt formatCode="General" sourceLinked="1"/>
        <c:tickLblPos val="nextTo"/>
        <c:crossAx val="108450944"/>
        <c:crosses val="autoZero"/>
        <c:crossBetween val="midCat"/>
      </c:valAx>
      <c:valAx>
        <c:axId val="108450944"/>
        <c:scaling>
          <c:orientation val="minMax"/>
        </c:scaling>
        <c:axPos val="l"/>
        <c:majorGridlines/>
        <c:numFmt formatCode="General" sourceLinked="1"/>
        <c:tickLblPos val="nextTo"/>
        <c:crossAx val="10843686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'new table collated registration'!$C$1</c:f>
              <c:strCache>
                <c:ptCount val="1"/>
                <c:pt idx="0">
                  <c:v>Delivered</c:v>
                </c:pt>
              </c:strCache>
            </c:strRef>
          </c:tx>
          <c:xVal>
            <c:numRef>
              <c:f>'new table collated registration'!$B$57:$B$67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 collated registration'!$C$57:$C$67</c:f>
              <c:numCache>
                <c:formatCode>General</c:formatCode>
                <c:ptCount val="11"/>
                <c:pt idx="0">
                  <c:v>0</c:v>
                </c:pt>
                <c:pt idx="1">
                  <c:v>30000</c:v>
                </c:pt>
                <c:pt idx="2">
                  <c:v>84000</c:v>
                </c:pt>
                <c:pt idx="3">
                  <c:v>168000</c:v>
                </c:pt>
                <c:pt idx="4">
                  <c:v>287000</c:v>
                </c:pt>
                <c:pt idx="5">
                  <c:v>443000</c:v>
                </c:pt>
                <c:pt idx="6">
                  <c:v>615000</c:v>
                </c:pt>
                <c:pt idx="7">
                  <c:v>810000</c:v>
                </c:pt>
                <c:pt idx="8">
                  <c:v>1029000</c:v>
                </c:pt>
                <c:pt idx="9">
                  <c:v>1270000</c:v>
                </c:pt>
                <c:pt idx="10">
                  <c:v>1534000</c:v>
                </c:pt>
              </c:numCache>
            </c:numRef>
          </c:yVal>
        </c:ser>
        <c:ser>
          <c:idx val="1"/>
          <c:order val="1"/>
          <c:tx>
            <c:strRef>
              <c:f>'new table collated registration'!$D$1</c:f>
              <c:strCache>
                <c:ptCount val="1"/>
                <c:pt idx="0">
                  <c:v>10^6*minTableSize</c:v>
                </c:pt>
              </c:strCache>
            </c:strRef>
          </c:tx>
          <c:xVal>
            <c:numRef>
              <c:f>'new table collated registration'!$B$57:$B$67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 collated registration'!$D$57:$D$67</c:f>
              <c:numCache>
                <c:formatCode>0.000</c:formatCode>
                <c:ptCount val="11"/>
                <c:pt idx="0">
                  <c:v>0</c:v>
                </c:pt>
                <c:pt idx="1">
                  <c:v>3921.5686274509799</c:v>
                </c:pt>
                <c:pt idx="2">
                  <c:v>3921.5686274509799</c:v>
                </c:pt>
                <c:pt idx="3">
                  <c:v>3921.5686274509799</c:v>
                </c:pt>
                <c:pt idx="4">
                  <c:v>3921.5686274509799</c:v>
                </c:pt>
                <c:pt idx="5">
                  <c:v>3921.5686274509799</c:v>
                </c:pt>
                <c:pt idx="6">
                  <c:v>3921.5686274509799</c:v>
                </c:pt>
                <c:pt idx="7">
                  <c:v>3921.5686274509799</c:v>
                </c:pt>
                <c:pt idx="8">
                  <c:v>3921.5686274509799</c:v>
                </c:pt>
                <c:pt idx="9">
                  <c:v>3921.5686274509799</c:v>
                </c:pt>
                <c:pt idx="10">
                  <c:v>3921.5686274509799</c:v>
                </c:pt>
              </c:numCache>
            </c:numRef>
          </c:yVal>
        </c:ser>
        <c:ser>
          <c:idx val="2"/>
          <c:order val="2"/>
          <c:tx>
            <c:strRef>
              <c:f>'new table collated registration'!$E$1</c:f>
              <c:strCache>
                <c:ptCount val="1"/>
                <c:pt idx="0">
                  <c:v>time (ns)</c:v>
                </c:pt>
              </c:strCache>
            </c:strRef>
          </c:tx>
          <c:xVal>
            <c:numRef>
              <c:f>'new table collated registration'!$B$57:$B$67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 collated registration'!$E$57:$E$67</c:f>
              <c:numCache>
                <c:formatCode>0.00E+00</c:formatCode>
                <c:ptCount val="11"/>
                <c:pt idx="0">
                  <c:v>291</c:v>
                </c:pt>
                <c:pt idx="1">
                  <c:v>64825</c:v>
                </c:pt>
                <c:pt idx="2">
                  <c:v>81990</c:v>
                </c:pt>
                <c:pt idx="3">
                  <c:v>93524</c:v>
                </c:pt>
                <c:pt idx="4">
                  <c:v>127867</c:v>
                </c:pt>
                <c:pt idx="5">
                  <c:v>141333</c:v>
                </c:pt>
                <c:pt idx="6">
                  <c:v>148458</c:v>
                </c:pt>
                <c:pt idx="7">
                  <c:v>194957</c:v>
                </c:pt>
                <c:pt idx="8">
                  <c:v>203824</c:v>
                </c:pt>
                <c:pt idx="9">
                  <c:v>207286</c:v>
                </c:pt>
                <c:pt idx="10">
                  <c:v>222210</c:v>
                </c:pt>
              </c:numCache>
            </c:numRef>
          </c:yVal>
        </c:ser>
        <c:ser>
          <c:idx val="3"/>
          <c:order val="3"/>
          <c:tx>
            <c:strRef>
              <c:f>'new table collated registration'!$F$1</c:f>
              <c:strCache>
                <c:ptCount val="1"/>
                <c:pt idx="0">
                  <c:v>1000*time/delivered</c:v>
                </c:pt>
              </c:strCache>
            </c:strRef>
          </c:tx>
          <c:xVal>
            <c:numRef>
              <c:f>'new table collated registration'!$B$57:$B$67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 collated registration'!$F$57:$F$67</c:f>
              <c:numCache>
                <c:formatCode>0.00</c:formatCode>
                <c:ptCount val="11"/>
                <c:pt idx="0">
                  <c:v>0</c:v>
                </c:pt>
                <c:pt idx="1">
                  <c:v>2160.833333333333</c:v>
                </c:pt>
                <c:pt idx="2">
                  <c:v>976.07142857142856</c:v>
                </c:pt>
                <c:pt idx="3">
                  <c:v>556.69047619047615</c:v>
                </c:pt>
                <c:pt idx="4">
                  <c:v>445.52961672473867</c:v>
                </c:pt>
                <c:pt idx="5">
                  <c:v>319.03611738148987</c:v>
                </c:pt>
                <c:pt idx="6">
                  <c:v>241.39512195121952</c:v>
                </c:pt>
                <c:pt idx="7">
                  <c:v>240.68765432098766</c:v>
                </c:pt>
                <c:pt idx="8">
                  <c:v>198.07968901846453</c:v>
                </c:pt>
                <c:pt idx="9">
                  <c:v>163.21732283464564</c:v>
                </c:pt>
                <c:pt idx="10">
                  <c:v>144.85658409387221</c:v>
                </c:pt>
              </c:numCache>
            </c:numRef>
          </c:yVal>
        </c:ser>
        <c:ser>
          <c:idx val="4"/>
          <c:order val="4"/>
          <c:tx>
            <c:strRef>
              <c:f>'new table collated registration'!$K$1</c:f>
              <c:strCache>
                <c:ptCount val="1"/>
                <c:pt idx="0">
                  <c:v>Estimated Linear Time (ns)</c:v>
                </c:pt>
              </c:strCache>
            </c:strRef>
          </c:tx>
          <c:xVal>
            <c:numRef>
              <c:f>'new table collated registration'!$B$57:$B$67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 collated registration'!$K$57:$K$67</c:f>
              <c:numCache>
                <c:formatCode>0.00</c:formatCode>
                <c:ptCount val="11"/>
                <c:pt idx="0">
                  <c:v>46091.368751300484</c:v>
                </c:pt>
                <c:pt idx="1">
                  <c:v>64794.738861521313</c:v>
                </c:pt>
                <c:pt idx="2">
                  <c:v>83498.108971742127</c:v>
                </c:pt>
                <c:pt idx="3">
                  <c:v>102201.47908196296</c:v>
                </c:pt>
                <c:pt idx="4">
                  <c:v>120904.84919218378</c:v>
                </c:pt>
                <c:pt idx="5">
                  <c:v>139608.21930240461</c:v>
                </c:pt>
                <c:pt idx="6">
                  <c:v>158311.58941262544</c:v>
                </c:pt>
                <c:pt idx="7">
                  <c:v>177014.95952284627</c:v>
                </c:pt>
                <c:pt idx="8">
                  <c:v>195718.32963306707</c:v>
                </c:pt>
                <c:pt idx="9">
                  <c:v>214421.69974328793</c:v>
                </c:pt>
                <c:pt idx="10">
                  <c:v>229800.02627835836</c:v>
                </c:pt>
              </c:numCache>
            </c:numRef>
          </c:yVal>
        </c:ser>
        <c:axId val="108589056"/>
        <c:axId val="108590592"/>
      </c:scatterChart>
      <c:valAx>
        <c:axId val="108589056"/>
        <c:scaling>
          <c:orientation val="minMax"/>
        </c:scaling>
        <c:axPos val="b"/>
        <c:numFmt formatCode="General" sourceLinked="1"/>
        <c:tickLblPos val="nextTo"/>
        <c:crossAx val="108590592"/>
        <c:crosses val="autoZero"/>
        <c:crossBetween val="midCat"/>
      </c:valAx>
      <c:valAx>
        <c:axId val="108590592"/>
        <c:scaling>
          <c:orientation val="minMax"/>
        </c:scaling>
        <c:axPos val="l"/>
        <c:majorGridlines/>
        <c:numFmt formatCode="General" sourceLinked="1"/>
        <c:tickLblPos val="nextTo"/>
        <c:crossAx val="10858905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'new table collated registration'!$C$1</c:f>
              <c:strCache>
                <c:ptCount val="1"/>
                <c:pt idx="0">
                  <c:v>Delivered</c:v>
                </c:pt>
              </c:strCache>
            </c:strRef>
          </c:tx>
          <c:xVal>
            <c:numRef>
              <c:f>'new table collated registration'!$B$68:$B$78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 collated registration'!$C$68:$C$78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1000</c:v>
                </c:pt>
                <c:pt idx="9">
                  <c:v>2000</c:v>
                </c:pt>
                <c:pt idx="10">
                  <c:v>4000</c:v>
                </c:pt>
              </c:numCache>
            </c:numRef>
          </c:yVal>
        </c:ser>
        <c:ser>
          <c:idx val="1"/>
          <c:order val="1"/>
          <c:tx>
            <c:strRef>
              <c:f>'new table collated registration'!$D$1</c:f>
              <c:strCache>
                <c:ptCount val="1"/>
                <c:pt idx="0">
                  <c:v>10^6*minTableSize</c:v>
                </c:pt>
              </c:strCache>
            </c:strRef>
          </c:tx>
          <c:xVal>
            <c:numRef>
              <c:f>'new table collated registration'!$B$68:$B$78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 collated registration'!$D$68:$D$78</c:f>
              <c:numCache>
                <c:formatCode>0.000</c:formatCode>
                <c:ptCount val="11"/>
                <c:pt idx="0">
                  <c:v>0</c:v>
                </c:pt>
                <c:pt idx="1">
                  <c:v>3921.5686274509799</c:v>
                </c:pt>
                <c:pt idx="2">
                  <c:v>3921.5686274509799</c:v>
                </c:pt>
                <c:pt idx="3">
                  <c:v>3921.5686274509799</c:v>
                </c:pt>
                <c:pt idx="4">
                  <c:v>3921.5686274509799</c:v>
                </c:pt>
                <c:pt idx="5">
                  <c:v>3921.5686274509799</c:v>
                </c:pt>
                <c:pt idx="6">
                  <c:v>3921.5686274509799</c:v>
                </c:pt>
                <c:pt idx="7">
                  <c:v>3921.5686274509799</c:v>
                </c:pt>
                <c:pt idx="8">
                  <c:v>7843.1372549019597</c:v>
                </c:pt>
                <c:pt idx="9">
                  <c:v>7843.1372549019597</c:v>
                </c:pt>
                <c:pt idx="10">
                  <c:v>7843.1372549019597</c:v>
                </c:pt>
              </c:numCache>
            </c:numRef>
          </c:yVal>
        </c:ser>
        <c:ser>
          <c:idx val="2"/>
          <c:order val="2"/>
          <c:tx>
            <c:strRef>
              <c:f>'new table collated registration'!$E$1</c:f>
              <c:strCache>
                <c:ptCount val="1"/>
                <c:pt idx="0">
                  <c:v>time (ns)</c:v>
                </c:pt>
              </c:strCache>
            </c:strRef>
          </c:tx>
          <c:xVal>
            <c:numRef>
              <c:f>'new table collated registration'!$B$68:$B$78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 collated registration'!$E$68:$E$78</c:f>
              <c:numCache>
                <c:formatCode>0.00E+00</c:formatCode>
                <c:ptCount val="11"/>
                <c:pt idx="0">
                  <c:v>281</c:v>
                </c:pt>
                <c:pt idx="1">
                  <c:v>52308</c:v>
                </c:pt>
                <c:pt idx="2">
                  <c:v>52752</c:v>
                </c:pt>
                <c:pt idx="3">
                  <c:v>52581</c:v>
                </c:pt>
                <c:pt idx="4">
                  <c:v>52439</c:v>
                </c:pt>
                <c:pt idx="5">
                  <c:v>52583</c:v>
                </c:pt>
                <c:pt idx="6">
                  <c:v>52515</c:v>
                </c:pt>
                <c:pt idx="7">
                  <c:v>52761</c:v>
                </c:pt>
                <c:pt idx="8">
                  <c:v>52513</c:v>
                </c:pt>
                <c:pt idx="9">
                  <c:v>52632</c:v>
                </c:pt>
                <c:pt idx="10">
                  <c:v>54473</c:v>
                </c:pt>
              </c:numCache>
            </c:numRef>
          </c:yVal>
        </c:ser>
        <c:ser>
          <c:idx val="3"/>
          <c:order val="3"/>
          <c:tx>
            <c:strRef>
              <c:f>'new table collated registration'!$F$1</c:f>
              <c:strCache>
                <c:ptCount val="1"/>
                <c:pt idx="0">
                  <c:v>1000*time/delivered</c:v>
                </c:pt>
              </c:strCache>
            </c:strRef>
          </c:tx>
          <c:xVal>
            <c:numRef>
              <c:f>'new table collated registration'!$B$68:$B$78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 collated registration'!$F$68:$F$78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52513</c:v>
                </c:pt>
                <c:pt idx="9">
                  <c:v>26316</c:v>
                </c:pt>
                <c:pt idx="10">
                  <c:v>13618.25</c:v>
                </c:pt>
              </c:numCache>
            </c:numRef>
          </c:yVal>
        </c:ser>
        <c:ser>
          <c:idx val="4"/>
          <c:order val="4"/>
          <c:tx>
            <c:strRef>
              <c:f>'new table collated registration'!$K$1</c:f>
              <c:strCache>
                <c:ptCount val="1"/>
                <c:pt idx="0">
                  <c:v>Estimated Linear Time (ns)</c:v>
                </c:pt>
              </c:strCache>
            </c:strRef>
          </c:tx>
          <c:xVal>
            <c:numRef>
              <c:f>'new table collated registration'!$B$68:$B$78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 collated registration'!$K$68:$K$78</c:f>
              <c:numCache>
                <c:formatCode>0.00</c:formatCode>
                <c:ptCount val="11"/>
                <c:pt idx="0">
                  <c:v>52125.960397876246</c:v>
                </c:pt>
                <c:pt idx="1">
                  <c:v>52240.829802398213</c:v>
                </c:pt>
                <c:pt idx="2">
                  <c:v>52355.699206920173</c:v>
                </c:pt>
                <c:pt idx="3">
                  <c:v>52470.568611442141</c:v>
                </c:pt>
                <c:pt idx="4">
                  <c:v>52585.438015964108</c:v>
                </c:pt>
                <c:pt idx="5">
                  <c:v>52700.307420486068</c:v>
                </c:pt>
                <c:pt idx="6">
                  <c:v>52815.176825008035</c:v>
                </c:pt>
                <c:pt idx="7">
                  <c:v>52930.046229529995</c:v>
                </c:pt>
                <c:pt idx="8">
                  <c:v>53044.915634051962</c:v>
                </c:pt>
                <c:pt idx="9">
                  <c:v>53159.785038573929</c:v>
                </c:pt>
                <c:pt idx="10">
                  <c:v>53254.233215625318</c:v>
                </c:pt>
              </c:numCache>
            </c:numRef>
          </c:yVal>
        </c:ser>
        <c:axId val="108634880"/>
        <c:axId val="108636416"/>
      </c:scatterChart>
      <c:valAx>
        <c:axId val="108634880"/>
        <c:scaling>
          <c:orientation val="minMax"/>
        </c:scaling>
        <c:axPos val="b"/>
        <c:numFmt formatCode="General" sourceLinked="1"/>
        <c:tickLblPos val="nextTo"/>
        <c:crossAx val="108636416"/>
        <c:crosses val="autoZero"/>
        <c:crossBetween val="midCat"/>
      </c:valAx>
      <c:valAx>
        <c:axId val="108636416"/>
        <c:scaling>
          <c:orientation val="minMax"/>
        </c:scaling>
        <c:axPos val="l"/>
        <c:majorGridlines/>
        <c:numFmt formatCode="General" sourceLinked="1"/>
        <c:tickLblPos val="nextTo"/>
        <c:crossAx val="10863488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'new tab collated vs. uncollated'!$C$1</c:f>
              <c:strCache>
                <c:ptCount val="1"/>
                <c:pt idx="0">
                  <c:v>Delivered</c:v>
                </c:pt>
              </c:strCache>
            </c:strRef>
          </c:tx>
          <c:xVal>
            <c:numRef>
              <c:f>'new tab collated vs. uncollated'!$B$2:$B$12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 collated vs. uncollated'!$C$2:$C$12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1000</c:v>
                </c:pt>
                <c:pt idx="10">
                  <c:v>2000</c:v>
                </c:pt>
              </c:numCache>
            </c:numRef>
          </c:yVal>
        </c:ser>
        <c:ser>
          <c:idx val="1"/>
          <c:order val="1"/>
          <c:tx>
            <c:strRef>
              <c:f>'new tab collated vs. uncollated'!$D$1</c:f>
              <c:strCache>
                <c:ptCount val="1"/>
                <c:pt idx="0">
                  <c:v>10^6*minTableSize</c:v>
                </c:pt>
              </c:strCache>
            </c:strRef>
          </c:tx>
          <c:xVal>
            <c:numRef>
              <c:f>'new tab collated vs. uncollated'!$B$2:$B$12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 collated vs. uncollated'!$D$2:$D$12</c:f>
              <c:numCache>
                <c:formatCode>0.000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3921.5686274509799</c:v>
                </c:pt>
                <c:pt idx="10">
                  <c:v>3921.5686274509799</c:v>
                </c:pt>
              </c:numCache>
            </c:numRef>
          </c:yVal>
        </c:ser>
        <c:ser>
          <c:idx val="2"/>
          <c:order val="2"/>
          <c:tx>
            <c:strRef>
              <c:f>'new tab collated vs. uncollated'!$E$1</c:f>
              <c:strCache>
                <c:ptCount val="1"/>
                <c:pt idx="0">
                  <c:v>time (ns)</c:v>
                </c:pt>
              </c:strCache>
            </c:strRef>
          </c:tx>
          <c:xVal>
            <c:numRef>
              <c:f>'new tab collated vs. uncollated'!$B$2:$B$12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 collated vs. uncollated'!$E$2:$E$12</c:f>
              <c:numCache>
                <c:formatCode>0.00E+00</c:formatCode>
                <c:ptCount val="11"/>
                <c:pt idx="0">
                  <c:v>275</c:v>
                </c:pt>
                <c:pt idx="1">
                  <c:v>693733</c:v>
                </c:pt>
                <c:pt idx="2">
                  <c:v>56685</c:v>
                </c:pt>
                <c:pt idx="3">
                  <c:v>54757</c:v>
                </c:pt>
                <c:pt idx="4">
                  <c:v>54660</c:v>
                </c:pt>
                <c:pt idx="5">
                  <c:v>54915</c:v>
                </c:pt>
                <c:pt idx="6">
                  <c:v>54859</c:v>
                </c:pt>
                <c:pt idx="7">
                  <c:v>54699</c:v>
                </c:pt>
                <c:pt idx="8">
                  <c:v>54768</c:v>
                </c:pt>
                <c:pt idx="9">
                  <c:v>54268</c:v>
                </c:pt>
                <c:pt idx="10">
                  <c:v>54728</c:v>
                </c:pt>
              </c:numCache>
            </c:numRef>
          </c:yVal>
        </c:ser>
        <c:ser>
          <c:idx val="3"/>
          <c:order val="3"/>
          <c:tx>
            <c:strRef>
              <c:f>'new tab collated vs. uncollated'!$F$1</c:f>
              <c:strCache>
                <c:ptCount val="1"/>
                <c:pt idx="0">
                  <c:v>1000*time/delivered</c:v>
                </c:pt>
              </c:strCache>
            </c:strRef>
          </c:tx>
          <c:xVal>
            <c:numRef>
              <c:f>'new tab collated vs. uncollated'!$B$2:$B$12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 collated vs. uncollated'!$F$2:$F$12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54268</c:v>
                </c:pt>
                <c:pt idx="10">
                  <c:v>27364</c:v>
                </c:pt>
              </c:numCache>
            </c:numRef>
          </c:yVal>
        </c:ser>
        <c:ser>
          <c:idx val="4"/>
          <c:order val="4"/>
          <c:tx>
            <c:strRef>
              <c:f>'new tab collated vs. uncollated'!$K$1</c:f>
              <c:strCache>
                <c:ptCount val="1"/>
                <c:pt idx="0">
                  <c:v>Uncollated Time (ns)</c:v>
                </c:pt>
              </c:strCache>
            </c:strRef>
          </c:tx>
          <c:xVal>
            <c:numRef>
              <c:f>'new tab collated vs. uncollated'!$B$2:$B$12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 collated vs. uncollated'!$K$2:$K$12</c:f>
              <c:numCache>
                <c:formatCode>0.00</c:formatCode>
                <c:ptCount val="11"/>
                <c:pt idx="0">
                  <c:v>274</c:v>
                </c:pt>
                <c:pt idx="1">
                  <c:v>55732</c:v>
                </c:pt>
                <c:pt idx="2">
                  <c:v>56080</c:v>
                </c:pt>
                <c:pt idx="3">
                  <c:v>53842</c:v>
                </c:pt>
                <c:pt idx="4">
                  <c:v>53725</c:v>
                </c:pt>
                <c:pt idx="5">
                  <c:v>53579</c:v>
                </c:pt>
                <c:pt idx="6">
                  <c:v>53557</c:v>
                </c:pt>
                <c:pt idx="7">
                  <c:v>53403</c:v>
                </c:pt>
                <c:pt idx="8">
                  <c:v>53693</c:v>
                </c:pt>
                <c:pt idx="9">
                  <c:v>53101</c:v>
                </c:pt>
                <c:pt idx="10">
                  <c:v>53402</c:v>
                </c:pt>
              </c:numCache>
            </c:numRef>
          </c:yVal>
        </c:ser>
        <c:axId val="117503872"/>
        <c:axId val="117505408"/>
      </c:scatterChart>
      <c:valAx>
        <c:axId val="117503872"/>
        <c:scaling>
          <c:orientation val="minMax"/>
        </c:scaling>
        <c:axPos val="b"/>
        <c:numFmt formatCode="General" sourceLinked="1"/>
        <c:tickLblPos val="nextTo"/>
        <c:crossAx val="117505408"/>
        <c:crosses val="autoZero"/>
        <c:crossBetween val="midCat"/>
      </c:valAx>
      <c:valAx>
        <c:axId val="117505408"/>
        <c:scaling>
          <c:orientation val="minMax"/>
        </c:scaling>
        <c:axPos val="l"/>
        <c:majorGridlines/>
        <c:numFmt formatCode="General" sourceLinked="1"/>
        <c:tickLblPos val="nextTo"/>
        <c:crossAx val="11750387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'new tab collated vs. uncollated'!$C$1</c:f>
              <c:strCache>
                <c:ptCount val="1"/>
                <c:pt idx="0">
                  <c:v>Delivered</c:v>
                </c:pt>
              </c:strCache>
            </c:strRef>
          </c:tx>
          <c:xVal>
            <c:numRef>
              <c:f>'new tab collated vs. uncollated'!$B$13:$B$23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 collated vs. uncollated'!$C$13:$C$23</c:f>
              <c:numCache>
                <c:formatCode>General</c:formatCode>
                <c:ptCount val="11"/>
                <c:pt idx="0">
                  <c:v>0</c:v>
                </c:pt>
                <c:pt idx="1">
                  <c:v>3000</c:v>
                </c:pt>
                <c:pt idx="2">
                  <c:v>9000</c:v>
                </c:pt>
                <c:pt idx="3">
                  <c:v>17000</c:v>
                </c:pt>
                <c:pt idx="4">
                  <c:v>26000</c:v>
                </c:pt>
                <c:pt idx="5">
                  <c:v>35000</c:v>
                </c:pt>
                <c:pt idx="6">
                  <c:v>52000</c:v>
                </c:pt>
                <c:pt idx="7">
                  <c:v>71000</c:v>
                </c:pt>
                <c:pt idx="8">
                  <c:v>93000</c:v>
                </c:pt>
                <c:pt idx="9">
                  <c:v>118000</c:v>
                </c:pt>
                <c:pt idx="10">
                  <c:v>143000</c:v>
                </c:pt>
              </c:numCache>
            </c:numRef>
          </c:yVal>
        </c:ser>
        <c:ser>
          <c:idx val="1"/>
          <c:order val="1"/>
          <c:tx>
            <c:strRef>
              <c:f>'new tab collated vs. uncollated'!$D$1</c:f>
              <c:strCache>
                <c:ptCount val="1"/>
                <c:pt idx="0">
                  <c:v>10^6*minTableSize</c:v>
                </c:pt>
              </c:strCache>
            </c:strRef>
          </c:tx>
          <c:xVal>
            <c:numRef>
              <c:f>'new tab collated vs. uncollated'!$B$13:$B$23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 collated vs. uncollated'!$D$13:$D$23</c:f>
              <c:numCache>
                <c:formatCode>0.000</c:formatCode>
                <c:ptCount val="11"/>
                <c:pt idx="0">
                  <c:v>0</c:v>
                </c:pt>
                <c:pt idx="1">
                  <c:v>3921.5686274509799</c:v>
                </c:pt>
                <c:pt idx="2">
                  <c:v>7843.1372549019597</c:v>
                </c:pt>
                <c:pt idx="3">
                  <c:v>7843.1372549019597</c:v>
                </c:pt>
                <c:pt idx="4">
                  <c:v>7843.1372549019597</c:v>
                </c:pt>
                <c:pt idx="5">
                  <c:v>7843.1372549019597</c:v>
                </c:pt>
                <c:pt idx="6">
                  <c:v>7843.1372549019597</c:v>
                </c:pt>
                <c:pt idx="7">
                  <c:v>7843.1372549019597</c:v>
                </c:pt>
                <c:pt idx="8">
                  <c:v>7843.1372549019597</c:v>
                </c:pt>
                <c:pt idx="9">
                  <c:v>7843.1372549019597</c:v>
                </c:pt>
                <c:pt idx="10">
                  <c:v>7843.1372549019597</c:v>
                </c:pt>
              </c:numCache>
            </c:numRef>
          </c:yVal>
        </c:ser>
        <c:ser>
          <c:idx val="2"/>
          <c:order val="2"/>
          <c:tx>
            <c:strRef>
              <c:f>'new tab collated vs. uncollated'!$E$1</c:f>
              <c:strCache>
                <c:ptCount val="1"/>
                <c:pt idx="0">
                  <c:v>time (ns)</c:v>
                </c:pt>
              </c:strCache>
            </c:strRef>
          </c:tx>
          <c:xVal>
            <c:numRef>
              <c:f>'new tab collated vs. uncollated'!$B$13:$B$23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 collated vs. uncollated'!$E$13:$E$23</c:f>
              <c:numCache>
                <c:formatCode>0.00E+00</c:formatCode>
                <c:ptCount val="11"/>
                <c:pt idx="0">
                  <c:v>290</c:v>
                </c:pt>
                <c:pt idx="1">
                  <c:v>54512</c:v>
                </c:pt>
                <c:pt idx="2">
                  <c:v>57605</c:v>
                </c:pt>
                <c:pt idx="3">
                  <c:v>57477</c:v>
                </c:pt>
                <c:pt idx="4">
                  <c:v>59052</c:v>
                </c:pt>
                <c:pt idx="5">
                  <c:v>58253</c:v>
                </c:pt>
                <c:pt idx="6">
                  <c:v>61643</c:v>
                </c:pt>
                <c:pt idx="7">
                  <c:v>66884</c:v>
                </c:pt>
                <c:pt idx="8">
                  <c:v>66280</c:v>
                </c:pt>
                <c:pt idx="9">
                  <c:v>70769</c:v>
                </c:pt>
                <c:pt idx="10">
                  <c:v>66870</c:v>
                </c:pt>
              </c:numCache>
            </c:numRef>
          </c:yVal>
        </c:ser>
        <c:ser>
          <c:idx val="3"/>
          <c:order val="3"/>
          <c:tx>
            <c:strRef>
              <c:f>'new tab collated vs. uncollated'!$F$1</c:f>
              <c:strCache>
                <c:ptCount val="1"/>
                <c:pt idx="0">
                  <c:v>1000*time/delivered</c:v>
                </c:pt>
              </c:strCache>
            </c:strRef>
          </c:tx>
          <c:xVal>
            <c:numRef>
              <c:f>'new tab collated vs. uncollated'!$B$13:$B$23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 collated vs. uncollated'!$F$13:$F$23</c:f>
              <c:numCache>
                <c:formatCode>0.00</c:formatCode>
                <c:ptCount val="11"/>
                <c:pt idx="0">
                  <c:v>0</c:v>
                </c:pt>
                <c:pt idx="1">
                  <c:v>18170.666666666664</c:v>
                </c:pt>
                <c:pt idx="2">
                  <c:v>6400.5555555555557</c:v>
                </c:pt>
                <c:pt idx="3">
                  <c:v>3381</c:v>
                </c:pt>
                <c:pt idx="4">
                  <c:v>2271.2307692307695</c:v>
                </c:pt>
                <c:pt idx="5">
                  <c:v>1664.3714285714286</c:v>
                </c:pt>
                <c:pt idx="6">
                  <c:v>1185.4423076923078</c:v>
                </c:pt>
                <c:pt idx="7">
                  <c:v>942.02816901408448</c:v>
                </c:pt>
                <c:pt idx="8">
                  <c:v>712.6881720430107</c:v>
                </c:pt>
                <c:pt idx="9">
                  <c:v>599.73728813559319</c:v>
                </c:pt>
                <c:pt idx="10">
                  <c:v>467.62237762237766</c:v>
                </c:pt>
              </c:numCache>
            </c:numRef>
          </c:yVal>
        </c:ser>
        <c:ser>
          <c:idx val="4"/>
          <c:order val="4"/>
          <c:tx>
            <c:strRef>
              <c:f>'new tab collated vs. uncollated'!$K$1</c:f>
              <c:strCache>
                <c:ptCount val="1"/>
                <c:pt idx="0">
                  <c:v>Uncollated Time (ns)</c:v>
                </c:pt>
              </c:strCache>
            </c:strRef>
          </c:tx>
          <c:xVal>
            <c:numRef>
              <c:f>'new tab collated vs. uncollated'!$B$13:$B$23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 collated vs. uncollated'!$K$13:$K$23</c:f>
              <c:numCache>
                <c:formatCode>0.00</c:formatCode>
                <c:ptCount val="11"/>
                <c:pt idx="0">
                  <c:v>321</c:v>
                </c:pt>
                <c:pt idx="1">
                  <c:v>53829</c:v>
                </c:pt>
                <c:pt idx="2">
                  <c:v>56044</c:v>
                </c:pt>
                <c:pt idx="3">
                  <c:v>57334</c:v>
                </c:pt>
                <c:pt idx="4">
                  <c:v>59071</c:v>
                </c:pt>
                <c:pt idx="5">
                  <c:v>58527</c:v>
                </c:pt>
                <c:pt idx="6">
                  <c:v>65865</c:v>
                </c:pt>
                <c:pt idx="7">
                  <c:v>71891</c:v>
                </c:pt>
                <c:pt idx="8">
                  <c:v>72492</c:v>
                </c:pt>
                <c:pt idx="9">
                  <c:v>78346</c:v>
                </c:pt>
                <c:pt idx="10">
                  <c:v>77292</c:v>
                </c:pt>
              </c:numCache>
            </c:numRef>
          </c:yVal>
        </c:ser>
        <c:axId val="117566080"/>
        <c:axId val="117584256"/>
      </c:scatterChart>
      <c:valAx>
        <c:axId val="117566080"/>
        <c:scaling>
          <c:orientation val="minMax"/>
        </c:scaling>
        <c:axPos val="b"/>
        <c:numFmt formatCode="General" sourceLinked="1"/>
        <c:tickLblPos val="nextTo"/>
        <c:crossAx val="117584256"/>
        <c:crosses val="autoZero"/>
        <c:crossBetween val="midCat"/>
      </c:valAx>
      <c:valAx>
        <c:axId val="117584256"/>
        <c:scaling>
          <c:orientation val="minMax"/>
        </c:scaling>
        <c:axPos val="l"/>
        <c:majorGridlines/>
        <c:numFmt formatCode="General" sourceLinked="1"/>
        <c:tickLblPos val="nextTo"/>
        <c:crossAx val="11756608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'new tab collated vs. uncollated'!$C$1</c:f>
              <c:strCache>
                <c:ptCount val="1"/>
                <c:pt idx="0">
                  <c:v>Delivered</c:v>
                </c:pt>
              </c:strCache>
            </c:strRef>
          </c:tx>
          <c:xVal>
            <c:numRef>
              <c:f>'new tab collated vs. uncollated'!$B$24:$B$34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 collated vs. uncollated'!$C$24:$C$34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2000</c:v>
                </c:pt>
                <c:pt idx="5">
                  <c:v>5000</c:v>
                </c:pt>
                <c:pt idx="6">
                  <c:v>9000</c:v>
                </c:pt>
                <c:pt idx="7">
                  <c:v>13000</c:v>
                </c:pt>
                <c:pt idx="8">
                  <c:v>17000</c:v>
                </c:pt>
                <c:pt idx="9">
                  <c:v>22000</c:v>
                </c:pt>
                <c:pt idx="10">
                  <c:v>27000</c:v>
                </c:pt>
              </c:numCache>
            </c:numRef>
          </c:yVal>
        </c:ser>
        <c:ser>
          <c:idx val="1"/>
          <c:order val="1"/>
          <c:tx>
            <c:strRef>
              <c:f>'new tab collated vs. uncollated'!$D$1</c:f>
              <c:strCache>
                <c:ptCount val="1"/>
                <c:pt idx="0">
                  <c:v>10^6*minTableSize</c:v>
                </c:pt>
              </c:strCache>
            </c:strRef>
          </c:tx>
          <c:xVal>
            <c:numRef>
              <c:f>'new tab collated vs. uncollated'!$B$24:$B$34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 collated vs. uncollated'!$D$24:$D$34</c:f>
              <c:numCache>
                <c:formatCode>0.000</c:formatCode>
                <c:ptCount val="11"/>
                <c:pt idx="0">
                  <c:v>0</c:v>
                </c:pt>
                <c:pt idx="1">
                  <c:v>3921.5686274509799</c:v>
                </c:pt>
                <c:pt idx="2">
                  <c:v>3921.5686274509799</c:v>
                </c:pt>
                <c:pt idx="3">
                  <c:v>7843.1372549019597</c:v>
                </c:pt>
                <c:pt idx="4">
                  <c:v>11764.705882352901</c:v>
                </c:pt>
                <c:pt idx="5">
                  <c:v>11764.705882352901</c:v>
                </c:pt>
                <c:pt idx="6">
                  <c:v>11764.705882352901</c:v>
                </c:pt>
                <c:pt idx="7">
                  <c:v>11764.705882352901</c:v>
                </c:pt>
                <c:pt idx="8">
                  <c:v>11764.705882352901</c:v>
                </c:pt>
                <c:pt idx="9">
                  <c:v>11764.705882352901</c:v>
                </c:pt>
                <c:pt idx="10">
                  <c:v>15686.274509803899</c:v>
                </c:pt>
              </c:numCache>
            </c:numRef>
          </c:yVal>
        </c:ser>
        <c:ser>
          <c:idx val="2"/>
          <c:order val="2"/>
          <c:tx>
            <c:strRef>
              <c:f>'new tab collated vs. uncollated'!$E$1</c:f>
              <c:strCache>
                <c:ptCount val="1"/>
                <c:pt idx="0">
                  <c:v>time (ns)</c:v>
                </c:pt>
              </c:strCache>
            </c:strRef>
          </c:tx>
          <c:xVal>
            <c:numRef>
              <c:f>'new tab collated vs. uncollated'!$B$24:$B$34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 collated vs. uncollated'!$E$24:$E$34</c:f>
              <c:numCache>
                <c:formatCode>0.00E+00</c:formatCode>
                <c:ptCount val="11"/>
                <c:pt idx="0">
                  <c:v>258</c:v>
                </c:pt>
                <c:pt idx="1">
                  <c:v>52462</c:v>
                </c:pt>
                <c:pt idx="2">
                  <c:v>52892</c:v>
                </c:pt>
                <c:pt idx="3">
                  <c:v>55848</c:v>
                </c:pt>
                <c:pt idx="4">
                  <c:v>265511</c:v>
                </c:pt>
                <c:pt idx="5">
                  <c:v>54523</c:v>
                </c:pt>
                <c:pt idx="6">
                  <c:v>55584</c:v>
                </c:pt>
                <c:pt idx="7">
                  <c:v>56263</c:v>
                </c:pt>
                <c:pt idx="8">
                  <c:v>56026</c:v>
                </c:pt>
                <c:pt idx="9">
                  <c:v>56350</c:v>
                </c:pt>
                <c:pt idx="10">
                  <c:v>58368</c:v>
                </c:pt>
              </c:numCache>
            </c:numRef>
          </c:yVal>
        </c:ser>
        <c:ser>
          <c:idx val="3"/>
          <c:order val="3"/>
          <c:tx>
            <c:strRef>
              <c:f>'new tab collated vs. uncollated'!$F$1</c:f>
              <c:strCache>
                <c:ptCount val="1"/>
                <c:pt idx="0">
                  <c:v>1000*time/delivered</c:v>
                </c:pt>
              </c:strCache>
            </c:strRef>
          </c:tx>
          <c:xVal>
            <c:numRef>
              <c:f>'new tab collated vs. uncollated'!$B$24:$B$34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 collated vs. uncollated'!$F$24:$F$34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132755.5</c:v>
                </c:pt>
                <c:pt idx="5">
                  <c:v>10904.6</c:v>
                </c:pt>
                <c:pt idx="6">
                  <c:v>6176</c:v>
                </c:pt>
                <c:pt idx="7">
                  <c:v>4327.9230769230771</c:v>
                </c:pt>
                <c:pt idx="8">
                  <c:v>3295.6470588235293</c:v>
                </c:pt>
                <c:pt idx="9">
                  <c:v>2561.3636363636365</c:v>
                </c:pt>
                <c:pt idx="10">
                  <c:v>2161.7777777777774</c:v>
                </c:pt>
              </c:numCache>
            </c:numRef>
          </c:yVal>
        </c:ser>
        <c:ser>
          <c:idx val="4"/>
          <c:order val="4"/>
          <c:tx>
            <c:strRef>
              <c:f>'new tab collated vs. uncollated'!$K$1</c:f>
              <c:strCache>
                <c:ptCount val="1"/>
                <c:pt idx="0">
                  <c:v>Uncollated Time (ns)</c:v>
                </c:pt>
              </c:strCache>
            </c:strRef>
          </c:tx>
          <c:xVal>
            <c:numRef>
              <c:f>'new tab collated vs. uncollated'!$B$24:$B$34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 collated vs. uncollated'!$K$24:$K$34</c:f>
              <c:numCache>
                <c:formatCode>0.00</c:formatCode>
                <c:ptCount val="11"/>
                <c:pt idx="0">
                  <c:v>301</c:v>
                </c:pt>
                <c:pt idx="1">
                  <c:v>386602</c:v>
                </c:pt>
                <c:pt idx="2">
                  <c:v>51765</c:v>
                </c:pt>
                <c:pt idx="3">
                  <c:v>52417</c:v>
                </c:pt>
                <c:pt idx="4">
                  <c:v>54252</c:v>
                </c:pt>
                <c:pt idx="5">
                  <c:v>55831</c:v>
                </c:pt>
                <c:pt idx="6">
                  <c:v>55929</c:v>
                </c:pt>
                <c:pt idx="7">
                  <c:v>68104</c:v>
                </c:pt>
                <c:pt idx="8">
                  <c:v>57408</c:v>
                </c:pt>
                <c:pt idx="9">
                  <c:v>57163</c:v>
                </c:pt>
                <c:pt idx="10">
                  <c:v>60067</c:v>
                </c:pt>
              </c:numCache>
            </c:numRef>
          </c:yVal>
        </c:ser>
        <c:axId val="117616000"/>
        <c:axId val="117658752"/>
      </c:scatterChart>
      <c:valAx>
        <c:axId val="117616000"/>
        <c:scaling>
          <c:orientation val="minMax"/>
        </c:scaling>
        <c:axPos val="b"/>
        <c:numFmt formatCode="General" sourceLinked="1"/>
        <c:tickLblPos val="nextTo"/>
        <c:crossAx val="117658752"/>
        <c:crosses val="autoZero"/>
        <c:crossBetween val="midCat"/>
      </c:valAx>
      <c:valAx>
        <c:axId val="117658752"/>
        <c:scaling>
          <c:orientation val="minMax"/>
        </c:scaling>
        <c:axPos val="l"/>
        <c:majorGridlines/>
        <c:numFmt formatCode="General" sourceLinked="1"/>
        <c:tickLblPos val="nextTo"/>
        <c:crossAx val="11761600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'new tab collated vs. uncollated'!$C$1</c:f>
              <c:strCache>
                <c:ptCount val="1"/>
                <c:pt idx="0">
                  <c:v>Delivered</c:v>
                </c:pt>
              </c:strCache>
            </c:strRef>
          </c:tx>
          <c:xVal>
            <c:numRef>
              <c:f>'new tab collated vs. uncollated'!$B$35:$B$45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 collated vs. uncollated'!$C$35:$C$45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1000</c:v>
                </c:pt>
                <c:pt idx="9">
                  <c:v>2000</c:v>
                </c:pt>
                <c:pt idx="10">
                  <c:v>5000</c:v>
                </c:pt>
              </c:numCache>
            </c:numRef>
          </c:yVal>
        </c:ser>
        <c:ser>
          <c:idx val="1"/>
          <c:order val="1"/>
          <c:tx>
            <c:strRef>
              <c:f>'new tab collated vs. uncollated'!$D$1</c:f>
              <c:strCache>
                <c:ptCount val="1"/>
                <c:pt idx="0">
                  <c:v>10^6*minTableSize</c:v>
                </c:pt>
              </c:strCache>
            </c:strRef>
          </c:tx>
          <c:xVal>
            <c:numRef>
              <c:f>'new tab collated vs. uncollated'!$B$35:$B$45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 collated vs. uncollated'!$D$35:$D$45</c:f>
              <c:numCache>
                <c:formatCode>0.000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3921.5686274509799</c:v>
                </c:pt>
                <c:pt idx="9">
                  <c:v>3921.5686274509799</c:v>
                </c:pt>
                <c:pt idx="10">
                  <c:v>7843.1372549019597</c:v>
                </c:pt>
              </c:numCache>
            </c:numRef>
          </c:yVal>
        </c:ser>
        <c:ser>
          <c:idx val="2"/>
          <c:order val="2"/>
          <c:tx>
            <c:strRef>
              <c:f>'new tab collated vs. uncollated'!$E$1</c:f>
              <c:strCache>
                <c:ptCount val="1"/>
                <c:pt idx="0">
                  <c:v>time (ns)</c:v>
                </c:pt>
              </c:strCache>
            </c:strRef>
          </c:tx>
          <c:xVal>
            <c:numRef>
              <c:f>'new tab collated vs. uncollated'!$B$35:$B$45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 collated vs. uncollated'!$E$35:$E$45</c:f>
              <c:numCache>
                <c:formatCode>0.00E+00</c:formatCode>
                <c:ptCount val="11"/>
                <c:pt idx="0">
                  <c:v>270</c:v>
                </c:pt>
                <c:pt idx="1">
                  <c:v>54439</c:v>
                </c:pt>
                <c:pt idx="2">
                  <c:v>54059</c:v>
                </c:pt>
                <c:pt idx="3">
                  <c:v>54097</c:v>
                </c:pt>
                <c:pt idx="4">
                  <c:v>54290</c:v>
                </c:pt>
                <c:pt idx="5">
                  <c:v>54652</c:v>
                </c:pt>
                <c:pt idx="6">
                  <c:v>54105</c:v>
                </c:pt>
                <c:pt idx="7">
                  <c:v>53939</c:v>
                </c:pt>
                <c:pt idx="8">
                  <c:v>54155</c:v>
                </c:pt>
                <c:pt idx="9">
                  <c:v>54140</c:v>
                </c:pt>
                <c:pt idx="10">
                  <c:v>53726</c:v>
                </c:pt>
              </c:numCache>
            </c:numRef>
          </c:yVal>
        </c:ser>
        <c:ser>
          <c:idx val="3"/>
          <c:order val="3"/>
          <c:tx>
            <c:strRef>
              <c:f>'new tab collated vs. uncollated'!$F$1</c:f>
              <c:strCache>
                <c:ptCount val="1"/>
                <c:pt idx="0">
                  <c:v>1000*time/delivered</c:v>
                </c:pt>
              </c:strCache>
            </c:strRef>
          </c:tx>
          <c:xVal>
            <c:numRef>
              <c:f>'new tab collated vs. uncollated'!$B$35:$B$45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 collated vs. uncollated'!$F$35:$F$45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54155</c:v>
                </c:pt>
                <c:pt idx="9">
                  <c:v>27070</c:v>
                </c:pt>
                <c:pt idx="10">
                  <c:v>10745.2</c:v>
                </c:pt>
              </c:numCache>
            </c:numRef>
          </c:yVal>
        </c:ser>
        <c:ser>
          <c:idx val="4"/>
          <c:order val="4"/>
          <c:tx>
            <c:strRef>
              <c:f>'new tab collated vs. uncollated'!$K$1</c:f>
              <c:strCache>
                <c:ptCount val="1"/>
                <c:pt idx="0">
                  <c:v>Uncollated Time (ns)</c:v>
                </c:pt>
              </c:strCache>
            </c:strRef>
          </c:tx>
          <c:xVal>
            <c:numRef>
              <c:f>'new tab collated vs. uncollated'!$B$35:$B$45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 collated vs. uncollated'!$K$35:$K$45</c:f>
              <c:numCache>
                <c:formatCode>0.00</c:formatCode>
                <c:ptCount val="11"/>
                <c:pt idx="0">
                  <c:v>318</c:v>
                </c:pt>
                <c:pt idx="1">
                  <c:v>53623</c:v>
                </c:pt>
                <c:pt idx="2">
                  <c:v>53206</c:v>
                </c:pt>
                <c:pt idx="3">
                  <c:v>52850</c:v>
                </c:pt>
                <c:pt idx="4">
                  <c:v>52648</c:v>
                </c:pt>
                <c:pt idx="5">
                  <c:v>52905</c:v>
                </c:pt>
                <c:pt idx="6">
                  <c:v>52785</c:v>
                </c:pt>
                <c:pt idx="7">
                  <c:v>52712</c:v>
                </c:pt>
                <c:pt idx="8">
                  <c:v>52451</c:v>
                </c:pt>
                <c:pt idx="9">
                  <c:v>52794</c:v>
                </c:pt>
                <c:pt idx="10">
                  <c:v>52148</c:v>
                </c:pt>
              </c:numCache>
            </c:numRef>
          </c:yVal>
        </c:ser>
        <c:axId val="117735808"/>
        <c:axId val="117737344"/>
      </c:scatterChart>
      <c:valAx>
        <c:axId val="117735808"/>
        <c:scaling>
          <c:orientation val="minMax"/>
        </c:scaling>
        <c:axPos val="b"/>
        <c:numFmt formatCode="General" sourceLinked="1"/>
        <c:tickLblPos val="nextTo"/>
        <c:crossAx val="117737344"/>
        <c:crosses val="autoZero"/>
        <c:crossBetween val="midCat"/>
      </c:valAx>
      <c:valAx>
        <c:axId val="117737344"/>
        <c:scaling>
          <c:orientation val="minMax"/>
        </c:scaling>
        <c:axPos val="l"/>
        <c:majorGridlines/>
        <c:numFmt formatCode="General" sourceLinked="1"/>
        <c:tickLblPos val="nextTo"/>
        <c:crossAx val="11773580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'new tab collated vs. uncollated'!$C$1</c:f>
              <c:strCache>
                <c:ptCount val="1"/>
                <c:pt idx="0">
                  <c:v>Delivered</c:v>
                </c:pt>
              </c:strCache>
            </c:strRef>
          </c:tx>
          <c:xVal>
            <c:numRef>
              <c:f>'new tab collated vs. uncollated'!$B$46:$B$56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 collated vs. uncollated'!$C$46:$C$56</c:f>
              <c:numCache>
                <c:formatCode>General</c:formatCode>
                <c:ptCount val="11"/>
                <c:pt idx="0">
                  <c:v>0</c:v>
                </c:pt>
                <c:pt idx="1">
                  <c:v>3000</c:v>
                </c:pt>
                <c:pt idx="2">
                  <c:v>9000</c:v>
                </c:pt>
                <c:pt idx="3">
                  <c:v>15000</c:v>
                </c:pt>
                <c:pt idx="4">
                  <c:v>21000</c:v>
                </c:pt>
                <c:pt idx="5">
                  <c:v>27000</c:v>
                </c:pt>
                <c:pt idx="6">
                  <c:v>34000</c:v>
                </c:pt>
                <c:pt idx="7">
                  <c:v>45000</c:v>
                </c:pt>
                <c:pt idx="8">
                  <c:v>60000</c:v>
                </c:pt>
                <c:pt idx="9">
                  <c:v>79000</c:v>
                </c:pt>
                <c:pt idx="10">
                  <c:v>103000</c:v>
                </c:pt>
              </c:numCache>
            </c:numRef>
          </c:yVal>
        </c:ser>
        <c:ser>
          <c:idx val="1"/>
          <c:order val="1"/>
          <c:tx>
            <c:strRef>
              <c:f>'new tab collated vs. uncollated'!$D$1</c:f>
              <c:strCache>
                <c:ptCount val="1"/>
                <c:pt idx="0">
                  <c:v>10^6*minTableSize</c:v>
                </c:pt>
              </c:strCache>
            </c:strRef>
          </c:tx>
          <c:xVal>
            <c:numRef>
              <c:f>'new tab collated vs. uncollated'!$B$46:$B$56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 collated vs. uncollated'!$D$46:$D$56</c:f>
              <c:numCache>
                <c:formatCode>0.000</c:formatCode>
                <c:ptCount val="11"/>
                <c:pt idx="0">
                  <c:v>0</c:v>
                </c:pt>
                <c:pt idx="1">
                  <c:v>5882.3529411764703</c:v>
                </c:pt>
                <c:pt idx="2">
                  <c:v>5882.3529411764703</c:v>
                </c:pt>
                <c:pt idx="3">
                  <c:v>5882.3529411764703</c:v>
                </c:pt>
                <c:pt idx="4">
                  <c:v>5882.3529411764703</c:v>
                </c:pt>
                <c:pt idx="5">
                  <c:v>5882.3529411764703</c:v>
                </c:pt>
                <c:pt idx="6">
                  <c:v>5882.3529411764703</c:v>
                </c:pt>
                <c:pt idx="7">
                  <c:v>5882.3529411764703</c:v>
                </c:pt>
                <c:pt idx="8">
                  <c:v>7843.1372549019597</c:v>
                </c:pt>
                <c:pt idx="9">
                  <c:v>7843.1372549019597</c:v>
                </c:pt>
                <c:pt idx="10">
                  <c:v>7843.1372549019597</c:v>
                </c:pt>
              </c:numCache>
            </c:numRef>
          </c:yVal>
        </c:ser>
        <c:ser>
          <c:idx val="2"/>
          <c:order val="2"/>
          <c:tx>
            <c:strRef>
              <c:f>'new tab collated vs. uncollated'!$E$1</c:f>
              <c:strCache>
                <c:ptCount val="1"/>
                <c:pt idx="0">
                  <c:v>time (ns)</c:v>
                </c:pt>
              </c:strCache>
            </c:strRef>
          </c:tx>
          <c:xVal>
            <c:numRef>
              <c:f>'new tab collated vs. uncollated'!$B$46:$B$56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 collated vs. uncollated'!$E$46:$E$56</c:f>
              <c:numCache>
                <c:formatCode>0.00E+00</c:formatCode>
                <c:ptCount val="11"/>
                <c:pt idx="0">
                  <c:v>261</c:v>
                </c:pt>
                <c:pt idx="1">
                  <c:v>107878</c:v>
                </c:pt>
                <c:pt idx="2">
                  <c:v>109996</c:v>
                </c:pt>
                <c:pt idx="3">
                  <c:v>109883</c:v>
                </c:pt>
                <c:pt idx="4">
                  <c:v>110218</c:v>
                </c:pt>
                <c:pt idx="5">
                  <c:v>407244</c:v>
                </c:pt>
                <c:pt idx="6">
                  <c:v>108872</c:v>
                </c:pt>
                <c:pt idx="7">
                  <c:v>112250</c:v>
                </c:pt>
                <c:pt idx="8">
                  <c:v>115663</c:v>
                </c:pt>
                <c:pt idx="9">
                  <c:v>117058</c:v>
                </c:pt>
                <c:pt idx="10">
                  <c:v>120109</c:v>
                </c:pt>
              </c:numCache>
            </c:numRef>
          </c:yVal>
        </c:ser>
        <c:ser>
          <c:idx val="3"/>
          <c:order val="3"/>
          <c:tx>
            <c:strRef>
              <c:f>'new tab collated vs. uncollated'!$F$1</c:f>
              <c:strCache>
                <c:ptCount val="1"/>
                <c:pt idx="0">
                  <c:v>1000*time/delivered</c:v>
                </c:pt>
              </c:strCache>
            </c:strRef>
          </c:tx>
          <c:xVal>
            <c:numRef>
              <c:f>'new tab collated vs. uncollated'!$B$46:$B$56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 collated vs. uncollated'!$F$46:$F$56</c:f>
              <c:numCache>
                <c:formatCode>0.00</c:formatCode>
                <c:ptCount val="11"/>
                <c:pt idx="0">
                  <c:v>0</c:v>
                </c:pt>
                <c:pt idx="1">
                  <c:v>35959.333333333336</c:v>
                </c:pt>
                <c:pt idx="2">
                  <c:v>12221.777777777777</c:v>
                </c:pt>
                <c:pt idx="3">
                  <c:v>7325.5333333333338</c:v>
                </c:pt>
                <c:pt idx="4">
                  <c:v>5248.4761904761908</c:v>
                </c:pt>
                <c:pt idx="5">
                  <c:v>15083.111111111109</c:v>
                </c:pt>
                <c:pt idx="6">
                  <c:v>3202.1176470588239</c:v>
                </c:pt>
                <c:pt idx="7">
                  <c:v>2494.4444444444443</c:v>
                </c:pt>
                <c:pt idx="8">
                  <c:v>1927.7166666666667</c:v>
                </c:pt>
                <c:pt idx="9">
                  <c:v>1481.746835443038</c:v>
                </c:pt>
                <c:pt idx="10">
                  <c:v>1166.1067961165047</c:v>
                </c:pt>
              </c:numCache>
            </c:numRef>
          </c:yVal>
        </c:ser>
        <c:ser>
          <c:idx val="4"/>
          <c:order val="4"/>
          <c:tx>
            <c:strRef>
              <c:f>'new tab collated vs. uncollated'!$K$1</c:f>
              <c:strCache>
                <c:ptCount val="1"/>
                <c:pt idx="0">
                  <c:v>Uncollated Time (ns)</c:v>
                </c:pt>
              </c:strCache>
            </c:strRef>
          </c:tx>
          <c:xVal>
            <c:numRef>
              <c:f>'new tab collated vs. uncollated'!$B$46:$B$56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 collated vs. uncollated'!$K$46:$K$56</c:f>
              <c:numCache>
                <c:formatCode>0.00</c:formatCode>
                <c:ptCount val="11"/>
                <c:pt idx="0">
                  <c:v>271</c:v>
                </c:pt>
                <c:pt idx="1">
                  <c:v>108645</c:v>
                </c:pt>
                <c:pt idx="2">
                  <c:v>118918</c:v>
                </c:pt>
                <c:pt idx="3">
                  <c:v>185689</c:v>
                </c:pt>
                <c:pt idx="4">
                  <c:v>196998</c:v>
                </c:pt>
                <c:pt idx="5">
                  <c:v>349231</c:v>
                </c:pt>
                <c:pt idx="6">
                  <c:v>134016</c:v>
                </c:pt>
                <c:pt idx="7">
                  <c:v>141756</c:v>
                </c:pt>
                <c:pt idx="8">
                  <c:v>157759</c:v>
                </c:pt>
                <c:pt idx="9">
                  <c:v>161347</c:v>
                </c:pt>
                <c:pt idx="10">
                  <c:v>169350</c:v>
                </c:pt>
              </c:numCache>
            </c:numRef>
          </c:yVal>
        </c:ser>
        <c:axId val="117793920"/>
        <c:axId val="117795456"/>
      </c:scatterChart>
      <c:valAx>
        <c:axId val="117793920"/>
        <c:scaling>
          <c:orientation val="minMax"/>
        </c:scaling>
        <c:axPos val="b"/>
        <c:numFmt formatCode="General" sourceLinked="1"/>
        <c:tickLblPos val="nextTo"/>
        <c:crossAx val="117795456"/>
        <c:crosses val="autoZero"/>
        <c:crossBetween val="midCat"/>
      </c:valAx>
      <c:valAx>
        <c:axId val="117795456"/>
        <c:scaling>
          <c:orientation val="minMax"/>
        </c:scaling>
        <c:axPos val="l"/>
        <c:majorGridlines/>
        <c:numFmt formatCode="General" sourceLinked="1"/>
        <c:tickLblPos val="nextTo"/>
        <c:crossAx val="11779392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'new tab collated vs. uncollated'!$C$1</c:f>
              <c:strCache>
                <c:ptCount val="1"/>
                <c:pt idx="0">
                  <c:v>Delivered</c:v>
                </c:pt>
              </c:strCache>
            </c:strRef>
          </c:tx>
          <c:xVal>
            <c:numRef>
              <c:f>'new tab collated vs. uncollated'!$B$57:$B$67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 collated vs. uncollated'!$C$57:$C$67</c:f>
              <c:numCache>
                <c:formatCode>General</c:formatCode>
                <c:ptCount val="11"/>
                <c:pt idx="0">
                  <c:v>0</c:v>
                </c:pt>
                <c:pt idx="1">
                  <c:v>30000</c:v>
                </c:pt>
                <c:pt idx="2">
                  <c:v>84000</c:v>
                </c:pt>
                <c:pt idx="3">
                  <c:v>168000</c:v>
                </c:pt>
                <c:pt idx="4">
                  <c:v>287000</c:v>
                </c:pt>
                <c:pt idx="5">
                  <c:v>443000</c:v>
                </c:pt>
                <c:pt idx="6">
                  <c:v>615000</c:v>
                </c:pt>
                <c:pt idx="7">
                  <c:v>810000</c:v>
                </c:pt>
                <c:pt idx="8">
                  <c:v>1029000</c:v>
                </c:pt>
                <c:pt idx="9">
                  <c:v>1270000</c:v>
                </c:pt>
                <c:pt idx="10">
                  <c:v>1534000</c:v>
                </c:pt>
              </c:numCache>
            </c:numRef>
          </c:yVal>
        </c:ser>
        <c:ser>
          <c:idx val="1"/>
          <c:order val="1"/>
          <c:tx>
            <c:strRef>
              <c:f>'new tab collated vs. uncollated'!$D$1</c:f>
              <c:strCache>
                <c:ptCount val="1"/>
                <c:pt idx="0">
                  <c:v>10^6*minTableSize</c:v>
                </c:pt>
              </c:strCache>
            </c:strRef>
          </c:tx>
          <c:xVal>
            <c:numRef>
              <c:f>'new tab collated vs. uncollated'!$B$57:$B$67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 collated vs. uncollated'!$D$57:$D$67</c:f>
              <c:numCache>
                <c:formatCode>0.000</c:formatCode>
                <c:ptCount val="11"/>
                <c:pt idx="0">
                  <c:v>0</c:v>
                </c:pt>
                <c:pt idx="1">
                  <c:v>3921.5686274509799</c:v>
                </c:pt>
                <c:pt idx="2">
                  <c:v>3921.5686274509799</c:v>
                </c:pt>
                <c:pt idx="3">
                  <c:v>3921.5686274509799</c:v>
                </c:pt>
                <c:pt idx="4">
                  <c:v>3921.5686274509799</c:v>
                </c:pt>
                <c:pt idx="5">
                  <c:v>3921.5686274509799</c:v>
                </c:pt>
                <c:pt idx="6">
                  <c:v>3921.5686274509799</c:v>
                </c:pt>
                <c:pt idx="7">
                  <c:v>3921.5686274509799</c:v>
                </c:pt>
                <c:pt idx="8">
                  <c:v>3921.5686274509799</c:v>
                </c:pt>
                <c:pt idx="9">
                  <c:v>3921.5686274509799</c:v>
                </c:pt>
                <c:pt idx="10">
                  <c:v>3921.5686274509799</c:v>
                </c:pt>
              </c:numCache>
            </c:numRef>
          </c:yVal>
        </c:ser>
        <c:ser>
          <c:idx val="2"/>
          <c:order val="2"/>
          <c:tx>
            <c:strRef>
              <c:f>'new tab collated vs. uncollated'!$E$1</c:f>
              <c:strCache>
                <c:ptCount val="1"/>
                <c:pt idx="0">
                  <c:v>time (ns)</c:v>
                </c:pt>
              </c:strCache>
            </c:strRef>
          </c:tx>
          <c:xVal>
            <c:numRef>
              <c:f>'new tab collated vs. uncollated'!$B$57:$B$67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 collated vs. uncollated'!$E$57:$E$67</c:f>
              <c:numCache>
                <c:formatCode>0.00E+00</c:formatCode>
                <c:ptCount val="11"/>
                <c:pt idx="0">
                  <c:v>291</c:v>
                </c:pt>
                <c:pt idx="1">
                  <c:v>64825</c:v>
                </c:pt>
                <c:pt idx="2">
                  <c:v>81990</c:v>
                </c:pt>
                <c:pt idx="3">
                  <c:v>93524</c:v>
                </c:pt>
                <c:pt idx="4">
                  <c:v>127867</c:v>
                </c:pt>
                <c:pt idx="5">
                  <c:v>141333</c:v>
                </c:pt>
                <c:pt idx="6">
                  <c:v>148458</c:v>
                </c:pt>
                <c:pt idx="7">
                  <c:v>194957</c:v>
                </c:pt>
                <c:pt idx="8">
                  <c:v>203824</c:v>
                </c:pt>
                <c:pt idx="9">
                  <c:v>207286</c:v>
                </c:pt>
                <c:pt idx="10">
                  <c:v>222210</c:v>
                </c:pt>
              </c:numCache>
            </c:numRef>
          </c:yVal>
        </c:ser>
        <c:ser>
          <c:idx val="3"/>
          <c:order val="3"/>
          <c:tx>
            <c:strRef>
              <c:f>'new tab collated vs. uncollated'!$F$1</c:f>
              <c:strCache>
                <c:ptCount val="1"/>
                <c:pt idx="0">
                  <c:v>1000*time/delivered</c:v>
                </c:pt>
              </c:strCache>
            </c:strRef>
          </c:tx>
          <c:xVal>
            <c:numRef>
              <c:f>'new tab collated vs. uncollated'!$B$57:$B$67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 collated vs. uncollated'!$F$57:$F$67</c:f>
              <c:numCache>
                <c:formatCode>0.00</c:formatCode>
                <c:ptCount val="11"/>
                <c:pt idx="0">
                  <c:v>0</c:v>
                </c:pt>
                <c:pt idx="1">
                  <c:v>2160.833333333333</c:v>
                </c:pt>
                <c:pt idx="2">
                  <c:v>976.07142857142856</c:v>
                </c:pt>
                <c:pt idx="3">
                  <c:v>556.69047619047615</c:v>
                </c:pt>
                <c:pt idx="4">
                  <c:v>445.52961672473867</c:v>
                </c:pt>
                <c:pt idx="5">
                  <c:v>319.03611738148987</c:v>
                </c:pt>
                <c:pt idx="6">
                  <c:v>241.39512195121952</c:v>
                </c:pt>
                <c:pt idx="7">
                  <c:v>240.68765432098766</c:v>
                </c:pt>
                <c:pt idx="8">
                  <c:v>198.07968901846453</c:v>
                </c:pt>
                <c:pt idx="9">
                  <c:v>163.21732283464564</c:v>
                </c:pt>
                <c:pt idx="10">
                  <c:v>144.85658409387221</c:v>
                </c:pt>
              </c:numCache>
            </c:numRef>
          </c:yVal>
        </c:ser>
        <c:ser>
          <c:idx val="4"/>
          <c:order val="4"/>
          <c:tx>
            <c:strRef>
              <c:f>'new tab collated vs. uncollated'!$K$1</c:f>
              <c:strCache>
                <c:ptCount val="1"/>
                <c:pt idx="0">
                  <c:v>Uncollated Time (ns)</c:v>
                </c:pt>
              </c:strCache>
            </c:strRef>
          </c:tx>
          <c:xVal>
            <c:numRef>
              <c:f>'new tab collated vs. uncollated'!$B$57:$B$67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 collated vs. uncollated'!$K$57:$K$67</c:f>
              <c:numCache>
                <c:formatCode>0.00</c:formatCode>
                <c:ptCount val="11"/>
                <c:pt idx="0">
                  <c:v>279</c:v>
                </c:pt>
                <c:pt idx="1">
                  <c:v>70801</c:v>
                </c:pt>
                <c:pt idx="2">
                  <c:v>94118</c:v>
                </c:pt>
                <c:pt idx="3">
                  <c:v>110039</c:v>
                </c:pt>
                <c:pt idx="4">
                  <c:v>155608</c:v>
                </c:pt>
                <c:pt idx="5">
                  <c:v>175337</c:v>
                </c:pt>
                <c:pt idx="6">
                  <c:v>188569</c:v>
                </c:pt>
                <c:pt idx="7">
                  <c:v>246684</c:v>
                </c:pt>
                <c:pt idx="8">
                  <c:v>258042</c:v>
                </c:pt>
                <c:pt idx="9">
                  <c:v>265811</c:v>
                </c:pt>
                <c:pt idx="10">
                  <c:v>286985</c:v>
                </c:pt>
              </c:numCache>
            </c:numRef>
          </c:yVal>
        </c:ser>
        <c:axId val="112990080"/>
        <c:axId val="112991616"/>
      </c:scatterChart>
      <c:valAx>
        <c:axId val="112990080"/>
        <c:scaling>
          <c:orientation val="minMax"/>
        </c:scaling>
        <c:axPos val="b"/>
        <c:numFmt formatCode="General" sourceLinked="1"/>
        <c:tickLblPos val="nextTo"/>
        <c:crossAx val="112991616"/>
        <c:crosses val="autoZero"/>
        <c:crossBetween val="midCat"/>
      </c:valAx>
      <c:valAx>
        <c:axId val="112991616"/>
        <c:scaling>
          <c:orientation val="minMax"/>
        </c:scaling>
        <c:axPos val="l"/>
        <c:majorGridlines/>
        <c:numFmt formatCode="General" sourceLinked="1"/>
        <c:tickLblPos val="nextTo"/>
        <c:crossAx val="11299008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naive!$C$1</c:f>
              <c:strCache>
                <c:ptCount val="1"/>
                <c:pt idx="0">
                  <c:v>Delivered</c:v>
                </c:pt>
              </c:strCache>
            </c:strRef>
          </c:tx>
          <c:xVal>
            <c:numRef>
              <c:f>naive!$B$35:$B$45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naive!$C$35:$C$45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1000</c:v>
                </c:pt>
                <c:pt idx="9">
                  <c:v>2000</c:v>
                </c:pt>
                <c:pt idx="10">
                  <c:v>5000</c:v>
                </c:pt>
              </c:numCache>
            </c:numRef>
          </c:yVal>
        </c:ser>
        <c:ser>
          <c:idx val="1"/>
          <c:order val="1"/>
          <c:tx>
            <c:strRef>
              <c:f>naive!$D$1</c:f>
              <c:strCache>
                <c:ptCount val="1"/>
                <c:pt idx="0">
                  <c:v>10^6*minTableSize</c:v>
                </c:pt>
              </c:strCache>
            </c:strRef>
          </c:tx>
          <c:xVal>
            <c:numRef>
              <c:f>naive!$B$35:$B$45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naive!$D$35:$D$45</c:f>
              <c:numCache>
                <c:formatCode>0.000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</c:ser>
        <c:ser>
          <c:idx val="2"/>
          <c:order val="2"/>
          <c:tx>
            <c:strRef>
              <c:f>naive!$E$1</c:f>
              <c:strCache>
                <c:ptCount val="1"/>
                <c:pt idx="0">
                  <c:v>time (ns)</c:v>
                </c:pt>
              </c:strCache>
            </c:strRef>
          </c:tx>
          <c:xVal>
            <c:numRef>
              <c:f>naive!$B$35:$B$45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naive!$E$35:$E$45</c:f>
              <c:numCache>
                <c:formatCode>0.00E+00</c:formatCode>
                <c:ptCount val="11"/>
                <c:pt idx="0">
                  <c:v>2505</c:v>
                </c:pt>
                <c:pt idx="1">
                  <c:v>60552</c:v>
                </c:pt>
                <c:pt idx="2">
                  <c:v>131910</c:v>
                </c:pt>
                <c:pt idx="3">
                  <c:v>209570</c:v>
                </c:pt>
                <c:pt idx="4">
                  <c:v>321119</c:v>
                </c:pt>
                <c:pt idx="5">
                  <c:v>439580</c:v>
                </c:pt>
                <c:pt idx="6">
                  <c:v>613864</c:v>
                </c:pt>
                <c:pt idx="7">
                  <c:v>864128</c:v>
                </c:pt>
                <c:pt idx="8">
                  <c:v>1711279</c:v>
                </c:pt>
                <c:pt idx="9">
                  <c:v>865797</c:v>
                </c:pt>
                <c:pt idx="10">
                  <c:v>1421759</c:v>
                </c:pt>
              </c:numCache>
            </c:numRef>
          </c:yVal>
        </c:ser>
        <c:ser>
          <c:idx val="3"/>
          <c:order val="3"/>
          <c:tx>
            <c:strRef>
              <c:f>naive!$F$1</c:f>
              <c:strCache>
                <c:ptCount val="1"/>
                <c:pt idx="0">
                  <c:v>1000*time/delivered</c:v>
                </c:pt>
              </c:strCache>
            </c:strRef>
          </c:tx>
          <c:xVal>
            <c:numRef>
              <c:f>naive!$B$35:$B$45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naive!$F$35:$F$45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1711279</c:v>
                </c:pt>
                <c:pt idx="9">
                  <c:v>432898.5</c:v>
                </c:pt>
                <c:pt idx="10">
                  <c:v>284351.80000000005</c:v>
                </c:pt>
              </c:numCache>
            </c:numRef>
          </c:yVal>
        </c:ser>
        <c:ser>
          <c:idx val="4"/>
          <c:order val="4"/>
          <c:tx>
            <c:strRef>
              <c:f>naive!$K$1</c:f>
              <c:strCache>
                <c:ptCount val="1"/>
                <c:pt idx="0">
                  <c:v>Estimated Linear Time (ns)</c:v>
                </c:pt>
              </c:strCache>
            </c:strRef>
          </c:tx>
          <c:xVal>
            <c:numRef>
              <c:f>naive!$B$35:$B$45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naive!$K$35:$K$45</c:f>
              <c:numCache>
                <c:formatCode>0.00</c:formatCode>
                <c:ptCount val="11"/>
                <c:pt idx="0">
                  <c:v>0</c:v>
                </c:pt>
                <c:pt idx="1">
                  <c:v>130060.00225893183</c:v>
                </c:pt>
                <c:pt idx="2">
                  <c:v>260120.00451786365</c:v>
                </c:pt>
                <c:pt idx="3">
                  <c:v>390180.00677679549</c:v>
                </c:pt>
                <c:pt idx="4">
                  <c:v>520240.0090357273</c:v>
                </c:pt>
                <c:pt idx="5">
                  <c:v>650300.01129465911</c:v>
                </c:pt>
                <c:pt idx="6">
                  <c:v>780360.01355359098</c:v>
                </c:pt>
                <c:pt idx="7">
                  <c:v>910420.01581252273</c:v>
                </c:pt>
                <c:pt idx="8">
                  <c:v>1040480.0180714546</c:v>
                </c:pt>
                <c:pt idx="9">
                  <c:v>1170540.0203303865</c:v>
                </c:pt>
                <c:pt idx="10">
                  <c:v>1277478.2444099525</c:v>
                </c:pt>
              </c:numCache>
            </c:numRef>
          </c:yVal>
        </c:ser>
        <c:axId val="100497664"/>
        <c:axId val="100515840"/>
      </c:scatterChart>
      <c:valAx>
        <c:axId val="100497664"/>
        <c:scaling>
          <c:orientation val="minMax"/>
        </c:scaling>
        <c:axPos val="b"/>
        <c:numFmt formatCode="General" sourceLinked="1"/>
        <c:tickLblPos val="nextTo"/>
        <c:crossAx val="100515840"/>
        <c:crosses val="autoZero"/>
        <c:crossBetween val="midCat"/>
      </c:valAx>
      <c:valAx>
        <c:axId val="100515840"/>
        <c:scaling>
          <c:orientation val="minMax"/>
        </c:scaling>
        <c:axPos val="l"/>
        <c:majorGridlines/>
        <c:numFmt formatCode="General" sourceLinked="1"/>
        <c:tickLblPos val="nextTo"/>
        <c:crossAx val="100497664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'new tab collated vs. uncollated'!$C$1</c:f>
              <c:strCache>
                <c:ptCount val="1"/>
                <c:pt idx="0">
                  <c:v>Delivered</c:v>
                </c:pt>
              </c:strCache>
            </c:strRef>
          </c:tx>
          <c:xVal>
            <c:numRef>
              <c:f>'new tab collated vs. uncollated'!$B$68:$B$78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 collated vs. uncollated'!$C$68:$C$78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1000</c:v>
                </c:pt>
                <c:pt idx="9">
                  <c:v>2000</c:v>
                </c:pt>
                <c:pt idx="10">
                  <c:v>4000</c:v>
                </c:pt>
              </c:numCache>
            </c:numRef>
          </c:yVal>
        </c:ser>
        <c:ser>
          <c:idx val="1"/>
          <c:order val="1"/>
          <c:tx>
            <c:strRef>
              <c:f>'new tab collated vs. uncollated'!$D$1</c:f>
              <c:strCache>
                <c:ptCount val="1"/>
                <c:pt idx="0">
                  <c:v>10^6*minTableSize</c:v>
                </c:pt>
              </c:strCache>
            </c:strRef>
          </c:tx>
          <c:xVal>
            <c:numRef>
              <c:f>'new tab collated vs. uncollated'!$B$68:$B$78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 collated vs. uncollated'!$D$68:$D$78</c:f>
              <c:numCache>
                <c:formatCode>0.000</c:formatCode>
                <c:ptCount val="11"/>
                <c:pt idx="0">
                  <c:v>0</c:v>
                </c:pt>
                <c:pt idx="1">
                  <c:v>3921.5686274509799</c:v>
                </c:pt>
                <c:pt idx="2">
                  <c:v>3921.5686274509799</c:v>
                </c:pt>
                <c:pt idx="3">
                  <c:v>3921.5686274509799</c:v>
                </c:pt>
                <c:pt idx="4">
                  <c:v>3921.5686274509799</c:v>
                </c:pt>
                <c:pt idx="5">
                  <c:v>3921.5686274509799</c:v>
                </c:pt>
                <c:pt idx="6">
                  <c:v>3921.5686274509799</c:v>
                </c:pt>
                <c:pt idx="7">
                  <c:v>3921.5686274509799</c:v>
                </c:pt>
                <c:pt idx="8">
                  <c:v>7843.1372549019597</c:v>
                </c:pt>
                <c:pt idx="9">
                  <c:v>7843.1372549019597</c:v>
                </c:pt>
                <c:pt idx="10">
                  <c:v>7843.1372549019597</c:v>
                </c:pt>
              </c:numCache>
            </c:numRef>
          </c:yVal>
        </c:ser>
        <c:ser>
          <c:idx val="2"/>
          <c:order val="2"/>
          <c:tx>
            <c:strRef>
              <c:f>'new tab collated vs. uncollated'!$E$1</c:f>
              <c:strCache>
                <c:ptCount val="1"/>
                <c:pt idx="0">
                  <c:v>time (ns)</c:v>
                </c:pt>
              </c:strCache>
            </c:strRef>
          </c:tx>
          <c:xVal>
            <c:numRef>
              <c:f>'new tab collated vs. uncollated'!$B$68:$B$78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 collated vs. uncollated'!$E$68:$E$78</c:f>
              <c:numCache>
                <c:formatCode>0.00E+00</c:formatCode>
                <c:ptCount val="11"/>
                <c:pt idx="0">
                  <c:v>281</c:v>
                </c:pt>
                <c:pt idx="1">
                  <c:v>52308</c:v>
                </c:pt>
                <c:pt idx="2">
                  <c:v>52752</c:v>
                </c:pt>
                <c:pt idx="3">
                  <c:v>52581</c:v>
                </c:pt>
                <c:pt idx="4">
                  <c:v>52439</c:v>
                </c:pt>
                <c:pt idx="5">
                  <c:v>52583</c:v>
                </c:pt>
                <c:pt idx="6">
                  <c:v>52515</c:v>
                </c:pt>
                <c:pt idx="7">
                  <c:v>52761</c:v>
                </c:pt>
                <c:pt idx="8">
                  <c:v>52513</c:v>
                </c:pt>
                <c:pt idx="9">
                  <c:v>52632</c:v>
                </c:pt>
                <c:pt idx="10">
                  <c:v>54473</c:v>
                </c:pt>
              </c:numCache>
            </c:numRef>
          </c:yVal>
        </c:ser>
        <c:ser>
          <c:idx val="3"/>
          <c:order val="3"/>
          <c:tx>
            <c:strRef>
              <c:f>'new tab collated vs. uncollated'!$F$1</c:f>
              <c:strCache>
                <c:ptCount val="1"/>
                <c:pt idx="0">
                  <c:v>1000*time/delivered</c:v>
                </c:pt>
              </c:strCache>
            </c:strRef>
          </c:tx>
          <c:xVal>
            <c:numRef>
              <c:f>'new tab collated vs. uncollated'!$B$68:$B$78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 collated vs. uncollated'!$F$68:$F$78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52513</c:v>
                </c:pt>
                <c:pt idx="9">
                  <c:v>26316</c:v>
                </c:pt>
                <c:pt idx="10">
                  <c:v>13618.25</c:v>
                </c:pt>
              </c:numCache>
            </c:numRef>
          </c:yVal>
        </c:ser>
        <c:ser>
          <c:idx val="4"/>
          <c:order val="4"/>
          <c:tx>
            <c:strRef>
              <c:f>'new tab collated vs. uncollated'!$K$1</c:f>
              <c:strCache>
                <c:ptCount val="1"/>
                <c:pt idx="0">
                  <c:v>Uncollated Time (ns)</c:v>
                </c:pt>
              </c:strCache>
            </c:strRef>
          </c:tx>
          <c:xVal>
            <c:numRef>
              <c:f>'new tab collated vs. uncollated'!$B$68:$B$78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 collated vs. uncollated'!$K$68:$K$78</c:f>
              <c:numCache>
                <c:formatCode>0.00</c:formatCode>
                <c:ptCount val="11"/>
                <c:pt idx="0">
                  <c:v>268</c:v>
                </c:pt>
                <c:pt idx="1">
                  <c:v>777807</c:v>
                </c:pt>
                <c:pt idx="2">
                  <c:v>52042</c:v>
                </c:pt>
                <c:pt idx="3">
                  <c:v>52363</c:v>
                </c:pt>
                <c:pt idx="4">
                  <c:v>52135</c:v>
                </c:pt>
                <c:pt idx="5">
                  <c:v>51968</c:v>
                </c:pt>
                <c:pt idx="6">
                  <c:v>52277</c:v>
                </c:pt>
                <c:pt idx="7">
                  <c:v>52111</c:v>
                </c:pt>
                <c:pt idx="8">
                  <c:v>51602</c:v>
                </c:pt>
                <c:pt idx="9">
                  <c:v>53029</c:v>
                </c:pt>
                <c:pt idx="10">
                  <c:v>53308</c:v>
                </c:pt>
              </c:numCache>
            </c:numRef>
          </c:yVal>
        </c:ser>
        <c:axId val="113048576"/>
        <c:axId val="113054464"/>
      </c:scatterChart>
      <c:valAx>
        <c:axId val="113048576"/>
        <c:scaling>
          <c:orientation val="minMax"/>
        </c:scaling>
        <c:axPos val="b"/>
        <c:numFmt formatCode="General" sourceLinked="1"/>
        <c:tickLblPos val="nextTo"/>
        <c:crossAx val="113054464"/>
        <c:crosses val="autoZero"/>
        <c:crossBetween val="midCat"/>
      </c:valAx>
      <c:valAx>
        <c:axId val="113054464"/>
        <c:scaling>
          <c:orientation val="minMax"/>
        </c:scaling>
        <c:axPos val="l"/>
        <c:majorGridlines/>
        <c:numFmt formatCode="General" sourceLinked="1"/>
        <c:tickLblPos val="nextTo"/>
        <c:crossAx val="11304857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'newtab coll_no_stat vs. uncoll'!$C$1</c:f>
              <c:strCache>
                <c:ptCount val="1"/>
                <c:pt idx="0">
                  <c:v>Delivered</c:v>
                </c:pt>
              </c:strCache>
            </c:strRef>
          </c:tx>
          <c:xVal>
            <c:numRef>
              <c:f>'newtab coll_no_stat vs. uncoll'!$B$2:$B$12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'newtab coll_no_stat vs. uncoll'!$C$2:$C$12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1000</c:v>
                </c:pt>
                <c:pt idx="10">
                  <c:v>2000</c:v>
                </c:pt>
              </c:numCache>
            </c:numRef>
          </c:yVal>
        </c:ser>
        <c:ser>
          <c:idx val="1"/>
          <c:order val="1"/>
          <c:tx>
            <c:strRef>
              <c:f>'newtab coll_no_stat vs. uncoll'!$D$1</c:f>
              <c:strCache>
                <c:ptCount val="1"/>
                <c:pt idx="0">
                  <c:v>10^6*minTableSize</c:v>
                </c:pt>
              </c:strCache>
            </c:strRef>
          </c:tx>
          <c:xVal>
            <c:numRef>
              <c:f>'newtab coll_no_stat vs. uncoll'!$B$2:$B$12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'newtab coll_no_stat vs. uncoll'!$D$2:$D$12</c:f>
              <c:numCache>
                <c:formatCode>0.000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</c:ser>
        <c:ser>
          <c:idx val="2"/>
          <c:order val="2"/>
          <c:tx>
            <c:strRef>
              <c:f>'newtab coll_no_stat vs. uncoll'!$E$1</c:f>
              <c:strCache>
                <c:ptCount val="1"/>
                <c:pt idx="0">
                  <c:v>time (ns)</c:v>
                </c:pt>
              </c:strCache>
            </c:strRef>
          </c:tx>
          <c:xVal>
            <c:numRef>
              <c:f>'newtab coll_no_stat vs. uncoll'!$B$2:$B$12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'newtab coll_no_stat vs. uncoll'!$E$2:$E$12</c:f>
              <c:numCache>
                <c:formatCode>0.00E+00</c:formatCode>
                <c:ptCount val="11"/>
                <c:pt idx="0">
                  <c:v>428</c:v>
                </c:pt>
                <c:pt idx="1">
                  <c:v>72189</c:v>
                </c:pt>
                <c:pt idx="2">
                  <c:v>71634</c:v>
                </c:pt>
                <c:pt idx="3">
                  <c:v>67889</c:v>
                </c:pt>
                <c:pt idx="4">
                  <c:v>1490457</c:v>
                </c:pt>
                <c:pt idx="5">
                  <c:v>44976</c:v>
                </c:pt>
                <c:pt idx="6">
                  <c:v>44907</c:v>
                </c:pt>
                <c:pt idx="7">
                  <c:v>45211</c:v>
                </c:pt>
                <c:pt idx="8">
                  <c:v>45107</c:v>
                </c:pt>
                <c:pt idx="9">
                  <c:v>45379</c:v>
                </c:pt>
                <c:pt idx="10">
                  <c:v>44965</c:v>
                </c:pt>
              </c:numCache>
            </c:numRef>
          </c:yVal>
        </c:ser>
        <c:ser>
          <c:idx val="3"/>
          <c:order val="3"/>
          <c:tx>
            <c:strRef>
              <c:f>'newtab coll_no_stat vs. uncoll'!$F$1</c:f>
              <c:strCache>
                <c:ptCount val="1"/>
                <c:pt idx="0">
                  <c:v>1000*time/delivered</c:v>
                </c:pt>
              </c:strCache>
            </c:strRef>
          </c:tx>
          <c:xVal>
            <c:numRef>
              <c:f>'newtab coll_no_stat vs. uncoll'!$B$2:$B$12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'newtab coll_no_stat vs. uncoll'!$F$2:$F$12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45379</c:v>
                </c:pt>
                <c:pt idx="10">
                  <c:v>22482.5</c:v>
                </c:pt>
              </c:numCache>
            </c:numRef>
          </c:yVal>
        </c:ser>
        <c:ser>
          <c:idx val="4"/>
          <c:order val="4"/>
          <c:tx>
            <c:strRef>
              <c:f>'newtab coll_no_stat vs. uncoll'!$K$1</c:f>
              <c:strCache>
                <c:ptCount val="1"/>
                <c:pt idx="0">
                  <c:v>Uncollated Time (ns)</c:v>
                </c:pt>
              </c:strCache>
            </c:strRef>
          </c:tx>
          <c:xVal>
            <c:numRef>
              <c:f>'newtab coll_no_stat vs. uncoll'!$B$2:$B$12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'newtab coll_no_stat vs. uncoll'!$K$2:$K$12</c:f>
              <c:numCache>
                <c:formatCode>0.00</c:formatCode>
                <c:ptCount val="11"/>
                <c:pt idx="0">
                  <c:v>274</c:v>
                </c:pt>
                <c:pt idx="1">
                  <c:v>55732</c:v>
                </c:pt>
                <c:pt idx="2">
                  <c:v>56080</c:v>
                </c:pt>
                <c:pt idx="3">
                  <c:v>53842</c:v>
                </c:pt>
                <c:pt idx="4">
                  <c:v>53725</c:v>
                </c:pt>
                <c:pt idx="5">
                  <c:v>53579</c:v>
                </c:pt>
                <c:pt idx="6">
                  <c:v>53557</c:v>
                </c:pt>
                <c:pt idx="7">
                  <c:v>53403</c:v>
                </c:pt>
                <c:pt idx="8">
                  <c:v>53693</c:v>
                </c:pt>
                <c:pt idx="9">
                  <c:v>53101</c:v>
                </c:pt>
                <c:pt idx="10">
                  <c:v>53402</c:v>
                </c:pt>
              </c:numCache>
            </c:numRef>
          </c:yVal>
        </c:ser>
        <c:axId val="121830400"/>
        <c:axId val="121963264"/>
      </c:scatterChart>
      <c:valAx>
        <c:axId val="121830400"/>
        <c:scaling>
          <c:orientation val="minMax"/>
        </c:scaling>
        <c:axPos val="b"/>
        <c:numFmt formatCode="General" sourceLinked="1"/>
        <c:tickLblPos val="nextTo"/>
        <c:crossAx val="121963264"/>
        <c:crosses val="autoZero"/>
        <c:crossBetween val="midCat"/>
      </c:valAx>
      <c:valAx>
        <c:axId val="121963264"/>
        <c:scaling>
          <c:orientation val="minMax"/>
        </c:scaling>
        <c:axPos val="l"/>
        <c:majorGridlines/>
        <c:numFmt formatCode="General" sourceLinked="1"/>
        <c:tickLblPos val="nextTo"/>
        <c:crossAx val="12183040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'newtab coll_no_stat vs. uncoll'!$C$1</c:f>
              <c:strCache>
                <c:ptCount val="1"/>
                <c:pt idx="0">
                  <c:v>Delivered</c:v>
                </c:pt>
              </c:strCache>
            </c:strRef>
          </c:tx>
          <c:xVal>
            <c:numRef>
              <c:f>'newtab coll_no_stat vs. uncoll'!$B$13:$B$23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'newtab coll_no_stat vs. uncoll'!$C$13:$C$23</c:f>
              <c:numCache>
                <c:formatCode>General</c:formatCode>
                <c:ptCount val="11"/>
                <c:pt idx="0">
                  <c:v>0</c:v>
                </c:pt>
                <c:pt idx="1">
                  <c:v>3000</c:v>
                </c:pt>
                <c:pt idx="2">
                  <c:v>9000</c:v>
                </c:pt>
                <c:pt idx="3">
                  <c:v>17000</c:v>
                </c:pt>
                <c:pt idx="4">
                  <c:v>26000</c:v>
                </c:pt>
                <c:pt idx="5">
                  <c:v>35000</c:v>
                </c:pt>
                <c:pt idx="6">
                  <c:v>52000</c:v>
                </c:pt>
                <c:pt idx="7">
                  <c:v>71000</c:v>
                </c:pt>
                <c:pt idx="8">
                  <c:v>93000</c:v>
                </c:pt>
                <c:pt idx="9">
                  <c:v>118000</c:v>
                </c:pt>
                <c:pt idx="10">
                  <c:v>143000</c:v>
                </c:pt>
              </c:numCache>
            </c:numRef>
          </c:yVal>
        </c:ser>
        <c:ser>
          <c:idx val="1"/>
          <c:order val="1"/>
          <c:tx>
            <c:strRef>
              <c:f>'newtab coll_no_stat vs. uncoll'!$D$1</c:f>
              <c:strCache>
                <c:ptCount val="1"/>
                <c:pt idx="0">
                  <c:v>10^6*minTableSize</c:v>
                </c:pt>
              </c:strCache>
            </c:strRef>
          </c:tx>
          <c:xVal>
            <c:numRef>
              <c:f>'newtab coll_no_stat vs. uncoll'!$B$13:$B$23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'newtab coll_no_stat vs. uncoll'!$D$13:$D$23</c:f>
              <c:numCache>
                <c:formatCode>0.000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</c:ser>
        <c:ser>
          <c:idx val="2"/>
          <c:order val="2"/>
          <c:tx>
            <c:strRef>
              <c:f>'newtab coll_no_stat vs. uncoll'!$E$1</c:f>
              <c:strCache>
                <c:ptCount val="1"/>
                <c:pt idx="0">
                  <c:v>time (ns)</c:v>
                </c:pt>
              </c:strCache>
            </c:strRef>
          </c:tx>
          <c:xVal>
            <c:numRef>
              <c:f>'newtab coll_no_stat vs. uncoll'!$B$13:$B$23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'newtab coll_no_stat vs. uncoll'!$E$13:$E$23</c:f>
              <c:numCache>
                <c:formatCode>0.00E+00</c:formatCode>
                <c:ptCount val="11"/>
                <c:pt idx="0">
                  <c:v>250</c:v>
                </c:pt>
                <c:pt idx="1">
                  <c:v>44605</c:v>
                </c:pt>
                <c:pt idx="2">
                  <c:v>47052</c:v>
                </c:pt>
                <c:pt idx="3">
                  <c:v>47405</c:v>
                </c:pt>
                <c:pt idx="4">
                  <c:v>49050</c:v>
                </c:pt>
                <c:pt idx="5">
                  <c:v>49222</c:v>
                </c:pt>
                <c:pt idx="6">
                  <c:v>52676</c:v>
                </c:pt>
                <c:pt idx="7">
                  <c:v>57106</c:v>
                </c:pt>
                <c:pt idx="8">
                  <c:v>56716</c:v>
                </c:pt>
                <c:pt idx="9">
                  <c:v>60981</c:v>
                </c:pt>
                <c:pt idx="10">
                  <c:v>57503</c:v>
                </c:pt>
              </c:numCache>
            </c:numRef>
          </c:yVal>
        </c:ser>
        <c:ser>
          <c:idx val="3"/>
          <c:order val="3"/>
          <c:tx>
            <c:strRef>
              <c:f>'newtab coll_no_stat vs. uncoll'!$F$1</c:f>
              <c:strCache>
                <c:ptCount val="1"/>
                <c:pt idx="0">
                  <c:v>1000*time/delivered</c:v>
                </c:pt>
              </c:strCache>
            </c:strRef>
          </c:tx>
          <c:xVal>
            <c:numRef>
              <c:f>'newtab coll_no_stat vs. uncoll'!$B$13:$B$23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'newtab coll_no_stat vs. uncoll'!$F$13:$F$23</c:f>
              <c:numCache>
                <c:formatCode>0.00</c:formatCode>
                <c:ptCount val="11"/>
                <c:pt idx="0">
                  <c:v>0</c:v>
                </c:pt>
                <c:pt idx="1">
                  <c:v>14868.333333333334</c:v>
                </c:pt>
                <c:pt idx="2">
                  <c:v>5228</c:v>
                </c:pt>
                <c:pt idx="3">
                  <c:v>2788.5294117647059</c:v>
                </c:pt>
                <c:pt idx="4">
                  <c:v>1886.5384615384614</c:v>
                </c:pt>
                <c:pt idx="5">
                  <c:v>1406.3428571428572</c:v>
                </c:pt>
                <c:pt idx="6">
                  <c:v>1012.9999999999999</c:v>
                </c:pt>
                <c:pt idx="7">
                  <c:v>804.30985915492954</c:v>
                </c:pt>
                <c:pt idx="8">
                  <c:v>609.84946236559131</c:v>
                </c:pt>
                <c:pt idx="9">
                  <c:v>516.78813559322032</c:v>
                </c:pt>
                <c:pt idx="10">
                  <c:v>402.11888111888112</c:v>
                </c:pt>
              </c:numCache>
            </c:numRef>
          </c:yVal>
        </c:ser>
        <c:ser>
          <c:idx val="4"/>
          <c:order val="4"/>
          <c:tx>
            <c:strRef>
              <c:f>'newtab coll_no_stat vs. uncoll'!$K$1</c:f>
              <c:strCache>
                <c:ptCount val="1"/>
                <c:pt idx="0">
                  <c:v>Uncollated Time (ns)</c:v>
                </c:pt>
              </c:strCache>
            </c:strRef>
          </c:tx>
          <c:xVal>
            <c:numRef>
              <c:f>'newtab coll_no_stat vs. uncoll'!$B$13:$B$23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'newtab coll_no_stat vs. uncoll'!$K$13:$K$23</c:f>
              <c:numCache>
                <c:formatCode>0.00</c:formatCode>
                <c:ptCount val="11"/>
                <c:pt idx="0">
                  <c:v>321</c:v>
                </c:pt>
                <c:pt idx="1">
                  <c:v>53829</c:v>
                </c:pt>
                <c:pt idx="2">
                  <c:v>56044</c:v>
                </c:pt>
                <c:pt idx="3">
                  <c:v>57334</c:v>
                </c:pt>
                <c:pt idx="4">
                  <c:v>59071</c:v>
                </c:pt>
                <c:pt idx="5">
                  <c:v>58527</c:v>
                </c:pt>
                <c:pt idx="6">
                  <c:v>65865</c:v>
                </c:pt>
                <c:pt idx="7">
                  <c:v>71891</c:v>
                </c:pt>
                <c:pt idx="8">
                  <c:v>72492</c:v>
                </c:pt>
                <c:pt idx="9">
                  <c:v>78346</c:v>
                </c:pt>
                <c:pt idx="10">
                  <c:v>77292</c:v>
                </c:pt>
              </c:numCache>
            </c:numRef>
          </c:yVal>
        </c:ser>
        <c:axId val="122155008"/>
        <c:axId val="122156544"/>
      </c:scatterChart>
      <c:valAx>
        <c:axId val="122155008"/>
        <c:scaling>
          <c:orientation val="minMax"/>
        </c:scaling>
        <c:axPos val="b"/>
        <c:numFmt formatCode="General" sourceLinked="1"/>
        <c:tickLblPos val="nextTo"/>
        <c:crossAx val="122156544"/>
        <c:crosses val="autoZero"/>
        <c:crossBetween val="midCat"/>
      </c:valAx>
      <c:valAx>
        <c:axId val="122156544"/>
        <c:scaling>
          <c:orientation val="minMax"/>
        </c:scaling>
        <c:axPos val="l"/>
        <c:majorGridlines/>
        <c:numFmt formatCode="General" sourceLinked="1"/>
        <c:tickLblPos val="nextTo"/>
        <c:crossAx val="12215500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'newtab coll_no_stat vs. uncoll'!$C$1</c:f>
              <c:strCache>
                <c:ptCount val="1"/>
                <c:pt idx="0">
                  <c:v>Delivered</c:v>
                </c:pt>
              </c:strCache>
            </c:strRef>
          </c:tx>
          <c:xVal>
            <c:numRef>
              <c:f>'newtab coll_no_stat vs. uncoll'!$B$24:$B$34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'newtab coll_no_stat vs. uncoll'!$C$24:$C$34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2000</c:v>
                </c:pt>
                <c:pt idx="5">
                  <c:v>5000</c:v>
                </c:pt>
                <c:pt idx="6">
                  <c:v>9000</c:v>
                </c:pt>
                <c:pt idx="7">
                  <c:v>13000</c:v>
                </c:pt>
                <c:pt idx="8">
                  <c:v>17000</c:v>
                </c:pt>
                <c:pt idx="9">
                  <c:v>22000</c:v>
                </c:pt>
                <c:pt idx="10">
                  <c:v>27000</c:v>
                </c:pt>
              </c:numCache>
            </c:numRef>
          </c:yVal>
        </c:ser>
        <c:ser>
          <c:idx val="1"/>
          <c:order val="1"/>
          <c:tx>
            <c:strRef>
              <c:f>'newtab coll_no_stat vs. uncoll'!$D$1</c:f>
              <c:strCache>
                <c:ptCount val="1"/>
                <c:pt idx="0">
                  <c:v>10^6*minTableSize</c:v>
                </c:pt>
              </c:strCache>
            </c:strRef>
          </c:tx>
          <c:xVal>
            <c:numRef>
              <c:f>'newtab coll_no_stat vs. uncoll'!$B$24:$B$34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'newtab coll_no_stat vs. uncoll'!$D$24:$D$34</c:f>
              <c:numCache>
                <c:formatCode>0.000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</c:ser>
        <c:ser>
          <c:idx val="2"/>
          <c:order val="2"/>
          <c:tx>
            <c:strRef>
              <c:f>'newtab coll_no_stat vs. uncoll'!$E$1</c:f>
              <c:strCache>
                <c:ptCount val="1"/>
                <c:pt idx="0">
                  <c:v>time (ns)</c:v>
                </c:pt>
              </c:strCache>
            </c:strRef>
          </c:tx>
          <c:xVal>
            <c:numRef>
              <c:f>'newtab coll_no_stat vs. uncoll'!$B$24:$B$34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'newtab coll_no_stat vs. uncoll'!$E$24:$E$34</c:f>
              <c:numCache>
                <c:formatCode>0.00E+00</c:formatCode>
                <c:ptCount val="11"/>
                <c:pt idx="0">
                  <c:v>282</c:v>
                </c:pt>
                <c:pt idx="1">
                  <c:v>43370</c:v>
                </c:pt>
                <c:pt idx="2">
                  <c:v>43484</c:v>
                </c:pt>
                <c:pt idx="3">
                  <c:v>43364</c:v>
                </c:pt>
                <c:pt idx="4">
                  <c:v>44694</c:v>
                </c:pt>
                <c:pt idx="5">
                  <c:v>45801</c:v>
                </c:pt>
                <c:pt idx="6">
                  <c:v>45762</c:v>
                </c:pt>
                <c:pt idx="7">
                  <c:v>47773</c:v>
                </c:pt>
                <c:pt idx="8">
                  <c:v>45833</c:v>
                </c:pt>
                <c:pt idx="9">
                  <c:v>46964</c:v>
                </c:pt>
                <c:pt idx="10">
                  <c:v>48281</c:v>
                </c:pt>
              </c:numCache>
            </c:numRef>
          </c:yVal>
        </c:ser>
        <c:ser>
          <c:idx val="3"/>
          <c:order val="3"/>
          <c:tx>
            <c:strRef>
              <c:f>'newtab coll_no_stat vs. uncoll'!$F$1</c:f>
              <c:strCache>
                <c:ptCount val="1"/>
                <c:pt idx="0">
                  <c:v>1000*time/delivered</c:v>
                </c:pt>
              </c:strCache>
            </c:strRef>
          </c:tx>
          <c:xVal>
            <c:numRef>
              <c:f>'newtab coll_no_stat vs. uncoll'!$B$24:$B$34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'newtab coll_no_stat vs. uncoll'!$F$24:$F$34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22347</c:v>
                </c:pt>
                <c:pt idx="5">
                  <c:v>9160.1999999999989</c:v>
                </c:pt>
                <c:pt idx="6">
                  <c:v>5084.6666666666661</c:v>
                </c:pt>
                <c:pt idx="7">
                  <c:v>3674.8461538461538</c:v>
                </c:pt>
                <c:pt idx="8">
                  <c:v>2696.0588235294117</c:v>
                </c:pt>
                <c:pt idx="9">
                  <c:v>2134.7272727272725</c:v>
                </c:pt>
                <c:pt idx="10">
                  <c:v>1788.185185185185</c:v>
                </c:pt>
              </c:numCache>
            </c:numRef>
          </c:yVal>
        </c:ser>
        <c:ser>
          <c:idx val="4"/>
          <c:order val="4"/>
          <c:tx>
            <c:strRef>
              <c:f>'newtab coll_no_stat vs. uncoll'!$K$1</c:f>
              <c:strCache>
                <c:ptCount val="1"/>
                <c:pt idx="0">
                  <c:v>Uncollated Time (ns)</c:v>
                </c:pt>
              </c:strCache>
            </c:strRef>
          </c:tx>
          <c:xVal>
            <c:numRef>
              <c:f>'newtab coll_no_stat vs. uncoll'!$B$24:$B$34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'newtab coll_no_stat vs. uncoll'!$K$24:$K$34</c:f>
              <c:numCache>
                <c:formatCode>0.00</c:formatCode>
                <c:ptCount val="11"/>
                <c:pt idx="0">
                  <c:v>301</c:v>
                </c:pt>
                <c:pt idx="1">
                  <c:v>386602</c:v>
                </c:pt>
                <c:pt idx="2">
                  <c:v>51765</c:v>
                </c:pt>
                <c:pt idx="3">
                  <c:v>52417</c:v>
                </c:pt>
                <c:pt idx="4">
                  <c:v>54252</c:v>
                </c:pt>
                <c:pt idx="5">
                  <c:v>55831</c:v>
                </c:pt>
                <c:pt idx="6">
                  <c:v>55929</c:v>
                </c:pt>
                <c:pt idx="7">
                  <c:v>68104</c:v>
                </c:pt>
                <c:pt idx="8">
                  <c:v>57408</c:v>
                </c:pt>
                <c:pt idx="9">
                  <c:v>57163</c:v>
                </c:pt>
                <c:pt idx="10">
                  <c:v>60067</c:v>
                </c:pt>
              </c:numCache>
            </c:numRef>
          </c:yVal>
        </c:ser>
        <c:axId val="125842176"/>
        <c:axId val="125843712"/>
      </c:scatterChart>
      <c:valAx>
        <c:axId val="125842176"/>
        <c:scaling>
          <c:orientation val="minMax"/>
        </c:scaling>
        <c:axPos val="b"/>
        <c:numFmt formatCode="General" sourceLinked="1"/>
        <c:tickLblPos val="nextTo"/>
        <c:crossAx val="125843712"/>
        <c:crosses val="autoZero"/>
        <c:crossBetween val="midCat"/>
      </c:valAx>
      <c:valAx>
        <c:axId val="125843712"/>
        <c:scaling>
          <c:orientation val="minMax"/>
        </c:scaling>
        <c:axPos val="l"/>
        <c:majorGridlines/>
        <c:numFmt formatCode="General" sourceLinked="1"/>
        <c:tickLblPos val="nextTo"/>
        <c:crossAx val="12584217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'newtab coll_no_stat vs. uncoll'!$C$1</c:f>
              <c:strCache>
                <c:ptCount val="1"/>
                <c:pt idx="0">
                  <c:v>Delivered</c:v>
                </c:pt>
              </c:strCache>
            </c:strRef>
          </c:tx>
          <c:xVal>
            <c:numRef>
              <c:f>'newtab coll_no_stat vs. uncoll'!$B$35:$B$45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'newtab coll_no_stat vs. uncoll'!$C$35:$C$45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1000</c:v>
                </c:pt>
                <c:pt idx="9">
                  <c:v>2000</c:v>
                </c:pt>
                <c:pt idx="10">
                  <c:v>5000</c:v>
                </c:pt>
              </c:numCache>
            </c:numRef>
          </c:yVal>
        </c:ser>
        <c:ser>
          <c:idx val="1"/>
          <c:order val="1"/>
          <c:tx>
            <c:strRef>
              <c:f>'newtab coll_no_stat vs. uncoll'!$D$1</c:f>
              <c:strCache>
                <c:ptCount val="1"/>
                <c:pt idx="0">
                  <c:v>10^6*minTableSize</c:v>
                </c:pt>
              </c:strCache>
            </c:strRef>
          </c:tx>
          <c:xVal>
            <c:numRef>
              <c:f>'newtab coll_no_stat vs. uncoll'!$B$35:$B$45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'newtab coll_no_stat vs. uncoll'!$D$35:$D$45</c:f>
              <c:numCache>
                <c:formatCode>0.000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</c:ser>
        <c:ser>
          <c:idx val="2"/>
          <c:order val="2"/>
          <c:tx>
            <c:strRef>
              <c:f>'newtab coll_no_stat vs. uncoll'!$E$1</c:f>
              <c:strCache>
                <c:ptCount val="1"/>
                <c:pt idx="0">
                  <c:v>time (ns)</c:v>
                </c:pt>
              </c:strCache>
            </c:strRef>
          </c:tx>
          <c:xVal>
            <c:numRef>
              <c:f>'newtab coll_no_stat vs. uncoll'!$B$35:$B$45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'newtab coll_no_stat vs. uncoll'!$E$35:$E$45</c:f>
              <c:numCache>
                <c:formatCode>0.00E+00</c:formatCode>
                <c:ptCount val="11"/>
                <c:pt idx="0">
                  <c:v>260</c:v>
                </c:pt>
                <c:pt idx="1">
                  <c:v>44266</c:v>
                </c:pt>
                <c:pt idx="2">
                  <c:v>44252</c:v>
                </c:pt>
                <c:pt idx="3">
                  <c:v>44281</c:v>
                </c:pt>
                <c:pt idx="4">
                  <c:v>44284</c:v>
                </c:pt>
                <c:pt idx="5">
                  <c:v>44727</c:v>
                </c:pt>
                <c:pt idx="6">
                  <c:v>44338</c:v>
                </c:pt>
                <c:pt idx="7">
                  <c:v>44286</c:v>
                </c:pt>
                <c:pt idx="8">
                  <c:v>44262</c:v>
                </c:pt>
                <c:pt idx="9">
                  <c:v>44347</c:v>
                </c:pt>
                <c:pt idx="10">
                  <c:v>43953</c:v>
                </c:pt>
              </c:numCache>
            </c:numRef>
          </c:yVal>
        </c:ser>
        <c:ser>
          <c:idx val="3"/>
          <c:order val="3"/>
          <c:tx>
            <c:strRef>
              <c:f>'newtab coll_no_stat vs. uncoll'!$F$1</c:f>
              <c:strCache>
                <c:ptCount val="1"/>
                <c:pt idx="0">
                  <c:v>1000*time/delivered</c:v>
                </c:pt>
              </c:strCache>
            </c:strRef>
          </c:tx>
          <c:xVal>
            <c:numRef>
              <c:f>'newtab coll_no_stat vs. uncoll'!$B$35:$B$45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'newtab coll_no_stat vs. uncoll'!$F$35:$F$45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44262</c:v>
                </c:pt>
                <c:pt idx="9">
                  <c:v>22173.5</c:v>
                </c:pt>
                <c:pt idx="10">
                  <c:v>8790.6</c:v>
                </c:pt>
              </c:numCache>
            </c:numRef>
          </c:yVal>
        </c:ser>
        <c:ser>
          <c:idx val="4"/>
          <c:order val="4"/>
          <c:tx>
            <c:strRef>
              <c:f>'newtab coll_no_stat vs. uncoll'!$K$1</c:f>
              <c:strCache>
                <c:ptCount val="1"/>
                <c:pt idx="0">
                  <c:v>Uncollated Time (ns)</c:v>
                </c:pt>
              </c:strCache>
            </c:strRef>
          </c:tx>
          <c:xVal>
            <c:numRef>
              <c:f>'newtab coll_no_stat vs. uncoll'!$B$35:$B$45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'newtab coll_no_stat vs. uncoll'!$K$35:$K$45</c:f>
              <c:numCache>
                <c:formatCode>0.00</c:formatCode>
                <c:ptCount val="11"/>
                <c:pt idx="0">
                  <c:v>318</c:v>
                </c:pt>
                <c:pt idx="1">
                  <c:v>53623</c:v>
                </c:pt>
                <c:pt idx="2">
                  <c:v>53206</c:v>
                </c:pt>
                <c:pt idx="3">
                  <c:v>52850</c:v>
                </c:pt>
                <c:pt idx="4">
                  <c:v>52648</c:v>
                </c:pt>
                <c:pt idx="5">
                  <c:v>52905</c:v>
                </c:pt>
                <c:pt idx="6">
                  <c:v>52785</c:v>
                </c:pt>
                <c:pt idx="7">
                  <c:v>52712</c:v>
                </c:pt>
                <c:pt idx="8">
                  <c:v>52451</c:v>
                </c:pt>
                <c:pt idx="9">
                  <c:v>52794</c:v>
                </c:pt>
                <c:pt idx="10">
                  <c:v>52148</c:v>
                </c:pt>
              </c:numCache>
            </c:numRef>
          </c:yVal>
        </c:ser>
        <c:axId val="125867520"/>
        <c:axId val="125869056"/>
      </c:scatterChart>
      <c:valAx>
        <c:axId val="125867520"/>
        <c:scaling>
          <c:orientation val="minMax"/>
        </c:scaling>
        <c:axPos val="b"/>
        <c:numFmt formatCode="General" sourceLinked="1"/>
        <c:tickLblPos val="nextTo"/>
        <c:crossAx val="125869056"/>
        <c:crosses val="autoZero"/>
        <c:crossBetween val="midCat"/>
      </c:valAx>
      <c:valAx>
        <c:axId val="125869056"/>
        <c:scaling>
          <c:orientation val="minMax"/>
        </c:scaling>
        <c:axPos val="l"/>
        <c:majorGridlines/>
        <c:numFmt formatCode="General" sourceLinked="1"/>
        <c:tickLblPos val="nextTo"/>
        <c:crossAx val="12586752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'newtab coll_no_stat vs. uncoll'!$C$1</c:f>
              <c:strCache>
                <c:ptCount val="1"/>
                <c:pt idx="0">
                  <c:v>Delivered</c:v>
                </c:pt>
              </c:strCache>
            </c:strRef>
          </c:tx>
          <c:xVal>
            <c:numRef>
              <c:f>'newtab coll_no_stat vs. uncoll'!$B$46:$B$56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'newtab coll_no_stat vs. uncoll'!$C$46:$C$56</c:f>
              <c:numCache>
                <c:formatCode>General</c:formatCode>
                <c:ptCount val="11"/>
                <c:pt idx="0">
                  <c:v>0</c:v>
                </c:pt>
                <c:pt idx="1">
                  <c:v>3000</c:v>
                </c:pt>
                <c:pt idx="2">
                  <c:v>9000</c:v>
                </c:pt>
                <c:pt idx="3">
                  <c:v>15000</c:v>
                </c:pt>
                <c:pt idx="4">
                  <c:v>21000</c:v>
                </c:pt>
                <c:pt idx="5">
                  <c:v>27000</c:v>
                </c:pt>
                <c:pt idx="6">
                  <c:v>34000</c:v>
                </c:pt>
                <c:pt idx="7">
                  <c:v>45000</c:v>
                </c:pt>
                <c:pt idx="8">
                  <c:v>60000</c:v>
                </c:pt>
                <c:pt idx="9">
                  <c:v>79000</c:v>
                </c:pt>
                <c:pt idx="10">
                  <c:v>103000</c:v>
                </c:pt>
              </c:numCache>
            </c:numRef>
          </c:yVal>
        </c:ser>
        <c:ser>
          <c:idx val="1"/>
          <c:order val="1"/>
          <c:tx>
            <c:strRef>
              <c:f>'newtab coll_no_stat vs. uncoll'!$D$1</c:f>
              <c:strCache>
                <c:ptCount val="1"/>
                <c:pt idx="0">
                  <c:v>10^6*minTableSize</c:v>
                </c:pt>
              </c:strCache>
            </c:strRef>
          </c:tx>
          <c:xVal>
            <c:numRef>
              <c:f>'newtab coll_no_stat vs. uncoll'!$B$46:$B$56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'newtab coll_no_stat vs. uncoll'!$D$46:$D$56</c:f>
              <c:numCache>
                <c:formatCode>0.000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</c:ser>
        <c:ser>
          <c:idx val="2"/>
          <c:order val="2"/>
          <c:tx>
            <c:strRef>
              <c:f>'newtab coll_no_stat vs. uncoll'!$E$1</c:f>
              <c:strCache>
                <c:ptCount val="1"/>
                <c:pt idx="0">
                  <c:v>time (ns)</c:v>
                </c:pt>
              </c:strCache>
            </c:strRef>
          </c:tx>
          <c:xVal>
            <c:numRef>
              <c:f>'newtab coll_no_stat vs. uncoll'!$B$46:$B$56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'newtab coll_no_stat vs. uncoll'!$E$46:$E$56</c:f>
              <c:numCache>
                <c:formatCode>0.00E+00</c:formatCode>
                <c:ptCount val="11"/>
                <c:pt idx="0">
                  <c:v>305</c:v>
                </c:pt>
                <c:pt idx="1">
                  <c:v>305820</c:v>
                </c:pt>
                <c:pt idx="2">
                  <c:v>90311</c:v>
                </c:pt>
                <c:pt idx="3">
                  <c:v>92403</c:v>
                </c:pt>
                <c:pt idx="4">
                  <c:v>90896</c:v>
                </c:pt>
                <c:pt idx="5">
                  <c:v>90316</c:v>
                </c:pt>
                <c:pt idx="6">
                  <c:v>89508</c:v>
                </c:pt>
                <c:pt idx="7">
                  <c:v>97941</c:v>
                </c:pt>
                <c:pt idx="8">
                  <c:v>98714</c:v>
                </c:pt>
                <c:pt idx="9">
                  <c:v>98043</c:v>
                </c:pt>
                <c:pt idx="10">
                  <c:v>101801</c:v>
                </c:pt>
              </c:numCache>
            </c:numRef>
          </c:yVal>
        </c:ser>
        <c:ser>
          <c:idx val="3"/>
          <c:order val="3"/>
          <c:tx>
            <c:strRef>
              <c:f>'newtab coll_no_stat vs. uncoll'!$F$1</c:f>
              <c:strCache>
                <c:ptCount val="1"/>
                <c:pt idx="0">
                  <c:v>1000*time/delivered</c:v>
                </c:pt>
              </c:strCache>
            </c:strRef>
          </c:tx>
          <c:xVal>
            <c:numRef>
              <c:f>'newtab coll_no_stat vs. uncoll'!$B$46:$B$56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'newtab coll_no_stat vs. uncoll'!$F$46:$F$56</c:f>
              <c:numCache>
                <c:formatCode>0.00</c:formatCode>
                <c:ptCount val="11"/>
                <c:pt idx="0">
                  <c:v>0</c:v>
                </c:pt>
                <c:pt idx="1">
                  <c:v>101940</c:v>
                </c:pt>
                <c:pt idx="2">
                  <c:v>10034.555555555557</c:v>
                </c:pt>
                <c:pt idx="3">
                  <c:v>6160.2</c:v>
                </c:pt>
                <c:pt idx="4">
                  <c:v>4328.3809523809523</c:v>
                </c:pt>
                <c:pt idx="5">
                  <c:v>3345.037037037037</c:v>
                </c:pt>
                <c:pt idx="6">
                  <c:v>2632.5882352941176</c:v>
                </c:pt>
                <c:pt idx="7">
                  <c:v>2176.4666666666667</c:v>
                </c:pt>
                <c:pt idx="8">
                  <c:v>1645.2333333333333</c:v>
                </c:pt>
                <c:pt idx="9">
                  <c:v>1241.0506329113923</c:v>
                </c:pt>
                <c:pt idx="10">
                  <c:v>988.35922330097094</c:v>
                </c:pt>
              </c:numCache>
            </c:numRef>
          </c:yVal>
        </c:ser>
        <c:ser>
          <c:idx val="4"/>
          <c:order val="4"/>
          <c:tx>
            <c:strRef>
              <c:f>'newtab coll_no_stat vs. uncoll'!$K$1</c:f>
              <c:strCache>
                <c:ptCount val="1"/>
                <c:pt idx="0">
                  <c:v>Uncollated Time (ns)</c:v>
                </c:pt>
              </c:strCache>
            </c:strRef>
          </c:tx>
          <c:xVal>
            <c:numRef>
              <c:f>'newtab coll_no_stat vs. uncoll'!$B$46:$B$56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'newtab coll_no_stat vs. uncoll'!$K$46:$K$56</c:f>
              <c:numCache>
                <c:formatCode>0.00</c:formatCode>
                <c:ptCount val="11"/>
                <c:pt idx="0">
                  <c:v>271</c:v>
                </c:pt>
                <c:pt idx="1">
                  <c:v>108645</c:v>
                </c:pt>
                <c:pt idx="2">
                  <c:v>118918</c:v>
                </c:pt>
                <c:pt idx="3">
                  <c:v>185689</c:v>
                </c:pt>
                <c:pt idx="4">
                  <c:v>196998</c:v>
                </c:pt>
                <c:pt idx="5">
                  <c:v>349231</c:v>
                </c:pt>
                <c:pt idx="6">
                  <c:v>134016</c:v>
                </c:pt>
                <c:pt idx="7">
                  <c:v>141756</c:v>
                </c:pt>
                <c:pt idx="8">
                  <c:v>157759</c:v>
                </c:pt>
                <c:pt idx="9">
                  <c:v>161347</c:v>
                </c:pt>
                <c:pt idx="10">
                  <c:v>169350</c:v>
                </c:pt>
              </c:numCache>
            </c:numRef>
          </c:yVal>
        </c:ser>
        <c:axId val="125978880"/>
        <c:axId val="125984768"/>
      </c:scatterChart>
      <c:valAx>
        <c:axId val="125978880"/>
        <c:scaling>
          <c:orientation val="minMax"/>
        </c:scaling>
        <c:axPos val="b"/>
        <c:numFmt formatCode="General" sourceLinked="1"/>
        <c:tickLblPos val="nextTo"/>
        <c:crossAx val="125984768"/>
        <c:crosses val="autoZero"/>
        <c:crossBetween val="midCat"/>
      </c:valAx>
      <c:valAx>
        <c:axId val="125984768"/>
        <c:scaling>
          <c:orientation val="minMax"/>
        </c:scaling>
        <c:axPos val="l"/>
        <c:majorGridlines/>
        <c:numFmt formatCode="General" sourceLinked="1"/>
        <c:tickLblPos val="nextTo"/>
        <c:crossAx val="12597888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'newtab coll_no_stat vs. uncoll'!$C$1</c:f>
              <c:strCache>
                <c:ptCount val="1"/>
                <c:pt idx="0">
                  <c:v>Delivered</c:v>
                </c:pt>
              </c:strCache>
            </c:strRef>
          </c:tx>
          <c:xVal>
            <c:numRef>
              <c:f>'newtab coll_no_stat vs. uncoll'!$B$57:$B$67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'newtab coll_no_stat vs. uncoll'!$C$57:$C$67</c:f>
              <c:numCache>
                <c:formatCode>General</c:formatCode>
                <c:ptCount val="11"/>
                <c:pt idx="0">
                  <c:v>0</c:v>
                </c:pt>
                <c:pt idx="1">
                  <c:v>30000</c:v>
                </c:pt>
                <c:pt idx="2">
                  <c:v>84000</c:v>
                </c:pt>
                <c:pt idx="3">
                  <c:v>168000</c:v>
                </c:pt>
                <c:pt idx="4">
                  <c:v>287000</c:v>
                </c:pt>
                <c:pt idx="5">
                  <c:v>443000</c:v>
                </c:pt>
                <c:pt idx="6">
                  <c:v>615000</c:v>
                </c:pt>
                <c:pt idx="7">
                  <c:v>810000</c:v>
                </c:pt>
                <c:pt idx="8">
                  <c:v>1029000</c:v>
                </c:pt>
                <c:pt idx="9">
                  <c:v>1270000</c:v>
                </c:pt>
                <c:pt idx="10">
                  <c:v>1534000</c:v>
                </c:pt>
              </c:numCache>
            </c:numRef>
          </c:yVal>
        </c:ser>
        <c:ser>
          <c:idx val="1"/>
          <c:order val="1"/>
          <c:tx>
            <c:strRef>
              <c:f>'newtab coll_no_stat vs. uncoll'!$D$1</c:f>
              <c:strCache>
                <c:ptCount val="1"/>
                <c:pt idx="0">
                  <c:v>10^6*minTableSize</c:v>
                </c:pt>
              </c:strCache>
            </c:strRef>
          </c:tx>
          <c:xVal>
            <c:numRef>
              <c:f>'newtab coll_no_stat vs. uncoll'!$B$57:$B$67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'newtab coll_no_stat vs. uncoll'!$D$57:$D$67</c:f>
              <c:numCache>
                <c:formatCode>0.000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</c:ser>
        <c:ser>
          <c:idx val="2"/>
          <c:order val="2"/>
          <c:tx>
            <c:strRef>
              <c:f>'newtab coll_no_stat vs. uncoll'!$E$1</c:f>
              <c:strCache>
                <c:ptCount val="1"/>
                <c:pt idx="0">
                  <c:v>time (ns)</c:v>
                </c:pt>
              </c:strCache>
            </c:strRef>
          </c:tx>
          <c:xVal>
            <c:numRef>
              <c:f>'newtab coll_no_stat vs. uncoll'!$B$57:$B$67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'newtab coll_no_stat vs. uncoll'!$E$57:$E$67</c:f>
              <c:numCache>
                <c:formatCode>0.00E+00</c:formatCode>
                <c:ptCount val="11"/>
                <c:pt idx="0">
                  <c:v>278</c:v>
                </c:pt>
                <c:pt idx="1">
                  <c:v>54610</c:v>
                </c:pt>
                <c:pt idx="2">
                  <c:v>71682</c:v>
                </c:pt>
                <c:pt idx="3">
                  <c:v>90160</c:v>
                </c:pt>
                <c:pt idx="4">
                  <c:v>117132</c:v>
                </c:pt>
                <c:pt idx="5">
                  <c:v>130642</c:v>
                </c:pt>
                <c:pt idx="6">
                  <c:v>137833</c:v>
                </c:pt>
                <c:pt idx="7">
                  <c:v>183863</c:v>
                </c:pt>
                <c:pt idx="8">
                  <c:v>190148</c:v>
                </c:pt>
                <c:pt idx="9">
                  <c:v>194356</c:v>
                </c:pt>
                <c:pt idx="10">
                  <c:v>210525</c:v>
                </c:pt>
              </c:numCache>
            </c:numRef>
          </c:yVal>
        </c:ser>
        <c:ser>
          <c:idx val="3"/>
          <c:order val="3"/>
          <c:tx>
            <c:strRef>
              <c:f>'newtab coll_no_stat vs. uncoll'!$F$1</c:f>
              <c:strCache>
                <c:ptCount val="1"/>
                <c:pt idx="0">
                  <c:v>1000*time/delivered</c:v>
                </c:pt>
              </c:strCache>
            </c:strRef>
          </c:tx>
          <c:xVal>
            <c:numRef>
              <c:f>'newtab coll_no_stat vs. uncoll'!$B$57:$B$67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'newtab coll_no_stat vs. uncoll'!$F$57:$F$67</c:f>
              <c:numCache>
                <c:formatCode>0.00</c:formatCode>
                <c:ptCount val="11"/>
                <c:pt idx="0">
                  <c:v>0</c:v>
                </c:pt>
                <c:pt idx="1">
                  <c:v>1820.3333333333333</c:v>
                </c:pt>
                <c:pt idx="2">
                  <c:v>853.35714285714278</c:v>
                </c:pt>
                <c:pt idx="3">
                  <c:v>536.66666666666663</c:v>
                </c:pt>
                <c:pt idx="4">
                  <c:v>408.1254355400697</c:v>
                </c:pt>
                <c:pt idx="5">
                  <c:v>294.90293453724604</c:v>
                </c:pt>
                <c:pt idx="6">
                  <c:v>224.11869918699188</c:v>
                </c:pt>
                <c:pt idx="7">
                  <c:v>226.99135802469135</c:v>
                </c:pt>
                <c:pt idx="8">
                  <c:v>184.78911564625849</c:v>
                </c:pt>
                <c:pt idx="9">
                  <c:v>153.03622047244096</c:v>
                </c:pt>
                <c:pt idx="10">
                  <c:v>137.23924380704042</c:v>
                </c:pt>
              </c:numCache>
            </c:numRef>
          </c:yVal>
        </c:ser>
        <c:ser>
          <c:idx val="4"/>
          <c:order val="4"/>
          <c:tx>
            <c:strRef>
              <c:f>'newtab coll_no_stat vs. uncoll'!$K$1</c:f>
              <c:strCache>
                <c:ptCount val="1"/>
                <c:pt idx="0">
                  <c:v>Uncollated Time (ns)</c:v>
                </c:pt>
              </c:strCache>
            </c:strRef>
          </c:tx>
          <c:xVal>
            <c:numRef>
              <c:f>'newtab coll_no_stat vs. uncoll'!$B$57:$B$67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'newtab coll_no_stat vs. uncoll'!$K$57:$K$67</c:f>
              <c:numCache>
                <c:formatCode>0.00</c:formatCode>
                <c:ptCount val="11"/>
                <c:pt idx="0">
                  <c:v>279</c:v>
                </c:pt>
                <c:pt idx="1">
                  <c:v>70801</c:v>
                </c:pt>
                <c:pt idx="2">
                  <c:v>94118</c:v>
                </c:pt>
                <c:pt idx="3">
                  <c:v>110039</c:v>
                </c:pt>
                <c:pt idx="4">
                  <c:v>155608</c:v>
                </c:pt>
                <c:pt idx="5">
                  <c:v>175337</c:v>
                </c:pt>
                <c:pt idx="6">
                  <c:v>188569</c:v>
                </c:pt>
                <c:pt idx="7">
                  <c:v>246684</c:v>
                </c:pt>
                <c:pt idx="8">
                  <c:v>258042</c:v>
                </c:pt>
                <c:pt idx="9">
                  <c:v>265811</c:v>
                </c:pt>
                <c:pt idx="10">
                  <c:v>286985</c:v>
                </c:pt>
              </c:numCache>
            </c:numRef>
          </c:yVal>
        </c:ser>
        <c:axId val="52694016"/>
        <c:axId val="52708096"/>
      </c:scatterChart>
      <c:valAx>
        <c:axId val="52694016"/>
        <c:scaling>
          <c:orientation val="minMax"/>
        </c:scaling>
        <c:axPos val="b"/>
        <c:numFmt formatCode="General" sourceLinked="1"/>
        <c:tickLblPos val="nextTo"/>
        <c:crossAx val="52708096"/>
        <c:crosses val="autoZero"/>
        <c:crossBetween val="midCat"/>
      </c:valAx>
      <c:valAx>
        <c:axId val="52708096"/>
        <c:scaling>
          <c:orientation val="minMax"/>
        </c:scaling>
        <c:axPos val="l"/>
        <c:majorGridlines/>
        <c:numFmt formatCode="General" sourceLinked="1"/>
        <c:tickLblPos val="nextTo"/>
        <c:crossAx val="5269401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'newtab coll_no_stat vs. uncoll'!$C$1</c:f>
              <c:strCache>
                <c:ptCount val="1"/>
                <c:pt idx="0">
                  <c:v>Delivered</c:v>
                </c:pt>
              </c:strCache>
            </c:strRef>
          </c:tx>
          <c:xVal>
            <c:numRef>
              <c:f>'newtab coll_no_stat vs. uncoll'!$B$68:$B$78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'newtab coll_no_stat vs. uncoll'!$C$68:$C$78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1000</c:v>
                </c:pt>
                <c:pt idx="9">
                  <c:v>2000</c:v>
                </c:pt>
                <c:pt idx="10">
                  <c:v>4000</c:v>
                </c:pt>
              </c:numCache>
            </c:numRef>
          </c:yVal>
        </c:ser>
        <c:ser>
          <c:idx val="1"/>
          <c:order val="1"/>
          <c:tx>
            <c:strRef>
              <c:f>'newtab coll_no_stat vs. uncoll'!$D$1</c:f>
              <c:strCache>
                <c:ptCount val="1"/>
                <c:pt idx="0">
                  <c:v>10^6*minTableSize</c:v>
                </c:pt>
              </c:strCache>
            </c:strRef>
          </c:tx>
          <c:xVal>
            <c:numRef>
              <c:f>'newtab coll_no_stat vs. uncoll'!$B$68:$B$78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'newtab coll_no_stat vs. uncoll'!$D$68:$D$78</c:f>
              <c:numCache>
                <c:formatCode>0.000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</c:ser>
        <c:ser>
          <c:idx val="2"/>
          <c:order val="2"/>
          <c:tx>
            <c:strRef>
              <c:f>'newtab coll_no_stat vs. uncoll'!$E$1</c:f>
              <c:strCache>
                <c:ptCount val="1"/>
                <c:pt idx="0">
                  <c:v>time (ns)</c:v>
                </c:pt>
              </c:strCache>
            </c:strRef>
          </c:tx>
          <c:xVal>
            <c:numRef>
              <c:f>'newtab coll_no_stat vs. uncoll'!$B$68:$B$78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'newtab coll_no_stat vs. uncoll'!$E$68:$E$78</c:f>
              <c:numCache>
                <c:formatCode>0.00E+00</c:formatCode>
                <c:ptCount val="11"/>
                <c:pt idx="0">
                  <c:v>265</c:v>
                </c:pt>
                <c:pt idx="1">
                  <c:v>43286</c:v>
                </c:pt>
                <c:pt idx="2">
                  <c:v>43213</c:v>
                </c:pt>
                <c:pt idx="3">
                  <c:v>43235</c:v>
                </c:pt>
                <c:pt idx="4">
                  <c:v>43333</c:v>
                </c:pt>
                <c:pt idx="5">
                  <c:v>43139</c:v>
                </c:pt>
                <c:pt idx="6">
                  <c:v>43096</c:v>
                </c:pt>
                <c:pt idx="7">
                  <c:v>616545</c:v>
                </c:pt>
                <c:pt idx="8">
                  <c:v>43086</c:v>
                </c:pt>
                <c:pt idx="9">
                  <c:v>43438</c:v>
                </c:pt>
                <c:pt idx="10">
                  <c:v>43773</c:v>
                </c:pt>
              </c:numCache>
            </c:numRef>
          </c:yVal>
        </c:ser>
        <c:ser>
          <c:idx val="3"/>
          <c:order val="3"/>
          <c:tx>
            <c:strRef>
              <c:f>'newtab coll_no_stat vs. uncoll'!$F$1</c:f>
              <c:strCache>
                <c:ptCount val="1"/>
                <c:pt idx="0">
                  <c:v>1000*time/delivered</c:v>
                </c:pt>
              </c:strCache>
            </c:strRef>
          </c:tx>
          <c:xVal>
            <c:numRef>
              <c:f>'newtab coll_no_stat vs. uncoll'!$B$68:$B$78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'newtab coll_no_stat vs. uncoll'!$F$68:$F$78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43086</c:v>
                </c:pt>
                <c:pt idx="9">
                  <c:v>21719</c:v>
                </c:pt>
                <c:pt idx="10">
                  <c:v>10943.25</c:v>
                </c:pt>
              </c:numCache>
            </c:numRef>
          </c:yVal>
        </c:ser>
        <c:ser>
          <c:idx val="4"/>
          <c:order val="4"/>
          <c:tx>
            <c:strRef>
              <c:f>'newtab coll_no_stat vs. uncoll'!$K$1</c:f>
              <c:strCache>
                <c:ptCount val="1"/>
                <c:pt idx="0">
                  <c:v>Uncollated Time (ns)</c:v>
                </c:pt>
              </c:strCache>
            </c:strRef>
          </c:tx>
          <c:xVal>
            <c:numRef>
              <c:f>'newtab coll_no_stat vs. uncoll'!$B$68:$B$78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'newtab coll_no_stat vs. uncoll'!$K$68:$K$78</c:f>
              <c:numCache>
                <c:formatCode>0.00</c:formatCode>
                <c:ptCount val="11"/>
                <c:pt idx="0">
                  <c:v>268</c:v>
                </c:pt>
                <c:pt idx="1">
                  <c:v>777807</c:v>
                </c:pt>
                <c:pt idx="2">
                  <c:v>52042</c:v>
                </c:pt>
                <c:pt idx="3">
                  <c:v>52363</c:v>
                </c:pt>
                <c:pt idx="4">
                  <c:v>52135</c:v>
                </c:pt>
                <c:pt idx="5">
                  <c:v>51968</c:v>
                </c:pt>
                <c:pt idx="6">
                  <c:v>52277</c:v>
                </c:pt>
                <c:pt idx="7">
                  <c:v>52111</c:v>
                </c:pt>
                <c:pt idx="8">
                  <c:v>51602</c:v>
                </c:pt>
                <c:pt idx="9">
                  <c:v>53029</c:v>
                </c:pt>
                <c:pt idx="10">
                  <c:v>53308</c:v>
                </c:pt>
              </c:numCache>
            </c:numRef>
          </c:yVal>
        </c:ser>
        <c:axId val="87716224"/>
        <c:axId val="87717760"/>
      </c:scatterChart>
      <c:valAx>
        <c:axId val="87716224"/>
        <c:scaling>
          <c:orientation val="minMax"/>
        </c:scaling>
        <c:axPos val="b"/>
        <c:numFmt formatCode="General" sourceLinked="1"/>
        <c:tickLblPos val="nextTo"/>
        <c:crossAx val="87717760"/>
        <c:crosses val="autoZero"/>
        <c:crossBetween val="midCat"/>
      </c:valAx>
      <c:valAx>
        <c:axId val="87717760"/>
        <c:scaling>
          <c:orientation val="minMax"/>
        </c:scaling>
        <c:axPos val="l"/>
        <c:majorGridlines/>
        <c:numFmt formatCode="General" sourceLinked="1"/>
        <c:tickLblPos val="nextTo"/>
        <c:crossAx val="8771622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naive!$C$1</c:f>
              <c:strCache>
                <c:ptCount val="1"/>
                <c:pt idx="0">
                  <c:v>Delivered</c:v>
                </c:pt>
              </c:strCache>
            </c:strRef>
          </c:tx>
          <c:xVal>
            <c:numRef>
              <c:f>naive!$B$46:$B$56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naive!$C$46:$C$56</c:f>
              <c:numCache>
                <c:formatCode>General</c:formatCode>
                <c:ptCount val="11"/>
                <c:pt idx="0">
                  <c:v>0</c:v>
                </c:pt>
                <c:pt idx="1">
                  <c:v>3000</c:v>
                </c:pt>
                <c:pt idx="2">
                  <c:v>9000</c:v>
                </c:pt>
                <c:pt idx="3">
                  <c:v>15000</c:v>
                </c:pt>
                <c:pt idx="4">
                  <c:v>21000</c:v>
                </c:pt>
                <c:pt idx="5">
                  <c:v>27000</c:v>
                </c:pt>
                <c:pt idx="6">
                  <c:v>34000</c:v>
                </c:pt>
                <c:pt idx="7">
                  <c:v>45000</c:v>
                </c:pt>
                <c:pt idx="8">
                  <c:v>60000</c:v>
                </c:pt>
                <c:pt idx="9">
                  <c:v>79000</c:v>
                </c:pt>
                <c:pt idx="10">
                  <c:v>103000</c:v>
                </c:pt>
              </c:numCache>
            </c:numRef>
          </c:yVal>
        </c:ser>
        <c:ser>
          <c:idx val="1"/>
          <c:order val="1"/>
          <c:tx>
            <c:strRef>
              <c:f>naive!$D$1</c:f>
              <c:strCache>
                <c:ptCount val="1"/>
                <c:pt idx="0">
                  <c:v>10^6*minTableSize</c:v>
                </c:pt>
              </c:strCache>
            </c:strRef>
          </c:tx>
          <c:xVal>
            <c:numRef>
              <c:f>naive!$B$46:$B$56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naive!$D$46:$D$56</c:f>
              <c:numCache>
                <c:formatCode>0.000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</c:ser>
        <c:ser>
          <c:idx val="2"/>
          <c:order val="2"/>
          <c:tx>
            <c:strRef>
              <c:f>naive!$E$1</c:f>
              <c:strCache>
                <c:ptCount val="1"/>
                <c:pt idx="0">
                  <c:v>time (ns)</c:v>
                </c:pt>
              </c:strCache>
            </c:strRef>
          </c:tx>
          <c:xVal>
            <c:numRef>
              <c:f>naive!$B$46:$B$56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naive!$E$46:$E$56</c:f>
              <c:numCache>
                <c:formatCode>0.00E+00</c:formatCode>
                <c:ptCount val="11"/>
                <c:pt idx="0">
                  <c:v>2390</c:v>
                </c:pt>
                <c:pt idx="1">
                  <c:v>126028</c:v>
                </c:pt>
                <c:pt idx="2">
                  <c:v>251841</c:v>
                </c:pt>
                <c:pt idx="3">
                  <c:v>428842</c:v>
                </c:pt>
                <c:pt idx="4">
                  <c:v>650408</c:v>
                </c:pt>
                <c:pt idx="5">
                  <c:v>793982</c:v>
                </c:pt>
                <c:pt idx="6">
                  <c:v>984967</c:v>
                </c:pt>
                <c:pt idx="7">
                  <c:v>1168440</c:v>
                </c:pt>
                <c:pt idx="8">
                  <c:v>1510411</c:v>
                </c:pt>
                <c:pt idx="9">
                  <c:v>1897076</c:v>
                </c:pt>
                <c:pt idx="10">
                  <c:v>2432793</c:v>
                </c:pt>
              </c:numCache>
            </c:numRef>
          </c:yVal>
        </c:ser>
        <c:ser>
          <c:idx val="3"/>
          <c:order val="3"/>
          <c:tx>
            <c:strRef>
              <c:f>naive!$F$1</c:f>
              <c:strCache>
                <c:ptCount val="1"/>
                <c:pt idx="0">
                  <c:v>1000*time/delivered</c:v>
                </c:pt>
              </c:strCache>
            </c:strRef>
          </c:tx>
          <c:xVal>
            <c:numRef>
              <c:f>naive!$B$46:$B$56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naive!$F$46:$F$56</c:f>
              <c:numCache>
                <c:formatCode>0.00</c:formatCode>
                <c:ptCount val="11"/>
                <c:pt idx="0">
                  <c:v>0</c:v>
                </c:pt>
                <c:pt idx="1">
                  <c:v>42009.333333333328</c:v>
                </c:pt>
                <c:pt idx="2">
                  <c:v>27982.333333333332</c:v>
                </c:pt>
                <c:pt idx="3">
                  <c:v>28589.466666666667</c:v>
                </c:pt>
                <c:pt idx="4">
                  <c:v>30971.809523809523</c:v>
                </c:pt>
                <c:pt idx="5">
                  <c:v>29406.740740740741</c:v>
                </c:pt>
                <c:pt idx="6">
                  <c:v>28969.617647058822</c:v>
                </c:pt>
                <c:pt idx="7">
                  <c:v>25965.333333333332</c:v>
                </c:pt>
                <c:pt idx="8">
                  <c:v>25173.516666666666</c:v>
                </c:pt>
                <c:pt idx="9">
                  <c:v>24013.620253164558</c:v>
                </c:pt>
                <c:pt idx="10">
                  <c:v>23619.34951456311</c:v>
                </c:pt>
              </c:numCache>
            </c:numRef>
          </c:yVal>
        </c:ser>
        <c:ser>
          <c:idx val="4"/>
          <c:order val="4"/>
          <c:tx>
            <c:strRef>
              <c:f>naive!$K$1</c:f>
              <c:strCache>
                <c:ptCount val="1"/>
                <c:pt idx="0">
                  <c:v>Estimated Linear Time (ns)</c:v>
                </c:pt>
              </c:strCache>
            </c:strRef>
          </c:tx>
          <c:xVal>
            <c:numRef>
              <c:f>naive!$B$46:$B$56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naive!$K$46:$K$56</c:f>
              <c:numCache>
                <c:formatCode>0.00</c:formatCode>
                <c:ptCount val="11"/>
                <c:pt idx="0">
                  <c:v>0</c:v>
                </c:pt>
                <c:pt idx="1">
                  <c:v>198253.77134172784</c:v>
                </c:pt>
                <c:pt idx="2">
                  <c:v>396507.54268345569</c:v>
                </c:pt>
                <c:pt idx="3">
                  <c:v>594761.31402518356</c:v>
                </c:pt>
                <c:pt idx="4">
                  <c:v>793015.08536691137</c:v>
                </c:pt>
                <c:pt idx="5">
                  <c:v>991268.85670863918</c:v>
                </c:pt>
                <c:pt idx="6">
                  <c:v>1189522.6280503671</c:v>
                </c:pt>
                <c:pt idx="7">
                  <c:v>1387776.3993920949</c:v>
                </c:pt>
                <c:pt idx="8">
                  <c:v>1586030.1707338227</c:v>
                </c:pt>
                <c:pt idx="9">
                  <c:v>1784283.9420755506</c:v>
                </c:pt>
                <c:pt idx="10">
                  <c:v>1947292.5985120824</c:v>
                </c:pt>
              </c:numCache>
            </c:numRef>
          </c:yVal>
        </c:ser>
        <c:axId val="100616448"/>
        <c:axId val="100622336"/>
      </c:scatterChart>
      <c:valAx>
        <c:axId val="100616448"/>
        <c:scaling>
          <c:orientation val="minMax"/>
        </c:scaling>
        <c:axPos val="b"/>
        <c:numFmt formatCode="General" sourceLinked="1"/>
        <c:tickLblPos val="nextTo"/>
        <c:crossAx val="100622336"/>
        <c:crosses val="autoZero"/>
        <c:crossBetween val="midCat"/>
      </c:valAx>
      <c:valAx>
        <c:axId val="100622336"/>
        <c:scaling>
          <c:orientation val="minMax"/>
        </c:scaling>
        <c:axPos val="l"/>
        <c:majorGridlines/>
        <c:numFmt formatCode="General" sourceLinked="1"/>
        <c:tickLblPos val="nextTo"/>
        <c:crossAx val="100616448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naive!$C$1</c:f>
              <c:strCache>
                <c:ptCount val="1"/>
                <c:pt idx="0">
                  <c:v>Delivered</c:v>
                </c:pt>
              </c:strCache>
            </c:strRef>
          </c:tx>
          <c:xVal>
            <c:numRef>
              <c:f>naive!$B$57:$B$67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naive!$C$57:$C$67</c:f>
              <c:numCache>
                <c:formatCode>General</c:formatCode>
                <c:ptCount val="11"/>
                <c:pt idx="0">
                  <c:v>0</c:v>
                </c:pt>
                <c:pt idx="1">
                  <c:v>30000</c:v>
                </c:pt>
                <c:pt idx="2">
                  <c:v>84000</c:v>
                </c:pt>
                <c:pt idx="3">
                  <c:v>168000</c:v>
                </c:pt>
                <c:pt idx="4">
                  <c:v>287000</c:v>
                </c:pt>
                <c:pt idx="5">
                  <c:v>443000</c:v>
                </c:pt>
                <c:pt idx="6">
                  <c:v>615000</c:v>
                </c:pt>
                <c:pt idx="7">
                  <c:v>810000</c:v>
                </c:pt>
                <c:pt idx="8">
                  <c:v>1029000</c:v>
                </c:pt>
                <c:pt idx="9">
                  <c:v>1270000</c:v>
                </c:pt>
                <c:pt idx="10">
                  <c:v>1534000</c:v>
                </c:pt>
              </c:numCache>
            </c:numRef>
          </c:yVal>
        </c:ser>
        <c:ser>
          <c:idx val="1"/>
          <c:order val="1"/>
          <c:tx>
            <c:strRef>
              <c:f>naive!$D$1</c:f>
              <c:strCache>
                <c:ptCount val="1"/>
                <c:pt idx="0">
                  <c:v>10^6*minTableSize</c:v>
                </c:pt>
              </c:strCache>
            </c:strRef>
          </c:tx>
          <c:xVal>
            <c:numRef>
              <c:f>naive!$B$57:$B$67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naive!$D$57:$D$67</c:f>
              <c:numCache>
                <c:formatCode>0.000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</c:ser>
        <c:ser>
          <c:idx val="2"/>
          <c:order val="2"/>
          <c:tx>
            <c:strRef>
              <c:f>naive!$E$1</c:f>
              <c:strCache>
                <c:ptCount val="1"/>
                <c:pt idx="0">
                  <c:v>time (ns)</c:v>
                </c:pt>
              </c:strCache>
            </c:strRef>
          </c:tx>
          <c:xVal>
            <c:numRef>
              <c:f>naive!$B$57:$B$67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naive!$E$57:$E$67</c:f>
              <c:numCache>
                <c:formatCode>0.00E+00</c:formatCode>
                <c:ptCount val="11"/>
                <c:pt idx="0">
                  <c:v>1447</c:v>
                </c:pt>
                <c:pt idx="1">
                  <c:v>120388</c:v>
                </c:pt>
                <c:pt idx="2">
                  <c:v>268857</c:v>
                </c:pt>
                <c:pt idx="3">
                  <c:v>483524</c:v>
                </c:pt>
                <c:pt idx="4">
                  <c:v>775172</c:v>
                </c:pt>
                <c:pt idx="5">
                  <c:v>1117147</c:v>
                </c:pt>
                <c:pt idx="6">
                  <c:v>1278846</c:v>
                </c:pt>
                <c:pt idx="7">
                  <c:v>1301170</c:v>
                </c:pt>
                <c:pt idx="8">
                  <c:v>1866446</c:v>
                </c:pt>
                <c:pt idx="9">
                  <c:v>2329520</c:v>
                </c:pt>
                <c:pt idx="10">
                  <c:v>4131239</c:v>
                </c:pt>
              </c:numCache>
            </c:numRef>
          </c:yVal>
        </c:ser>
        <c:ser>
          <c:idx val="3"/>
          <c:order val="3"/>
          <c:tx>
            <c:strRef>
              <c:f>naive!$F$1</c:f>
              <c:strCache>
                <c:ptCount val="1"/>
                <c:pt idx="0">
                  <c:v>1000*time/delivered</c:v>
                </c:pt>
              </c:strCache>
            </c:strRef>
          </c:tx>
          <c:xVal>
            <c:numRef>
              <c:f>naive!$B$57:$B$67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naive!$F$57:$F$67</c:f>
              <c:numCache>
                <c:formatCode>0.00</c:formatCode>
                <c:ptCount val="11"/>
                <c:pt idx="0">
                  <c:v>0</c:v>
                </c:pt>
                <c:pt idx="1">
                  <c:v>4012.9333333333338</c:v>
                </c:pt>
                <c:pt idx="2">
                  <c:v>3200.6785714285716</c:v>
                </c:pt>
                <c:pt idx="3">
                  <c:v>2878.1190476190477</c:v>
                </c:pt>
                <c:pt idx="4">
                  <c:v>2700.9477351916375</c:v>
                </c:pt>
                <c:pt idx="5">
                  <c:v>2521.7765237020317</c:v>
                </c:pt>
                <c:pt idx="6">
                  <c:v>2079.4243902439025</c:v>
                </c:pt>
                <c:pt idx="7">
                  <c:v>1606.3827160493827</c:v>
                </c:pt>
                <c:pt idx="8">
                  <c:v>1813.8445092322643</c:v>
                </c:pt>
                <c:pt idx="9">
                  <c:v>1834.267716535433</c:v>
                </c:pt>
                <c:pt idx="10">
                  <c:v>2693.1153846153848</c:v>
                </c:pt>
              </c:numCache>
            </c:numRef>
          </c:yVal>
        </c:ser>
        <c:ser>
          <c:idx val="4"/>
          <c:order val="4"/>
          <c:tx>
            <c:strRef>
              <c:f>naive!$K$1</c:f>
              <c:strCache>
                <c:ptCount val="1"/>
                <c:pt idx="0">
                  <c:v>Estimated Linear Time (ns)</c:v>
                </c:pt>
              </c:strCache>
            </c:strRef>
          </c:tx>
          <c:xVal>
            <c:numRef>
              <c:f>naive!$B$57:$B$67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naive!$K$57:$K$67</c:f>
              <c:numCache>
                <c:formatCode>0.00</c:formatCode>
                <c:ptCount val="11"/>
                <c:pt idx="0">
                  <c:v>0</c:v>
                </c:pt>
                <c:pt idx="1">
                  <c:v>272760.39656875376</c:v>
                </c:pt>
                <c:pt idx="2">
                  <c:v>545520.79313750751</c:v>
                </c:pt>
                <c:pt idx="3">
                  <c:v>818281.18970626127</c:v>
                </c:pt>
                <c:pt idx="4">
                  <c:v>1091041.586275015</c:v>
                </c:pt>
                <c:pt idx="5">
                  <c:v>1363801.9828437688</c:v>
                </c:pt>
                <c:pt idx="6">
                  <c:v>1636562.3794125225</c:v>
                </c:pt>
                <c:pt idx="7">
                  <c:v>1909322.7759812763</c:v>
                </c:pt>
                <c:pt idx="8">
                  <c:v>2182083.1725500301</c:v>
                </c:pt>
                <c:pt idx="9">
                  <c:v>2454843.5691187838</c:v>
                </c:pt>
                <c:pt idx="10">
                  <c:v>2679113.2285197591</c:v>
                </c:pt>
              </c:numCache>
            </c:numRef>
          </c:yVal>
        </c:ser>
        <c:axId val="100649216"/>
        <c:axId val="100651008"/>
      </c:scatterChart>
      <c:valAx>
        <c:axId val="100649216"/>
        <c:scaling>
          <c:orientation val="minMax"/>
        </c:scaling>
        <c:axPos val="b"/>
        <c:numFmt formatCode="General" sourceLinked="1"/>
        <c:tickLblPos val="nextTo"/>
        <c:crossAx val="100651008"/>
        <c:crosses val="autoZero"/>
        <c:crossBetween val="midCat"/>
      </c:valAx>
      <c:valAx>
        <c:axId val="100651008"/>
        <c:scaling>
          <c:orientation val="minMax"/>
        </c:scaling>
        <c:axPos val="l"/>
        <c:majorGridlines/>
        <c:numFmt formatCode="General" sourceLinked="1"/>
        <c:tickLblPos val="nextTo"/>
        <c:crossAx val="100649216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naive!$C$1</c:f>
              <c:strCache>
                <c:ptCount val="1"/>
                <c:pt idx="0">
                  <c:v>Delivered</c:v>
                </c:pt>
              </c:strCache>
            </c:strRef>
          </c:tx>
          <c:xVal>
            <c:numRef>
              <c:f>naive!$B$68:$B$78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naive!$C$68:$C$78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1000</c:v>
                </c:pt>
                <c:pt idx="9">
                  <c:v>2000</c:v>
                </c:pt>
                <c:pt idx="10">
                  <c:v>4000</c:v>
                </c:pt>
              </c:numCache>
            </c:numRef>
          </c:yVal>
        </c:ser>
        <c:ser>
          <c:idx val="1"/>
          <c:order val="1"/>
          <c:tx>
            <c:strRef>
              <c:f>naive!$D$1</c:f>
              <c:strCache>
                <c:ptCount val="1"/>
                <c:pt idx="0">
                  <c:v>10^6*minTableSize</c:v>
                </c:pt>
              </c:strCache>
            </c:strRef>
          </c:tx>
          <c:xVal>
            <c:numRef>
              <c:f>naive!$B$68:$B$78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naive!$D$68:$D$78</c:f>
              <c:numCache>
                <c:formatCode>0.000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</c:ser>
        <c:ser>
          <c:idx val="2"/>
          <c:order val="2"/>
          <c:tx>
            <c:strRef>
              <c:f>naive!$E$1</c:f>
              <c:strCache>
                <c:ptCount val="1"/>
                <c:pt idx="0">
                  <c:v>time (ns)</c:v>
                </c:pt>
              </c:strCache>
            </c:strRef>
          </c:tx>
          <c:xVal>
            <c:numRef>
              <c:f>naive!$B$68:$B$78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naive!$E$68:$E$78</c:f>
              <c:numCache>
                <c:formatCode>0.00E+00</c:formatCode>
                <c:ptCount val="11"/>
                <c:pt idx="0">
                  <c:v>2501</c:v>
                </c:pt>
                <c:pt idx="1">
                  <c:v>60567</c:v>
                </c:pt>
                <c:pt idx="2">
                  <c:v>123066</c:v>
                </c:pt>
                <c:pt idx="3">
                  <c:v>210576</c:v>
                </c:pt>
                <c:pt idx="4">
                  <c:v>322284</c:v>
                </c:pt>
                <c:pt idx="5">
                  <c:v>433133</c:v>
                </c:pt>
                <c:pt idx="6">
                  <c:v>581828</c:v>
                </c:pt>
                <c:pt idx="7">
                  <c:v>868954</c:v>
                </c:pt>
                <c:pt idx="8">
                  <c:v>733308</c:v>
                </c:pt>
                <c:pt idx="9">
                  <c:v>1023900</c:v>
                </c:pt>
                <c:pt idx="10">
                  <c:v>1796723</c:v>
                </c:pt>
              </c:numCache>
            </c:numRef>
          </c:yVal>
        </c:ser>
        <c:ser>
          <c:idx val="3"/>
          <c:order val="3"/>
          <c:tx>
            <c:strRef>
              <c:f>naive!$F$1</c:f>
              <c:strCache>
                <c:ptCount val="1"/>
                <c:pt idx="0">
                  <c:v>1000*time/delivered</c:v>
                </c:pt>
              </c:strCache>
            </c:strRef>
          </c:tx>
          <c:xVal>
            <c:numRef>
              <c:f>naive!$B$68:$B$78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naive!$F$68:$F$78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733308</c:v>
                </c:pt>
                <c:pt idx="9">
                  <c:v>511950</c:v>
                </c:pt>
                <c:pt idx="10">
                  <c:v>449180.75</c:v>
                </c:pt>
              </c:numCache>
            </c:numRef>
          </c:yVal>
        </c:ser>
        <c:ser>
          <c:idx val="4"/>
          <c:order val="4"/>
          <c:tx>
            <c:strRef>
              <c:f>naive!$K$1</c:f>
              <c:strCache>
                <c:ptCount val="1"/>
                <c:pt idx="0">
                  <c:v>Estimated Linear Time (ns)</c:v>
                </c:pt>
              </c:strCache>
            </c:strRef>
          </c:tx>
          <c:xVal>
            <c:numRef>
              <c:f>naive!$B$68:$B$78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naive!$K$68:$K$78</c:f>
              <c:numCache>
                <c:formatCode>0.00</c:formatCode>
                <c:ptCount val="11"/>
                <c:pt idx="0">
                  <c:v>0</c:v>
                </c:pt>
                <c:pt idx="1">
                  <c:v>122409.3901919639</c:v>
                </c:pt>
                <c:pt idx="2">
                  <c:v>244818.78038392781</c:v>
                </c:pt>
                <c:pt idx="3">
                  <c:v>367228.17057589174</c:v>
                </c:pt>
                <c:pt idx="4">
                  <c:v>489637.56076785561</c:v>
                </c:pt>
                <c:pt idx="5">
                  <c:v>612046.95095981949</c:v>
                </c:pt>
                <c:pt idx="6">
                  <c:v>734456.34115178348</c:v>
                </c:pt>
                <c:pt idx="7">
                  <c:v>856865.73134374735</c:v>
                </c:pt>
                <c:pt idx="8">
                  <c:v>979275.12153571122</c:v>
                </c:pt>
                <c:pt idx="9">
                  <c:v>1101684.5117276751</c:v>
                </c:pt>
                <c:pt idx="10">
                  <c:v>1202332.2325521789</c:v>
                </c:pt>
              </c:numCache>
            </c:numRef>
          </c:yVal>
        </c:ser>
        <c:axId val="100563200"/>
        <c:axId val="100585472"/>
      </c:scatterChart>
      <c:valAx>
        <c:axId val="100563200"/>
        <c:scaling>
          <c:orientation val="minMax"/>
        </c:scaling>
        <c:axPos val="b"/>
        <c:numFmt formatCode="General" sourceLinked="1"/>
        <c:tickLblPos val="nextTo"/>
        <c:crossAx val="100585472"/>
        <c:crosses val="autoZero"/>
        <c:crossBetween val="midCat"/>
      </c:valAx>
      <c:valAx>
        <c:axId val="100585472"/>
        <c:scaling>
          <c:orientation val="minMax"/>
        </c:scaling>
        <c:axPos val="l"/>
        <c:majorGridlines/>
        <c:numFmt formatCode="General" sourceLinked="1"/>
        <c:tickLblPos val="nextTo"/>
        <c:crossAx val="100563200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'new table'!$C$1</c:f>
              <c:strCache>
                <c:ptCount val="1"/>
                <c:pt idx="0">
                  <c:v>Delivered</c:v>
                </c:pt>
              </c:strCache>
            </c:strRef>
          </c:tx>
          <c:xVal>
            <c:numRef>
              <c:f>'new table'!$B$2:$B$12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table'!$C$2:$C$12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1000</c:v>
                </c:pt>
                <c:pt idx="10">
                  <c:v>2000</c:v>
                </c:pt>
              </c:numCache>
            </c:numRef>
          </c:yVal>
        </c:ser>
        <c:ser>
          <c:idx val="1"/>
          <c:order val="1"/>
          <c:tx>
            <c:strRef>
              <c:f>'new table'!$D$1</c:f>
              <c:strCache>
                <c:ptCount val="1"/>
                <c:pt idx="0">
                  <c:v>10^6*minTableSize</c:v>
                </c:pt>
              </c:strCache>
            </c:strRef>
          </c:tx>
          <c:xVal>
            <c:numRef>
              <c:f>'new table'!$B$2:$B$12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table'!$D$2:$D$12</c:f>
              <c:numCache>
                <c:formatCode>0.000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3921.5686274509799</c:v>
                </c:pt>
                <c:pt idx="10">
                  <c:v>3921.5686274509799</c:v>
                </c:pt>
              </c:numCache>
            </c:numRef>
          </c:yVal>
        </c:ser>
        <c:ser>
          <c:idx val="2"/>
          <c:order val="2"/>
          <c:tx>
            <c:strRef>
              <c:f>'new table'!$E$1</c:f>
              <c:strCache>
                <c:ptCount val="1"/>
                <c:pt idx="0">
                  <c:v>time (ns)</c:v>
                </c:pt>
              </c:strCache>
            </c:strRef>
          </c:tx>
          <c:xVal>
            <c:numRef>
              <c:f>'new table'!$B$2:$B$12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table'!$E$2:$E$12</c:f>
              <c:numCache>
                <c:formatCode>0.00E+00</c:formatCode>
                <c:ptCount val="11"/>
                <c:pt idx="0">
                  <c:v>274</c:v>
                </c:pt>
                <c:pt idx="1">
                  <c:v>55732</c:v>
                </c:pt>
                <c:pt idx="2">
                  <c:v>56080</c:v>
                </c:pt>
                <c:pt idx="3">
                  <c:v>53842</c:v>
                </c:pt>
                <c:pt idx="4">
                  <c:v>53725</c:v>
                </c:pt>
                <c:pt idx="5">
                  <c:v>53579</c:v>
                </c:pt>
                <c:pt idx="6">
                  <c:v>53557</c:v>
                </c:pt>
                <c:pt idx="7">
                  <c:v>53403</c:v>
                </c:pt>
                <c:pt idx="8">
                  <c:v>53693</c:v>
                </c:pt>
                <c:pt idx="9">
                  <c:v>53101</c:v>
                </c:pt>
                <c:pt idx="10">
                  <c:v>53402</c:v>
                </c:pt>
              </c:numCache>
            </c:numRef>
          </c:yVal>
        </c:ser>
        <c:ser>
          <c:idx val="3"/>
          <c:order val="3"/>
          <c:tx>
            <c:strRef>
              <c:f>'new table'!$F$1</c:f>
              <c:strCache>
                <c:ptCount val="1"/>
                <c:pt idx="0">
                  <c:v>1000*time/delivered</c:v>
                </c:pt>
              </c:strCache>
            </c:strRef>
          </c:tx>
          <c:xVal>
            <c:numRef>
              <c:f>'new table'!$B$2:$B$12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table'!$F$2:$F$12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53101</c:v>
                </c:pt>
                <c:pt idx="10">
                  <c:v>26701</c:v>
                </c:pt>
              </c:numCache>
            </c:numRef>
          </c:yVal>
        </c:ser>
        <c:ser>
          <c:idx val="4"/>
          <c:order val="4"/>
          <c:tx>
            <c:strRef>
              <c:f>'new table'!$K$1</c:f>
              <c:strCache>
                <c:ptCount val="1"/>
                <c:pt idx="0">
                  <c:v>Estimated Linear Time (ns)</c:v>
                </c:pt>
              </c:strCache>
            </c:strRef>
          </c:tx>
          <c:xVal>
            <c:numRef>
              <c:f>'new table'!$B$2:$B$12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442</c:v>
                </c:pt>
              </c:numCache>
            </c:numRef>
          </c:xVal>
          <c:yVal>
            <c:numRef>
              <c:f>'new table'!$K$2:$K$12</c:f>
              <c:numCache>
                <c:formatCode>0.00</c:formatCode>
                <c:ptCount val="11"/>
                <c:pt idx="0">
                  <c:v>55479.337566306102</c:v>
                </c:pt>
                <c:pt idx="1">
                  <c:v>55211.574329647105</c:v>
                </c:pt>
                <c:pt idx="2">
                  <c:v>54943.811092988108</c:v>
                </c:pt>
                <c:pt idx="3">
                  <c:v>54676.047856329111</c:v>
                </c:pt>
                <c:pt idx="4">
                  <c:v>54408.284619670114</c:v>
                </c:pt>
                <c:pt idx="5">
                  <c:v>54140.521383011117</c:v>
                </c:pt>
                <c:pt idx="6">
                  <c:v>53872.75814635212</c:v>
                </c:pt>
                <c:pt idx="7">
                  <c:v>53604.994909693123</c:v>
                </c:pt>
                <c:pt idx="8">
                  <c:v>53337.231673034126</c:v>
                </c:pt>
                <c:pt idx="9">
                  <c:v>53069.468436375129</c:v>
                </c:pt>
                <c:pt idx="10">
                  <c:v>52849.307552899962</c:v>
                </c:pt>
              </c:numCache>
            </c:numRef>
          </c:yVal>
        </c:ser>
        <c:axId val="100780288"/>
        <c:axId val="100786176"/>
      </c:scatterChart>
      <c:valAx>
        <c:axId val="100780288"/>
        <c:scaling>
          <c:orientation val="minMax"/>
        </c:scaling>
        <c:axPos val="b"/>
        <c:numFmt formatCode="General" sourceLinked="1"/>
        <c:tickLblPos val="nextTo"/>
        <c:crossAx val="100786176"/>
        <c:crosses val="autoZero"/>
        <c:crossBetween val="midCat"/>
      </c:valAx>
      <c:valAx>
        <c:axId val="100786176"/>
        <c:scaling>
          <c:orientation val="minMax"/>
        </c:scaling>
        <c:axPos val="l"/>
        <c:majorGridlines/>
        <c:numFmt formatCode="General" sourceLinked="1"/>
        <c:tickLblPos val="nextTo"/>
        <c:crossAx val="10078028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7" Type="http://schemas.openxmlformats.org/officeDocument/2006/relationships/chart" Target="../charts/chart22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6" Type="http://schemas.openxmlformats.org/officeDocument/2006/relationships/chart" Target="../charts/chart21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5.xml"/><Relationship Id="rId7" Type="http://schemas.openxmlformats.org/officeDocument/2006/relationships/chart" Target="../charts/chart29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Relationship Id="rId6" Type="http://schemas.openxmlformats.org/officeDocument/2006/relationships/chart" Target="../charts/chart28.xml"/><Relationship Id="rId5" Type="http://schemas.openxmlformats.org/officeDocument/2006/relationships/chart" Target="../charts/chart27.xml"/><Relationship Id="rId4" Type="http://schemas.openxmlformats.org/officeDocument/2006/relationships/chart" Target="../charts/chart26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2.xml"/><Relationship Id="rId7" Type="http://schemas.openxmlformats.org/officeDocument/2006/relationships/chart" Target="../charts/chart36.xml"/><Relationship Id="rId2" Type="http://schemas.openxmlformats.org/officeDocument/2006/relationships/chart" Target="../charts/chart31.xml"/><Relationship Id="rId1" Type="http://schemas.openxmlformats.org/officeDocument/2006/relationships/chart" Target="../charts/chart30.xml"/><Relationship Id="rId6" Type="http://schemas.openxmlformats.org/officeDocument/2006/relationships/chart" Target="../charts/chart35.xml"/><Relationship Id="rId5" Type="http://schemas.openxmlformats.org/officeDocument/2006/relationships/chart" Target="../charts/chart34.xml"/><Relationship Id="rId4" Type="http://schemas.openxmlformats.org/officeDocument/2006/relationships/chart" Target="../charts/chart33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7" Type="http://schemas.openxmlformats.org/officeDocument/2006/relationships/chart" Target="../charts/chart43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Relationship Id="rId6" Type="http://schemas.openxmlformats.org/officeDocument/2006/relationships/chart" Target="../charts/chart42.xml"/><Relationship Id="rId5" Type="http://schemas.openxmlformats.org/officeDocument/2006/relationships/chart" Target="../charts/chart41.xml"/><Relationship Id="rId4" Type="http://schemas.openxmlformats.org/officeDocument/2006/relationships/chart" Target="../charts/chart40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6.xml"/><Relationship Id="rId7" Type="http://schemas.openxmlformats.org/officeDocument/2006/relationships/chart" Target="../charts/chart50.xml"/><Relationship Id="rId2" Type="http://schemas.openxmlformats.org/officeDocument/2006/relationships/chart" Target="../charts/chart45.xml"/><Relationship Id="rId1" Type="http://schemas.openxmlformats.org/officeDocument/2006/relationships/chart" Target="../charts/chart44.xml"/><Relationship Id="rId6" Type="http://schemas.openxmlformats.org/officeDocument/2006/relationships/chart" Target="../charts/chart49.xml"/><Relationship Id="rId5" Type="http://schemas.openxmlformats.org/officeDocument/2006/relationships/chart" Target="../charts/chart48.xml"/><Relationship Id="rId4" Type="http://schemas.openxmlformats.org/officeDocument/2006/relationships/chart" Target="../charts/chart47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3.xml"/><Relationship Id="rId7" Type="http://schemas.openxmlformats.org/officeDocument/2006/relationships/chart" Target="../charts/chart57.xml"/><Relationship Id="rId2" Type="http://schemas.openxmlformats.org/officeDocument/2006/relationships/chart" Target="../charts/chart52.xml"/><Relationship Id="rId1" Type="http://schemas.openxmlformats.org/officeDocument/2006/relationships/chart" Target="../charts/chart51.xml"/><Relationship Id="rId6" Type="http://schemas.openxmlformats.org/officeDocument/2006/relationships/chart" Target="../charts/chart56.xml"/><Relationship Id="rId5" Type="http://schemas.openxmlformats.org/officeDocument/2006/relationships/chart" Target="../charts/chart55.xml"/><Relationship Id="rId4" Type="http://schemas.openxmlformats.org/officeDocument/2006/relationships/chart" Target="../charts/chart5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933449</xdr:colOff>
      <xdr:row>13</xdr:row>
      <xdr:rowOff>28574</xdr:rowOff>
    </xdr:from>
    <xdr:to>
      <xdr:col>19</xdr:col>
      <xdr:colOff>200024</xdr:colOff>
      <xdr:row>60</xdr:row>
      <xdr:rowOff>104775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171450</xdr:colOff>
      <xdr:row>1</xdr:row>
      <xdr:rowOff>28575</xdr:rowOff>
    </xdr:from>
    <xdr:to>
      <xdr:col>18</xdr:col>
      <xdr:colOff>400050</xdr:colOff>
      <xdr:row>11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171449</xdr:colOff>
      <xdr:row>12</xdr:row>
      <xdr:rowOff>47625</xdr:rowOff>
    </xdr:from>
    <xdr:to>
      <xdr:col>18</xdr:col>
      <xdr:colOff>390524</xdr:colOff>
      <xdr:row>22</xdr:row>
      <xdr:rowOff>123825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180975</xdr:colOff>
      <xdr:row>23</xdr:row>
      <xdr:rowOff>47625</xdr:rowOff>
    </xdr:from>
    <xdr:to>
      <xdr:col>18</xdr:col>
      <xdr:colOff>352425</xdr:colOff>
      <xdr:row>33</xdr:row>
      <xdr:rowOff>133350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190500</xdr:colOff>
      <xdr:row>34</xdr:row>
      <xdr:rowOff>76200</xdr:rowOff>
    </xdr:from>
    <xdr:to>
      <xdr:col>18</xdr:col>
      <xdr:colOff>333375</xdr:colOff>
      <xdr:row>44</xdr:row>
      <xdr:rowOff>104775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209550</xdr:colOff>
      <xdr:row>45</xdr:row>
      <xdr:rowOff>47625</xdr:rowOff>
    </xdr:from>
    <xdr:to>
      <xdr:col>18</xdr:col>
      <xdr:colOff>285750</xdr:colOff>
      <xdr:row>55</xdr:row>
      <xdr:rowOff>133350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228600</xdr:colOff>
      <xdr:row>56</xdr:row>
      <xdr:rowOff>76200</xdr:rowOff>
    </xdr:from>
    <xdr:to>
      <xdr:col>18</xdr:col>
      <xdr:colOff>257175</xdr:colOff>
      <xdr:row>66</xdr:row>
      <xdr:rowOff>104775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238125</xdr:colOff>
      <xdr:row>67</xdr:row>
      <xdr:rowOff>66675</xdr:rowOff>
    </xdr:from>
    <xdr:to>
      <xdr:col>18</xdr:col>
      <xdr:colOff>247650</xdr:colOff>
      <xdr:row>77</xdr:row>
      <xdr:rowOff>152400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171450</xdr:colOff>
      <xdr:row>1</xdr:row>
      <xdr:rowOff>28575</xdr:rowOff>
    </xdr:from>
    <xdr:to>
      <xdr:col>18</xdr:col>
      <xdr:colOff>400050</xdr:colOff>
      <xdr:row>11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171449</xdr:colOff>
      <xdr:row>12</xdr:row>
      <xdr:rowOff>47625</xdr:rowOff>
    </xdr:from>
    <xdr:to>
      <xdr:col>18</xdr:col>
      <xdr:colOff>390524</xdr:colOff>
      <xdr:row>22</xdr:row>
      <xdr:rowOff>123825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180975</xdr:colOff>
      <xdr:row>23</xdr:row>
      <xdr:rowOff>47625</xdr:rowOff>
    </xdr:from>
    <xdr:to>
      <xdr:col>18</xdr:col>
      <xdr:colOff>352425</xdr:colOff>
      <xdr:row>33</xdr:row>
      <xdr:rowOff>133350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190500</xdr:colOff>
      <xdr:row>34</xdr:row>
      <xdr:rowOff>76200</xdr:rowOff>
    </xdr:from>
    <xdr:to>
      <xdr:col>18</xdr:col>
      <xdr:colOff>333375</xdr:colOff>
      <xdr:row>44</xdr:row>
      <xdr:rowOff>104775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209550</xdr:colOff>
      <xdr:row>45</xdr:row>
      <xdr:rowOff>47625</xdr:rowOff>
    </xdr:from>
    <xdr:to>
      <xdr:col>18</xdr:col>
      <xdr:colOff>285750</xdr:colOff>
      <xdr:row>55</xdr:row>
      <xdr:rowOff>133350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228600</xdr:colOff>
      <xdr:row>56</xdr:row>
      <xdr:rowOff>76200</xdr:rowOff>
    </xdr:from>
    <xdr:to>
      <xdr:col>18</xdr:col>
      <xdr:colOff>257175</xdr:colOff>
      <xdr:row>66</xdr:row>
      <xdr:rowOff>104775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238125</xdr:colOff>
      <xdr:row>67</xdr:row>
      <xdr:rowOff>66675</xdr:rowOff>
    </xdr:from>
    <xdr:to>
      <xdr:col>18</xdr:col>
      <xdr:colOff>247650</xdr:colOff>
      <xdr:row>77</xdr:row>
      <xdr:rowOff>152400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171450</xdr:colOff>
      <xdr:row>1</xdr:row>
      <xdr:rowOff>28575</xdr:rowOff>
    </xdr:from>
    <xdr:to>
      <xdr:col>18</xdr:col>
      <xdr:colOff>400050</xdr:colOff>
      <xdr:row>11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171449</xdr:colOff>
      <xdr:row>12</xdr:row>
      <xdr:rowOff>47625</xdr:rowOff>
    </xdr:from>
    <xdr:to>
      <xdr:col>18</xdr:col>
      <xdr:colOff>390524</xdr:colOff>
      <xdr:row>22</xdr:row>
      <xdr:rowOff>123825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180975</xdr:colOff>
      <xdr:row>23</xdr:row>
      <xdr:rowOff>47625</xdr:rowOff>
    </xdr:from>
    <xdr:to>
      <xdr:col>18</xdr:col>
      <xdr:colOff>352425</xdr:colOff>
      <xdr:row>33</xdr:row>
      <xdr:rowOff>133350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190500</xdr:colOff>
      <xdr:row>34</xdr:row>
      <xdr:rowOff>76200</xdr:rowOff>
    </xdr:from>
    <xdr:to>
      <xdr:col>18</xdr:col>
      <xdr:colOff>333375</xdr:colOff>
      <xdr:row>44</xdr:row>
      <xdr:rowOff>104775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209550</xdr:colOff>
      <xdr:row>45</xdr:row>
      <xdr:rowOff>47625</xdr:rowOff>
    </xdr:from>
    <xdr:to>
      <xdr:col>18</xdr:col>
      <xdr:colOff>285750</xdr:colOff>
      <xdr:row>55</xdr:row>
      <xdr:rowOff>133350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228600</xdr:colOff>
      <xdr:row>56</xdr:row>
      <xdr:rowOff>76200</xdr:rowOff>
    </xdr:from>
    <xdr:to>
      <xdr:col>18</xdr:col>
      <xdr:colOff>257175</xdr:colOff>
      <xdr:row>66</xdr:row>
      <xdr:rowOff>104775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238125</xdr:colOff>
      <xdr:row>67</xdr:row>
      <xdr:rowOff>66675</xdr:rowOff>
    </xdr:from>
    <xdr:to>
      <xdr:col>18</xdr:col>
      <xdr:colOff>247650</xdr:colOff>
      <xdr:row>77</xdr:row>
      <xdr:rowOff>152400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171450</xdr:colOff>
      <xdr:row>1</xdr:row>
      <xdr:rowOff>28575</xdr:rowOff>
    </xdr:from>
    <xdr:to>
      <xdr:col>18</xdr:col>
      <xdr:colOff>400050</xdr:colOff>
      <xdr:row>11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171449</xdr:colOff>
      <xdr:row>12</xdr:row>
      <xdr:rowOff>47625</xdr:rowOff>
    </xdr:from>
    <xdr:to>
      <xdr:col>18</xdr:col>
      <xdr:colOff>390524</xdr:colOff>
      <xdr:row>22</xdr:row>
      <xdr:rowOff>123825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180975</xdr:colOff>
      <xdr:row>23</xdr:row>
      <xdr:rowOff>47625</xdr:rowOff>
    </xdr:from>
    <xdr:to>
      <xdr:col>18</xdr:col>
      <xdr:colOff>352425</xdr:colOff>
      <xdr:row>33</xdr:row>
      <xdr:rowOff>133350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190500</xdr:colOff>
      <xdr:row>34</xdr:row>
      <xdr:rowOff>76200</xdr:rowOff>
    </xdr:from>
    <xdr:to>
      <xdr:col>18</xdr:col>
      <xdr:colOff>333375</xdr:colOff>
      <xdr:row>44</xdr:row>
      <xdr:rowOff>104775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209550</xdr:colOff>
      <xdr:row>45</xdr:row>
      <xdr:rowOff>47625</xdr:rowOff>
    </xdr:from>
    <xdr:to>
      <xdr:col>18</xdr:col>
      <xdr:colOff>285750</xdr:colOff>
      <xdr:row>55</xdr:row>
      <xdr:rowOff>133350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228600</xdr:colOff>
      <xdr:row>56</xdr:row>
      <xdr:rowOff>76200</xdr:rowOff>
    </xdr:from>
    <xdr:to>
      <xdr:col>18</xdr:col>
      <xdr:colOff>257175</xdr:colOff>
      <xdr:row>66</xdr:row>
      <xdr:rowOff>104775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238125</xdr:colOff>
      <xdr:row>67</xdr:row>
      <xdr:rowOff>66675</xdr:rowOff>
    </xdr:from>
    <xdr:to>
      <xdr:col>18</xdr:col>
      <xdr:colOff>247650</xdr:colOff>
      <xdr:row>77</xdr:row>
      <xdr:rowOff>152400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171450</xdr:colOff>
      <xdr:row>1</xdr:row>
      <xdr:rowOff>28575</xdr:rowOff>
    </xdr:from>
    <xdr:to>
      <xdr:col>18</xdr:col>
      <xdr:colOff>400050</xdr:colOff>
      <xdr:row>11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171449</xdr:colOff>
      <xdr:row>12</xdr:row>
      <xdr:rowOff>47625</xdr:rowOff>
    </xdr:from>
    <xdr:to>
      <xdr:col>18</xdr:col>
      <xdr:colOff>390524</xdr:colOff>
      <xdr:row>22</xdr:row>
      <xdr:rowOff>123825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180975</xdr:colOff>
      <xdr:row>23</xdr:row>
      <xdr:rowOff>47625</xdr:rowOff>
    </xdr:from>
    <xdr:to>
      <xdr:col>18</xdr:col>
      <xdr:colOff>352425</xdr:colOff>
      <xdr:row>33</xdr:row>
      <xdr:rowOff>133350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190500</xdr:colOff>
      <xdr:row>34</xdr:row>
      <xdr:rowOff>76200</xdr:rowOff>
    </xdr:from>
    <xdr:to>
      <xdr:col>18</xdr:col>
      <xdr:colOff>333375</xdr:colOff>
      <xdr:row>44</xdr:row>
      <xdr:rowOff>104775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209550</xdr:colOff>
      <xdr:row>45</xdr:row>
      <xdr:rowOff>47625</xdr:rowOff>
    </xdr:from>
    <xdr:to>
      <xdr:col>18</xdr:col>
      <xdr:colOff>285750</xdr:colOff>
      <xdr:row>55</xdr:row>
      <xdr:rowOff>133350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228600</xdr:colOff>
      <xdr:row>56</xdr:row>
      <xdr:rowOff>76200</xdr:rowOff>
    </xdr:from>
    <xdr:to>
      <xdr:col>18</xdr:col>
      <xdr:colOff>257175</xdr:colOff>
      <xdr:row>66</xdr:row>
      <xdr:rowOff>104775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238125</xdr:colOff>
      <xdr:row>67</xdr:row>
      <xdr:rowOff>66675</xdr:rowOff>
    </xdr:from>
    <xdr:to>
      <xdr:col>18</xdr:col>
      <xdr:colOff>247650</xdr:colOff>
      <xdr:row>77</xdr:row>
      <xdr:rowOff>152400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171450</xdr:colOff>
      <xdr:row>1</xdr:row>
      <xdr:rowOff>28575</xdr:rowOff>
    </xdr:from>
    <xdr:to>
      <xdr:col>18</xdr:col>
      <xdr:colOff>400050</xdr:colOff>
      <xdr:row>11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171449</xdr:colOff>
      <xdr:row>12</xdr:row>
      <xdr:rowOff>47625</xdr:rowOff>
    </xdr:from>
    <xdr:to>
      <xdr:col>18</xdr:col>
      <xdr:colOff>390524</xdr:colOff>
      <xdr:row>22</xdr:row>
      <xdr:rowOff>123825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180975</xdr:colOff>
      <xdr:row>23</xdr:row>
      <xdr:rowOff>47625</xdr:rowOff>
    </xdr:from>
    <xdr:to>
      <xdr:col>18</xdr:col>
      <xdr:colOff>352425</xdr:colOff>
      <xdr:row>33</xdr:row>
      <xdr:rowOff>133350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190500</xdr:colOff>
      <xdr:row>34</xdr:row>
      <xdr:rowOff>76200</xdr:rowOff>
    </xdr:from>
    <xdr:to>
      <xdr:col>18</xdr:col>
      <xdr:colOff>333375</xdr:colOff>
      <xdr:row>44</xdr:row>
      <xdr:rowOff>104775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209550</xdr:colOff>
      <xdr:row>45</xdr:row>
      <xdr:rowOff>47625</xdr:rowOff>
    </xdr:from>
    <xdr:to>
      <xdr:col>18</xdr:col>
      <xdr:colOff>285750</xdr:colOff>
      <xdr:row>55</xdr:row>
      <xdr:rowOff>133350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228600</xdr:colOff>
      <xdr:row>56</xdr:row>
      <xdr:rowOff>76200</xdr:rowOff>
    </xdr:from>
    <xdr:to>
      <xdr:col>18</xdr:col>
      <xdr:colOff>257175</xdr:colOff>
      <xdr:row>66</xdr:row>
      <xdr:rowOff>104775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238125</xdr:colOff>
      <xdr:row>67</xdr:row>
      <xdr:rowOff>66675</xdr:rowOff>
    </xdr:from>
    <xdr:to>
      <xdr:col>18</xdr:col>
      <xdr:colOff>247650</xdr:colOff>
      <xdr:row>77</xdr:row>
      <xdr:rowOff>152400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171450</xdr:colOff>
      <xdr:row>1</xdr:row>
      <xdr:rowOff>28575</xdr:rowOff>
    </xdr:from>
    <xdr:to>
      <xdr:col>19</xdr:col>
      <xdr:colOff>400050</xdr:colOff>
      <xdr:row>11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171449</xdr:colOff>
      <xdr:row>12</xdr:row>
      <xdr:rowOff>47625</xdr:rowOff>
    </xdr:from>
    <xdr:to>
      <xdr:col>19</xdr:col>
      <xdr:colOff>390524</xdr:colOff>
      <xdr:row>22</xdr:row>
      <xdr:rowOff>123825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180975</xdr:colOff>
      <xdr:row>23</xdr:row>
      <xdr:rowOff>47625</xdr:rowOff>
    </xdr:from>
    <xdr:to>
      <xdr:col>19</xdr:col>
      <xdr:colOff>352425</xdr:colOff>
      <xdr:row>33</xdr:row>
      <xdr:rowOff>133350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190500</xdr:colOff>
      <xdr:row>34</xdr:row>
      <xdr:rowOff>76200</xdr:rowOff>
    </xdr:from>
    <xdr:to>
      <xdr:col>19</xdr:col>
      <xdr:colOff>333375</xdr:colOff>
      <xdr:row>44</xdr:row>
      <xdr:rowOff>104775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209550</xdr:colOff>
      <xdr:row>45</xdr:row>
      <xdr:rowOff>47625</xdr:rowOff>
    </xdr:from>
    <xdr:to>
      <xdr:col>19</xdr:col>
      <xdr:colOff>285750</xdr:colOff>
      <xdr:row>55</xdr:row>
      <xdr:rowOff>133350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228600</xdr:colOff>
      <xdr:row>56</xdr:row>
      <xdr:rowOff>76200</xdr:rowOff>
    </xdr:from>
    <xdr:to>
      <xdr:col>19</xdr:col>
      <xdr:colOff>257175</xdr:colOff>
      <xdr:row>66</xdr:row>
      <xdr:rowOff>104775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238125</xdr:colOff>
      <xdr:row>67</xdr:row>
      <xdr:rowOff>66675</xdr:rowOff>
    </xdr:from>
    <xdr:to>
      <xdr:col>19</xdr:col>
      <xdr:colOff>247650</xdr:colOff>
      <xdr:row>77</xdr:row>
      <xdr:rowOff>152400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171450</xdr:colOff>
      <xdr:row>1</xdr:row>
      <xdr:rowOff>28575</xdr:rowOff>
    </xdr:from>
    <xdr:to>
      <xdr:col>19</xdr:col>
      <xdr:colOff>400050</xdr:colOff>
      <xdr:row>11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171449</xdr:colOff>
      <xdr:row>12</xdr:row>
      <xdr:rowOff>47625</xdr:rowOff>
    </xdr:from>
    <xdr:to>
      <xdr:col>19</xdr:col>
      <xdr:colOff>390524</xdr:colOff>
      <xdr:row>22</xdr:row>
      <xdr:rowOff>123825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180975</xdr:colOff>
      <xdr:row>23</xdr:row>
      <xdr:rowOff>47625</xdr:rowOff>
    </xdr:from>
    <xdr:to>
      <xdr:col>19</xdr:col>
      <xdr:colOff>352425</xdr:colOff>
      <xdr:row>33</xdr:row>
      <xdr:rowOff>133350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190500</xdr:colOff>
      <xdr:row>34</xdr:row>
      <xdr:rowOff>76200</xdr:rowOff>
    </xdr:from>
    <xdr:to>
      <xdr:col>19</xdr:col>
      <xdr:colOff>333375</xdr:colOff>
      <xdr:row>44</xdr:row>
      <xdr:rowOff>104775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209550</xdr:colOff>
      <xdr:row>45</xdr:row>
      <xdr:rowOff>47625</xdr:rowOff>
    </xdr:from>
    <xdr:to>
      <xdr:col>19</xdr:col>
      <xdr:colOff>285750</xdr:colOff>
      <xdr:row>55</xdr:row>
      <xdr:rowOff>133350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228600</xdr:colOff>
      <xdr:row>56</xdr:row>
      <xdr:rowOff>76200</xdr:rowOff>
    </xdr:from>
    <xdr:to>
      <xdr:col>19</xdr:col>
      <xdr:colOff>257175</xdr:colOff>
      <xdr:row>66</xdr:row>
      <xdr:rowOff>104775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238125</xdr:colOff>
      <xdr:row>67</xdr:row>
      <xdr:rowOff>66675</xdr:rowOff>
    </xdr:from>
    <xdr:to>
      <xdr:col>19</xdr:col>
      <xdr:colOff>247650</xdr:colOff>
      <xdr:row>77</xdr:row>
      <xdr:rowOff>152400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53"/>
  <sheetViews>
    <sheetView workbookViewId="0">
      <selection activeCell="D2" sqref="D2"/>
    </sheetView>
  </sheetViews>
  <sheetFormatPr defaultRowHeight="15"/>
  <cols>
    <col min="1" max="1" width="37.140625" bestFit="1" customWidth="1"/>
    <col min="2" max="2" width="13.42578125" style="2" customWidth="1"/>
    <col min="3" max="3" width="19.140625" customWidth="1"/>
  </cols>
  <sheetData>
    <row r="1" spans="1:12">
      <c r="A1" t="s">
        <v>0</v>
      </c>
      <c r="B1" s="2">
        <v>442</v>
      </c>
      <c r="C1">
        <f ca="1">OFFSET($B1, 13*(COLUMN(C2)-COLUMN($B1)), 0)</f>
        <v>45</v>
      </c>
      <c r="D1">
        <f t="shared" ref="D1:D12" ca="1" si="0">OFFSET($B1, 13*(COLUMN(D2)-COLUMN($B1)), 0)</f>
        <v>90</v>
      </c>
      <c r="E1">
        <f t="shared" ref="E1:E12" ca="1" si="1">OFFSET($B1, 13*(COLUMN(E2)-COLUMN($B1)), 0)</f>
        <v>135</v>
      </c>
      <c r="F1">
        <f t="shared" ref="F1:F12" ca="1" si="2">OFFSET($B1, 13*(COLUMN(F2)-COLUMN($B1)), 0)</f>
        <v>180</v>
      </c>
      <c r="G1">
        <f t="shared" ref="G1:G12" ca="1" si="3">OFFSET($B1, 13*(COLUMN(G2)-COLUMN($B1)), 0)</f>
        <v>225</v>
      </c>
      <c r="H1">
        <f t="shared" ref="H1:H12" ca="1" si="4">OFFSET($B1, 13*(COLUMN(H2)-COLUMN($B1)), 0)</f>
        <v>270</v>
      </c>
      <c r="I1">
        <f t="shared" ref="I1:I12" ca="1" si="5">OFFSET($B1, 13*(COLUMN(I2)-COLUMN($B1)), 0)</f>
        <v>315</v>
      </c>
      <c r="J1">
        <f t="shared" ref="J1:J12" ca="1" si="6">OFFSET($B1, 13*(COLUMN(J2)-COLUMN($B1)), 0)</f>
        <v>360</v>
      </c>
      <c r="K1">
        <f t="shared" ref="K1:K12" ca="1" si="7">OFFSET($B1, 13*(COLUMN(K2)-COLUMN($B1)), 0)</f>
        <v>405</v>
      </c>
      <c r="L1">
        <f t="shared" ref="L1:L12" ca="1" si="8">OFFSET($B1, 13*(COLUMN(L2)-COLUMN($B1)), 0)</f>
        <v>442</v>
      </c>
    </row>
    <row r="2" spans="1:12">
      <c r="A2" t="s">
        <v>1</v>
      </c>
      <c r="B2" s="2">
        <v>179706</v>
      </c>
      <c r="C2">
        <f t="shared" ref="C2:C12" ca="1" si="9">OFFSET($B2, 13*(COLUMN(C3)-COLUMN($B2)), 0)</f>
        <v>46346</v>
      </c>
      <c r="D2">
        <f t="shared" ca="1" si="0"/>
        <v>48613</v>
      </c>
      <c r="E2">
        <f t="shared" ca="1" si="1"/>
        <v>74515</v>
      </c>
      <c r="F2">
        <f t="shared" ca="1" si="2"/>
        <v>50491</v>
      </c>
      <c r="G2">
        <f t="shared" ca="1" si="3"/>
        <v>51079</v>
      </c>
      <c r="H2">
        <f t="shared" ca="1" si="4"/>
        <v>59040</v>
      </c>
      <c r="I2">
        <f t="shared" ca="1" si="5"/>
        <v>63895</v>
      </c>
      <c r="J2">
        <f t="shared" ca="1" si="6"/>
        <v>61474</v>
      </c>
      <c r="K2">
        <f t="shared" ca="1" si="7"/>
        <v>67019</v>
      </c>
      <c r="L2">
        <f t="shared" ca="1" si="8"/>
        <v>69353</v>
      </c>
    </row>
    <row r="3" spans="1:12">
      <c r="A3" t="s">
        <v>2</v>
      </c>
      <c r="B3" s="2">
        <v>260223</v>
      </c>
      <c r="C3">
        <f t="shared" ca="1" si="9"/>
        <v>62361</v>
      </c>
      <c r="D3">
        <f t="shared" ca="1" si="0"/>
        <v>107145</v>
      </c>
      <c r="E3">
        <f t="shared" ca="1" si="1"/>
        <v>134201</v>
      </c>
      <c r="F3">
        <f t="shared" ca="1" si="2"/>
        <v>136393</v>
      </c>
      <c r="G3">
        <f t="shared" ca="1" si="3"/>
        <v>166360</v>
      </c>
      <c r="H3">
        <f t="shared" ca="1" si="4"/>
        <v>180221</v>
      </c>
      <c r="I3">
        <f t="shared" ca="1" si="5"/>
        <v>237331</v>
      </c>
      <c r="J3">
        <f t="shared" ca="1" si="6"/>
        <v>221058</v>
      </c>
      <c r="K3">
        <f t="shared" ca="1" si="7"/>
        <v>242190</v>
      </c>
      <c r="L3">
        <f t="shared" ca="1" si="8"/>
        <v>267808</v>
      </c>
    </row>
    <row r="4" spans="1:12">
      <c r="A4" t="s">
        <v>3</v>
      </c>
      <c r="B4" s="2">
        <v>88888</v>
      </c>
      <c r="C4">
        <f t="shared" ca="1" si="9"/>
        <v>44972</v>
      </c>
      <c r="D4">
        <f t="shared" ca="1" si="0"/>
        <v>65305</v>
      </c>
      <c r="E4">
        <f t="shared" ca="1" si="1"/>
        <v>65339</v>
      </c>
      <c r="F4">
        <f t="shared" ca="1" si="2"/>
        <v>44583</v>
      </c>
      <c r="G4">
        <f t="shared" ca="1" si="3"/>
        <v>45281</v>
      </c>
      <c r="H4">
        <f t="shared" ca="1" si="4"/>
        <v>44917</v>
      </c>
      <c r="I4">
        <f t="shared" ca="1" si="5"/>
        <v>44643</v>
      </c>
      <c r="J4">
        <f t="shared" ca="1" si="6"/>
        <v>44248</v>
      </c>
      <c r="K4">
        <f t="shared" ca="1" si="7"/>
        <v>44702</v>
      </c>
      <c r="L4">
        <f t="shared" ca="1" si="8"/>
        <v>45354</v>
      </c>
    </row>
    <row r="5" spans="1:12">
      <c r="A5" t="s">
        <v>4</v>
      </c>
      <c r="B5" s="2">
        <v>4574556.5610859701</v>
      </c>
      <c r="C5">
        <f t="shared" ca="1" si="9"/>
        <v>240044.444444444</v>
      </c>
      <c r="D5">
        <f t="shared" ca="1" si="0"/>
        <v>192755.55555555501</v>
      </c>
      <c r="E5">
        <f t="shared" ca="1" si="1"/>
        <v>257466.66666666599</v>
      </c>
      <c r="F5">
        <f t="shared" ca="1" si="2"/>
        <v>249622.22222222199</v>
      </c>
      <c r="G5">
        <f t="shared" ca="1" si="3"/>
        <v>229111.11111111101</v>
      </c>
      <c r="H5">
        <f t="shared" ca="1" si="4"/>
        <v>168111.11111111101</v>
      </c>
      <c r="I5">
        <f t="shared" ca="1" si="5"/>
        <v>151577.777777777</v>
      </c>
      <c r="J5">
        <f t="shared" ca="1" si="6"/>
        <v>229777.777777777</v>
      </c>
      <c r="K5">
        <f t="shared" ca="1" si="7"/>
        <v>182800</v>
      </c>
      <c r="L5">
        <f t="shared" ca="1" si="8"/>
        <v>279081.08108108101</v>
      </c>
    </row>
    <row r="6" spans="1:12">
      <c r="A6" t="s">
        <v>5</v>
      </c>
      <c r="B6" s="2">
        <v>113621</v>
      </c>
      <c r="C6">
        <f t="shared" ca="1" si="9"/>
        <v>47575</v>
      </c>
      <c r="D6">
        <f t="shared" ca="1" si="0"/>
        <v>47938</v>
      </c>
      <c r="E6">
        <f t="shared" ca="1" si="1"/>
        <v>68453</v>
      </c>
      <c r="F6">
        <f t="shared" ca="1" si="2"/>
        <v>46327</v>
      </c>
      <c r="G6">
        <f t="shared" ca="1" si="3"/>
        <v>46229</v>
      </c>
      <c r="H6">
        <f t="shared" ca="1" si="4"/>
        <v>46981</v>
      </c>
      <c r="I6">
        <f t="shared" ca="1" si="5"/>
        <v>47335</v>
      </c>
      <c r="J6">
        <f t="shared" ca="1" si="6"/>
        <v>45956</v>
      </c>
      <c r="K6">
        <f t="shared" ca="1" si="7"/>
        <v>45489</v>
      </c>
      <c r="L6">
        <f t="shared" ca="1" si="8"/>
        <v>45300</v>
      </c>
    </row>
    <row r="7" spans="1:12">
      <c r="A7" t="s">
        <v>6</v>
      </c>
      <c r="B7" s="2">
        <v>81526</v>
      </c>
      <c r="C7">
        <f t="shared" ca="1" si="9"/>
        <v>44754</v>
      </c>
      <c r="D7">
        <f t="shared" ca="1" si="0"/>
        <v>44857</v>
      </c>
      <c r="E7">
        <f t="shared" ca="1" si="1"/>
        <v>66915</v>
      </c>
      <c r="F7">
        <f t="shared" ca="1" si="2"/>
        <v>46602</v>
      </c>
      <c r="G7">
        <f t="shared" ca="1" si="3"/>
        <v>48430</v>
      </c>
      <c r="H7">
        <f t="shared" ca="1" si="4"/>
        <v>49226</v>
      </c>
      <c r="I7">
        <f t="shared" ca="1" si="5"/>
        <v>51806</v>
      </c>
      <c r="J7">
        <f t="shared" ca="1" si="6"/>
        <v>49035</v>
      </c>
      <c r="K7">
        <f t="shared" ca="1" si="7"/>
        <v>49960</v>
      </c>
      <c r="L7">
        <f t="shared" ca="1" si="8"/>
        <v>53301</v>
      </c>
    </row>
    <row r="8" spans="1:12">
      <c r="A8" t="s">
        <v>7</v>
      </c>
      <c r="B8" s="2">
        <v>169163</v>
      </c>
      <c r="C8">
        <f t="shared" ca="1" si="9"/>
        <v>95801</v>
      </c>
      <c r="D8">
        <f t="shared" ca="1" si="0"/>
        <v>148168</v>
      </c>
      <c r="E8">
        <f t="shared" ca="1" si="1"/>
        <v>205664</v>
      </c>
      <c r="F8">
        <f t="shared" ca="1" si="2"/>
        <v>111996</v>
      </c>
      <c r="G8">
        <f t="shared" ca="1" si="3"/>
        <v>119387</v>
      </c>
      <c r="H8">
        <f t="shared" ca="1" si="4"/>
        <v>121050</v>
      </c>
      <c r="I8">
        <f t="shared" ca="1" si="5"/>
        <v>126544</v>
      </c>
      <c r="J8">
        <f t="shared" ca="1" si="6"/>
        <v>140995</v>
      </c>
      <c r="K8">
        <f t="shared" ca="1" si="7"/>
        <v>147654</v>
      </c>
      <c r="L8">
        <f t="shared" ca="1" si="8"/>
        <v>154350</v>
      </c>
    </row>
    <row r="9" spans="1:12">
      <c r="A9" t="s">
        <v>8</v>
      </c>
      <c r="B9" s="2">
        <v>83017.125</v>
      </c>
      <c r="C9">
        <f t="shared" ca="1" si="9"/>
        <v>43365.625</v>
      </c>
      <c r="D9">
        <f t="shared" ca="1" si="0"/>
        <v>57268.5</v>
      </c>
      <c r="E9">
        <f t="shared" ca="1" si="1"/>
        <v>74068.75</v>
      </c>
      <c r="F9">
        <f t="shared" ca="1" si="2"/>
        <v>48108.125</v>
      </c>
      <c r="G9">
        <f t="shared" ca="1" si="3"/>
        <v>49990.5</v>
      </c>
      <c r="H9">
        <f t="shared" ca="1" si="4"/>
        <v>51161.375</v>
      </c>
      <c r="I9">
        <f t="shared" ca="1" si="5"/>
        <v>65832</v>
      </c>
      <c r="J9">
        <f t="shared" ca="1" si="6"/>
        <v>54816.5</v>
      </c>
      <c r="K9">
        <f t="shared" ca="1" si="7"/>
        <v>55912.25</v>
      </c>
      <c r="L9">
        <f t="shared" ca="1" si="8"/>
        <v>57214.625</v>
      </c>
    </row>
    <row r="10" spans="1:12">
      <c r="A10" t="s">
        <v>9</v>
      </c>
      <c r="B10" s="2">
        <v>619149.32126696804</v>
      </c>
      <c r="C10">
        <f t="shared" ca="1" si="9"/>
        <v>224955.55555555501</v>
      </c>
      <c r="D10">
        <f t="shared" ca="1" si="0"/>
        <v>205600</v>
      </c>
      <c r="E10">
        <f t="shared" ca="1" si="1"/>
        <v>233200</v>
      </c>
      <c r="F10">
        <f t="shared" ca="1" si="2"/>
        <v>276400</v>
      </c>
      <c r="G10">
        <f t="shared" ca="1" si="3"/>
        <v>255288.888888888</v>
      </c>
      <c r="H10">
        <f t="shared" ca="1" si="4"/>
        <v>161866.66666666599</v>
      </c>
      <c r="I10">
        <f t="shared" ca="1" si="5"/>
        <v>215622.22222222199</v>
      </c>
      <c r="J10">
        <f t="shared" ca="1" si="6"/>
        <v>248244.444444444</v>
      </c>
      <c r="K10">
        <f t="shared" ca="1" si="7"/>
        <v>199600</v>
      </c>
      <c r="L10">
        <f t="shared" ca="1" si="8"/>
        <v>262324.32432432403</v>
      </c>
    </row>
    <row r="11" spans="1:12">
      <c r="A11" t="s">
        <v>10</v>
      </c>
      <c r="B11" s="2">
        <v>63744</v>
      </c>
      <c r="C11">
        <f t="shared" ca="1" si="9"/>
        <v>51178</v>
      </c>
      <c r="D11">
        <f t="shared" ca="1" si="0"/>
        <v>67266</v>
      </c>
      <c r="E11">
        <f t="shared" ca="1" si="1"/>
        <v>67159</v>
      </c>
      <c r="F11">
        <f t="shared" ca="1" si="2"/>
        <v>45693</v>
      </c>
      <c r="G11">
        <f t="shared" ca="1" si="3"/>
        <v>45583</v>
      </c>
      <c r="H11">
        <f t="shared" ca="1" si="4"/>
        <v>45789</v>
      </c>
      <c r="I11">
        <f t="shared" ca="1" si="5"/>
        <v>143474</v>
      </c>
      <c r="J11">
        <f t="shared" ca="1" si="6"/>
        <v>45491</v>
      </c>
      <c r="K11">
        <f t="shared" ca="1" si="7"/>
        <v>44989</v>
      </c>
      <c r="L11">
        <f t="shared" ca="1" si="8"/>
        <v>45456</v>
      </c>
    </row>
    <row r="12" spans="1:12">
      <c r="A12" t="s">
        <v>11</v>
      </c>
      <c r="B12" s="2">
        <v>3895.7142857142799</v>
      </c>
      <c r="C12">
        <f t="shared" ca="1" si="9"/>
        <v>908.71428571428498</v>
      </c>
      <c r="D12">
        <f t="shared" ca="1" si="0"/>
        <v>1060</v>
      </c>
      <c r="E12">
        <f t="shared" ca="1" si="1"/>
        <v>1102.8571428571399</v>
      </c>
      <c r="F12">
        <f t="shared" ca="1" si="2"/>
        <v>909.57142857142799</v>
      </c>
      <c r="G12">
        <f t="shared" ca="1" si="3"/>
        <v>933.85714285714198</v>
      </c>
      <c r="H12">
        <f t="shared" ca="1" si="4"/>
        <v>942.85714285714198</v>
      </c>
      <c r="I12">
        <f t="shared" ca="1" si="5"/>
        <v>930.142857142857</v>
      </c>
      <c r="J12">
        <f t="shared" ca="1" si="6"/>
        <v>933.85714285714198</v>
      </c>
      <c r="K12">
        <f t="shared" ca="1" si="7"/>
        <v>931.85714285714198</v>
      </c>
      <c r="L12">
        <f t="shared" ca="1" si="8"/>
        <v>943.28571428571399</v>
      </c>
    </row>
    <row r="14" spans="1:12">
      <c r="A14" t="s">
        <v>0</v>
      </c>
      <c r="B14" s="2">
        <v>45</v>
      </c>
    </row>
    <row r="15" spans="1:12">
      <c r="A15" t="s">
        <v>1</v>
      </c>
      <c r="B15" s="2">
        <v>46346</v>
      </c>
    </row>
    <row r="16" spans="1:12">
      <c r="A16" t="s">
        <v>2</v>
      </c>
      <c r="B16" s="2">
        <v>62361</v>
      </c>
    </row>
    <row r="17" spans="1:2">
      <c r="A17" t="s">
        <v>3</v>
      </c>
      <c r="B17" s="2">
        <v>44972</v>
      </c>
    </row>
    <row r="18" spans="1:2">
      <c r="A18" t="s">
        <v>4</v>
      </c>
      <c r="B18" s="2">
        <v>240044.444444444</v>
      </c>
    </row>
    <row r="19" spans="1:2">
      <c r="A19" t="s">
        <v>5</v>
      </c>
      <c r="B19" s="2">
        <v>47575</v>
      </c>
    </row>
    <row r="20" spans="1:2">
      <c r="A20" t="s">
        <v>6</v>
      </c>
      <c r="B20" s="2">
        <v>44754</v>
      </c>
    </row>
    <row r="21" spans="1:2">
      <c r="A21" t="s">
        <v>7</v>
      </c>
      <c r="B21" s="2">
        <v>95801</v>
      </c>
    </row>
    <row r="22" spans="1:2">
      <c r="A22" t="s">
        <v>8</v>
      </c>
      <c r="B22" s="2">
        <v>43365.625</v>
      </c>
    </row>
    <row r="23" spans="1:2">
      <c r="A23" t="s">
        <v>9</v>
      </c>
      <c r="B23" s="2">
        <v>224955.55555555501</v>
      </c>
    </row>
    <row r="24" spans="1:2">
      <c r="A24" t="s">
        <v>10</v>
      </c>
      <c r="B24" s="2">
        <v>51178</v>
      </c>
    </row>
    <row r="25" spans="1:2">
      <c r="A25" t="s">
        <v>11</v>
      </c>
      <c r="B25" s="2">
        <v>908.71428571428498</v>
      </c>
    </row>
    <row r="27" spans="1:2">
      <c r="A27" t="s">
        <v>0</v>
      </c>
      <c r="B27" s="2">
        <v>90</v>
      </c>
    </row>
    <row r="28" spans="1:2">
      <c r="A28" t="s">
        <v>1</v>
      </c>
      <c r="B28" s="2">
        <v>48613</v>
      </c>
    </row>
    <row r="29" spans="1:2">
      <c r="A29" t="s">
        <v>2</v>
      </c>
      <c r="B29" s="2">
        <v>107145</v>
      </c>
    </row>
    <row r="30" spans="1:2">
      <c r="A30" t="s">
        <v>3</v>
      </c>
      <c r="B30" s="2">
        <v>65305</v>
      </c>
    </row>
    <row r="31" spans="1:2">
      <c r="A31" t="s">
        <v>4</v>
      </c>
      <c r="B31" s="2">
        <v>192755.55555555501</v>
      </c>
    </row>
    <row r="32" spans="1:2">
      <c r="A32" t="s">
        <v>5</v>
      </c>
      <c r="B32" s="2">
        <v>47938</v>
      </c>
    </row>
    <row r="33" spans="1:2">
      <c r="A33" t="s">
        <v>6</v>
      </c>
      <c r="B33" s="2">
        <v>44857</v>
      </c>
    </row>
    <row r="34" spans="1:2">
      <c r="A34" t="s">
        <v>7</v>
      </c>
      <c r="B34" s="2">
        <v>148168</v>
      </c>
    </row>
    <row r="35" spans="1:2">
      <c r="A35" t="s">
        <v>8</v>
      </c>
      <c r="B35" s="2">
        <v>57268.5</v>
      </c>
    </row>
    <row r="36" spans="1:2">
      <c r="A36" t="s">
        <v>9</v>
      </c>
      <c r="B36" s="2">
        <v>205600</v>
      </c>
    </row>
    <row r="37" spans="1:2">
      <c r="A37" t="s">
        <v>10</v>
      </c>
      <c r="B37" s="2">
        <v>67266</v>
      </c>
    </row>
    <row r="38" spans="1:2">
      <c r="A38" t="s">
        <v>11</v>
      </c>
      <c r="B38" s="2">
        <v>1060</v>
      </c>
    </row>
    <row r="40" spans="1:2">
      <c r="A40" t="s">
        <v>0</v>
      </c>
      <c r="B40" s="2">
        <v>135</v>
      </c>
    </row>
    <row r="41" spans="1:2">
      <c r="A41" t="s">
        <v>1</v>
      </c>
      <c r="B41" s="2">
        <v>74515</v>
      </c>
    </row>
    <row r="42" spans="1:2">
      <c r="A42" t="s">
        <v>2</v>
      </c>
      <c r="B42" s="2">
        <v>134201</v>
      </c>
    </row>
    <row r="43" spans="1:2">
      <c r="A43" t="s">
        <v>3</v>
      </c>
      <c r="B43" s="2">
        <v>65339</v>
      </c>
    </row>
    <row r="44" spans="1:2">
      <c r="A44" t="s">
        <v>4</v>
      </c>
      <c r="B44" s="2">
        <v>257466.66666666599</v>
      </c>
    </row>
    <row r="45" spans="1:2">
      <c r="A45" t="s">
        <v>5</v>
      </c>
      <c r="B45" s="2">
        <v>68453</v>
      </c>
    </row>
    <row r="46" spans="1:2">
      <c r="A46" t="s">
        <v>6</v>
      </c>
      <c r="B46" s="2">
        <v>66915</v>
      </c>
    </row>
    <row r="47" spans="1:2">
      <c r="A47" t="s">
        <v>7</v>
      </c>
      <c r="B47" s="2">
        <v>205664</v>
      </c>
    </row>
    <row r="48" spans="1:2">
      <c r="A48" t="s">
        <v>8</v>
      </c>
      <c r="B48" s="2">
        <v>74068.75</v>
      </c>
    </row>
    <row r="49" spans="1:2">
      <c r="A49" t="s">
        <v>9</v>
      </c>
      <c r="B49" s="2">
        <v>233200</v>
      </c>
    </row>
    <row r="50" spans="1:2">
      <c r="A50" t="s">
        <v>10</v>
      </c>
      <c r="B50" s="2">
        <v>67159</v>
      </c>
    </row>
    <row r="51" spans="1:2">
      <c r="A51" t="s">
        <v>11</v>
      </c>
      <c r="B51" s="2">
        <v>1102.8571428571399</v>
      </c>
    </row>
    <row r="53" spans="1:2">
      <c r="A53" t="s">
        <v>0</v>
      </c>
      <c r="B53" s="2">
        <v>180</v>
      </c>
    </row>
    <row r="54" spans="1:2">
      <c r="A54" t="s">
        <v>1</v>
      </c>
      <c r="B54" s="2">
        <v>50491</v>
      </c>
    </row>
    <row r="55" spans="1:2">
      <c r="A55" t="s">
        <v>2</v>
      </c>
      <c r="B55" s="2">
        <v>136393</v>
      </c>
    </row>
    <row r="56" spans="1:2">
      <c r="A56" t="s">
        <v>3</v>
      </c>
      <c r="B56" s="2">
        <v>44583</v>
      </c>
    </row>
    <row r="57" spans="1:2">
      <c r="A57" t="s">
        <v>4</v>
      </c>
      <c r="B57" s="2">
        <v>249622.22222222199</v>
      </c>
    </row>
    <row r="58" spans="1:2">
      <c r="A58" t="s">
        <v>5</v>
      </c>
      <c r="B58" s="2">
        <v>46327</v>
      </c>
    </row>
    <row r="59" spans="1:2">
      <c r="A59" t="s">
        <v>6</v>
      </c>
      <c r="B59" s="2">
        <v>46602</v>
      </c>
    </row>
    <row r="60" spans="1:2">
      <c r="A60" t="s">
        <v>7</v>
      </c>
      <c r="B60" s="2">
        <v>111996</v>
      </c>
    </row>
    <row r="61" spans="1:2">
      <c r="A61" t="s">
        <v>8</v>
      </c>
      <c r="B61" s="2">
        <v>48108.125</v>
      </c>
    </row>
    <row r="62" spans="1:2">
      <c r="A62" t="s">
        <v>9</v>
      </c>
      <c r="B62" s="2">
        <v>276400</v>
      </c>
    </row>
    <row r="63" spans="1:2">
      <c r="A63" t="s">
        <v>10</v>
      </c>
      <c r="B63" s="2">
        <v>45693</v>
      </c>
    </row>
    <row r="64" spans="1:2">
      <c r="A64" t="s">
        <v>11</v>
      </c>
      <c r="B64" s="2">
        <v>909.57142857142799</v>
      </c>
    </row>
    <row r="66" spans="1:2">
      <c r="A66" t="s">
        <v>0</v>
      </c>
      <c r="B66" s="2">
        <v>225</v>
      </c>
    </row>
    <row r="67" spans="1:2">
      <c r="A67" t="s">
        <v>1</v>
      </c>
      <c r="B67" s="2">
        <v>51079</v>
      </c>
    </row>
    <row r="68" spans="1:2">
      <c r="A68" t="s">
        <v>2</v>
      </c>
      <c r="B68" s="2">
        <v>166360</v>
      </c>
    </row>
    <row r="69" spans="1:2">
      <c r="A69" t="s">
        <v>3</v>
      </c>
      <c r="B69" s="2">
        <v>45281</v>
      </c>
    </row>
    <row r="70" spans="1:2">
      <c r="A70" t="s">
        <v>4</v>
      </c>
      <c r="B70" s="2">
        <v>229111.11111111101</v>
      </c>
    </row>
    <row r="71" spans="1:2">
      <c r="A71" t="s">
        <v>5</v>
      </c>
      <c r="B71" s="2">
        <v>46229</v>
      </c>
    </row>
    <row r="72" spans="1:2">
      <c r="A72" t="s">
        <v>6</v>
      </c>
      <c r="B72" s="2">
        <v>48430</v>
      </c>
    </row>
    <row r="73" spans="1:2">
      <c r="A73" t="s">
        <v>7</v>
      </c>
      <c r="B73" s="2">
        <v>119387</v>
      </c>
    </row>
    <row r="74" spans="1:2">
      <c r="A74" t="s">
        <v>8</v>
      </c>
      <c r="B74" s="2">
        <v>49990.5</v>
      </c>
    </row>
    <row r="75" spans="1:2">
      <c r="A75" t="s">
        <v>9</v>
      </c>
      <c r="B75" s="2">
        <v>255288.888888888</v>
      </c>
    </row>
    <row r="76" spans="1:2">
      <c r="A76" t="s">
        <v>10</v>
      </c>
      <c r="B76" s="2">
        <v>45583</v>
      </c>
    </row>
    <row r="77" spans="1:2">
      <c r="A77" t="s">
        <v>11</v>
      </c>
      <c r="B77" s="2">
        <v>933.85714285714198</v>
      </c>
    </row>
    <row r="79" spans="1:2">
      <c r="A79" t="s">
        <v>0</v>
      </c>
      <c r="B79" s="2">
        <v>270</v>
      </c>
    </row>
    <row r="80" spans="1:2">
      <c r="A80" t="s">
        <v>1</v>
      </c>
      <c r="B80" s="2">
        <v>59040</v>
      </c>
    </row>
    <row r="81" spans="1:2">
      <c r="A81" t="s">
        <v>2</v>
      </c>
      <c r="B81" s="2">
        <v>180221</v>
      </c>
    </row>
    <row r="82" spans="1:2">
      <c r="A82" t="s">
        <v>3</v>
      </c>
      <c r="B82" s="2">
        <v>44917</v>
      </c>
    </row>
    <row r="83" spans="1:2">
      <c r="A83" t="s">
        <v>4</v>
      </c>
      <c r="B83" s="2">
        <v>168111.11111111101</v>
      </c>
    </row>
    <row r="84" spans="1:2">
      <c r="A84" t="s">
        <v>5</v>
      </c>
      <c r="B84" s="2">
        <v>46981</v>
      </c>
    </row>
    <row r="85" spans="1:2">
      <c r="A85" t="s">
        <v>6</v>
      </c>
      <c r="B85" s="2">
        <v>49226</v>
      </c>
    </row>
    <row r="86" spans="1:2">
      <c r="A86" t="s">
        <v>7</v>
      </c>
      <c r="B86" s="2">
        <v>121050</v>
      </c>
    </row>
    <row r="87" spans="1:2">
      <c r="A87" t="s">
        <v>8</v>
      </c>
      <c r="B87" s="2">
        <v>51161.375</v>
      </c>
    </row>
    <row r="88" spans="1:2">
      <c r="A88" t="s">
        <v>9</v>
      </c>
      <c r="B88" s="2">
        <v>161866.66666666599</v>
      </c>
    </row>
    <row r="89" spans="1:2">
      <c r="A89" t="s">
        <v>10</v>
      </c>
      <c r="B89" s="2">
        <v>45789</v>
      </c>
    </row>
    <row r="90" spans="1:2">
      <c r="A90" t="s">
        <v>11</v>
      </c>
      <c r="B90" s="2">
        <v>942.85714285714198</v>
      </c>
    </row>
    <row r="92" spans="1:2">
      <c r="A92" t="s">
        <v>0</v>
      </c>
      <c r="B92" s="2">
        <v>315</v>
      </c>
    </row>
    <row r="93" spans="1:2">
      <c r="A93" t="s">
        <v>1</v>
      </c>
      <c r="B93" s="2">
        <v>63895</v>
      </c>
    </row>
    <row r="94" spans="1:2">
      <c r="A94" t="s">
        <v>2</v>
      </c>
      <c r="B94" s="2">
        <v>237331</v>
      </c>
    </row>
    <row r="95" spans="1:2">
      <c r="A95" t="s">
        <v>3</v>
      </c>
      <c r="B95" s="2">
        <v>44643</v>
      </c>
    </row>
    <row r="96" spans="1:2">
      <c r="A96" t="s">
        <v>4</v>
      </c>
      <c r="B96" s="2">
        <v>151577.777777777</v>
      </c>
    </row>
    <row r="97" spans="1:2">
      <c r="A97" t="s">
        <v>5</v>
      </c>
      <c r="B97" s="2">
        <v>47335</v>
      </c>
    </row>
    <row r="98" spans="1:2">
      <c r="A98" t="s">
        <v>6</v>
      </c>
      <c r="B98" s="2">
        <v>51806</v>
      </c>
    </row>
    <row r="99" spans="1:2">
      <c r="A99" t="s">
        <v>7</v>
      </c>
      <c r="B99" s="2">
        <v>126544</v>
      </c>
    </row>
    <row r="100" spans="1:2">
      <c r="A100" t="s">
        <v>8</v>
      </c>
      <c r="B100" s="2">
        <v>65832</v>
      </c>
    </row>
    <row r="101" spans="1:2">
      <c r="A101" t="s">
        <v>9</v>
      </c>
      <c r="B101" s="2">
        <v>215622.22222222199</v>
      </c>
    </row>
    <row r="102" spans="1:2">
      <c r="A102" t="s">
        <v>10</v>
      </c>
      <c r="B102" s="2">
        <v>143474</v>
      </c>
    </row>
    <row r="103" spans="1:2">
      <c r="A103" t="s">
        <v>11</v>
      </c>
      <c r="B103" s="2">
        <v>930.142857142857</v>
      </c>
    </row>
    <row r="105" spans="1:2">
      <c r="A105" t="s">
        <v>0</v>
      </c>
      <c r="B105" s="2">
        <v>360</v>
      </c>
    </row>
    <row r="106" spans="1:2">
      <c r="A106" t="s">
        <v>1</v>
      </c>
      <c r="B106" s="2">
        <v>61474</v>
      </c>
    </row>
    <row r="107" spans="1:2">
      <c r="A107" t="s">
        <v>2</v>
      </c>
      <c r="B107" s="2">
        <v>221058</v>
      </c>
    </row>
    <row r="108" spans="1:2">
      <c r="A108" t="s">
        <v>3</v>
      </c>
      <c r="B108" s="2">
        <v>44248</v>
      </c>
    </row>
    <row r="109" spans="1:2">
      <c r="A109" t="s">
        <v>4</v>
      </c>
      <c r="B109" s="2">
        <v>229777.777777777</v>
      </c>
    </row>
    <row r="110" spans="1:2">
      <c r="A110" t="s">
        <v>5</v>
      </c>
      <c r="B110" s="2">
        <v>45956</v>
      </c>
    </row>
    <row r="111" spans="1:2">
      <c r="A111" t="s">
        <v>6</v>
      </c>
      <c r="B111" s="2">
        <v>49035</v>
      </c>
    </row>
    <row r="112" spans="1:2">
      <c r="A112" t="s">
        <v>7</v>
      </c>
      <c r="B112" s="2">
        <v>140995</v>
      </c>
    </row>
    <row r="113" spans="1:2">
      <c r="A113" t="s">
        <v>8</v>
      </c>
      <c r="B113" s="2">
        <v>54816.5</v>
      </c>
    </row>
    <row r="114" spans="1:2">
      <c r="A114" t="s">
        <v>9</v>
      </c>
      <c r="B114" s="2">
        <v>248244.444444444</v>
      </c>
    </row>
    <row r="115" spans="1:2">
      <c r="A115" t="s">
        <v>10</v>
      </c>
      <c r="B115" s="2">
        <v>45491</v>
      </c>
    </row>
    <row r="116" spans="1:2">
      <c r="A116" t="s">
        <v>11</v>
      </c>
      <c r="B116" s="2">
        <v>933.85714285714198</v>
      </c>
    </row>
    <row r="118" spans="1:2">
      <c r="A118" t="s">
        <v>0</v>
      </c>
      <c r="B118" s="2">
        <v>405</v>
      </c>
    </row>
    <row r="119" spans="1:2">
      <c r="A119" t="s">
        <v>1</v>
      </c>
      <c r="B119" s="2">
        <v>67019</v>
      </c>
    </row>
    <row r="120" spans="1:2">
      <c r="A120" t="s">
        <v>2</v>
      </c>
      <c r="B120" s="2">
        <v>242190</v>
      </c>
    </row>
    <row r="121" spans="1:2">
      <c r="A121" t="s">
        <v>3</v>
      </c>
      <c r="B121" s="2">
        <v>44702</v>
      </c>
    </row>
    <row r="122" spans="1:2">
      <c r="A122" t="s">
        <v>4</v>
      </c>
      <c r="B122" s="2">
        <v>182800</v>
      </c>
    </row>
    <row r="123" spans="1:2">
      <c r="A123" t="s">
        <v>5</v>
      </c>
      <c r="B123" s="2">
        <v>45489</v>
      </c>
    </row>
    <row r="124" spans="1:2">
      <c r="A124" t="s">
        <v>6</v>
      </c>
      <c r="B124" s="2">
        <v>49960</v>
      </c>
    </row>
    <row r="125" spans="1:2">
      <c r="A125" t="s">
        <v>7</v>
      </c>
      <c r="B125" s="2">
        <v>147654</v>
      </c>
    </row>
    <row r="126" spans="1:2">
      <c r="A126" t="s">
        <v>8</v>
      </c>
      <c r="B126" s="2">
        <v>55912.25</v>
      </c>
    </row>
    <row r="127" spans="1:2">
      <c r="A127" t="s">
        <v>9</v>
      </c>
      <c r="B127" s="2">
        <v>199600</v>
      </c>
    </row>
    <row r="128" spans="1:2">
      <c r="A128" t="s">
        <v>10</v>
      </c>
      <c r="B128" s="2">
        <v>44989</v>
      </c>
    </row>
    <row r="129" spans="1:2">
      <c r="A129" t="s">
        <v>11</v>
      </c>
      <c r="B129" s="2">
        <v>931.85714285714198</v>
      </c>
    </row>
    <row r="131" spans="1:2">
      <c r="A131" t="s">
        <v>0</v>
      </c>
      <c r="B131" s="2">
        <v>442</v>
      </c>
    </row>
    <row r="132" spans="1:2">
      <c r="A132" t="s">
        <v>1</v>
      </c>
      <c r="B132" s="2">
        <v>69353</v>
      </c>
    </row>
    <row r="133" spans="1:2">
      <c r="A133" t="s">
        <v>2</v>
      </c>
      <c r="B133" s="2">
        <v>267808</v>
      </c>
    </row>
    <row r="134" spans="1:2">
      <c r="A134" t="s">
        <v>3</v>
      </c>
      <c r="B134" s="2">
        <v>45354</v>
      </c>
    </row>
    <row r="135" spans="1:2">
      <c r="A135" t="s">
        <v>4</v>
      </c>
      <c r="B135" s="2">
        <v>279081.08108108101</v>
      </c>
    </row>
    <row r="136" spans="1:2">
      <c r="A136" t="s">
        <v>5</v>
      </c>
      <c r="B136" s="2">
        <v>45300</v>
      </c>
    </row>
    <row r="137" spans="1:2">
      <c r="A137" t="s">
        <v>6</v>
      </c>
      <c r="B137" s="2">
        <v>53301</v>
      </c>
    </row>
    <row r="138" spans="1:2">
      <c r="A138" t="s">
        <v>7</v>
      </c>
      <c r="B138" s="2">
        <v>154350</v>
      </c>
    </row>
    <row r="139" spans="1:2">
      <c r="A139" t="s">
        <v>8</v>
      </c>
      <c r="B139" s="2">
        <v>57214.625</v>
      </c>
    </row>
    <row r="140" spans="1:2">
      <c r="A140" t="s">
        <v>9</v>
      </c>
      <c r="B140" s="2">
        <v>262324.32432432403</v>
      </c>
    </row>
    <row r="141" spans="1:2">
      <c r="A141" t="s">
        <v>10</v>
      </c>
      <c r="B141" s="2">
        <v>45456</v>
      </c>
    </row>
    <row r="142" spans="1:2">
      <c r="A142" t="s">
        <v>11</v>
      </c>
      <c r="B142" s="2">
        <v>943.28571428571399</v>
      </c>
    </row>
    <row r="145" spans="1:2">
      <c r="A145" t="s">
        <v>3</v>
      </c>
      <c r="B145" s="2">
        <v>45955</v>
      </c>
    </row>
    <row r="146" spans="1:2">
      <c r="A146" t="s">
        <v>4</v>
      </c>
      <c r="B146" s="2">
        <v>286756.75675675599</v>
      </c>
    </row>
    <row r="147" spans="1:2">
      <c r="A147" t="s">
        <v>5</v>
      </c>
      <c r="B147" s="2">
        <v>45753</v>
      </c>
    </row>
    <row r="148" spans="1:2">
      <c r="A148" t="s">
        <v>6</v>
      </c>
      <c r="B148" s="2">
        <v>53301</v>
      </c>
    </row>
    <row r="149" spans="1:2">
      <c r="A149" t="s">
        <v>7</v>
      </c>
      <c r="B149" s="2">
        <v>155582</v>
      </c>
    </row>
    <row r="150" spans="1:2">
      <c r="A150" t="s">
        <v>8</v>
      </c>
      <c r="B150" s="2">
        <v>57620</v>
      </c>
    </row>
    <row r="151" spans="1:2">
      <c r="A151" t="s">
        <v>9</v>
      </c>
      <c r="B151" s="2">
        <v>265864.86486486398</v>
      </c>
    </row>
    <row r="152" spans="1:2">
      <c r="A152" t="s">
        <v>10</v>
      </c>
      <c r="B152" s="2">
        <v>45922</v>
      </c>
    </row>
    <row r="153" spans="1:2">
      <c r="A153" t="s">
        <v>11</v>
      </c>
      <c r="B153" s="2">
        <v>950.57142857142799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K78"/>
  <sheetViews>
    <sheetView workbookViewId="0">
      <pane ySplit="615" activePane="bottomLeft"/>
      <selection activeCell="H1" sqref="H1"/>
      <selection pane="bottomLeft" activeCell="A2" sqref="A2:E78"/>
    </sheetView>
  </sheetViews>
  <sheetFormatPr defaultRowHeight="15"/>
  <cols>
    <col min="1" max="1" width="36.42578125" customWidth="1"/>
    <col min="2" max="2" width="9.28515625" customWidth="1"/>
    <col min="3" max="3" width="9.42578125" customWidth="1"/>
    <col min="4" max="4" width="17.85546875" style="7" customWidth="1"/>
    <col min="5" max="5" width="9" style="1" bestFit="1" customWidth="1"/>
    <col min="6" max="6" width="19.140625" customWidth="1"/>
    <col min="7" max="7" width="6" bestFit="1" customWidth="1"/>
    <col min="8" max="8" width="8.5703125" style="1" customWidth="1"/>
    <col min="10" max="10" width="9.5703125" style="1" customWidth="1"/>
    <col min="11" max="11" width="10.5703125" style="2" customWidth="1"/>
  </cols>
  <sheetData>
    <row r="1" spans="1:11" s="3" customFormat="1">
      <c r="A1" s="3" t="s">
        <v>13</v>
      </c>
      <c r="B1" s="3" t="s">
        <v>14</v>
      </c>
      <c r="C1" s="3" t="s">
        <v>16</v>
      </c>
      <c r="D1" s="6" t="s">
        <v>20</v>
      </c>
      <c r="E1" s="5" t="s">
        <v>15</v>
      </c>
      <c r="F1" s="3" t="str">
        <f>CONCATENATE(G1, "*time/delivered")</f>
        <v>1000*time/delivered</v>
      </c>
      <c r="G1" s="3">
        <v>1000</v>
      </c>
      <c r="H1" s="5"/>
      <c r="J1" s="5"/>
      <c r="K1" s="4" t="s">
        <v>19</v>
      </c>
    </row>
    <row r="2" spans="1:11">
      <c r="A2" t="s">
        <v>5</v>
      </c>
      <c r="B2">
        <v>0</v>
      </c>
      <c r="C2">
        <v>0</v>
      </c>
      <c r="D2" s="7">
        <v>0</v>
      </c>
      <c r="E2" s="1">
        <v>1505</v>
      </c>
      <c r="F2" s="2">
        <f>G$1*IF(C2=0,0,E2/C2)</f>
        <v>0</v>
      </c>
      <c r="G2" s="3" t="s">
        <v>17</v>
      </c>
      <c r="H2" s="1">
        <f>INDEX(LINEST($E2:$E12, $B2:$B12, FALSE), 1)</f>
        <v>3616.8670427669522</v>
      </c>
      <c r="I2" s="3" t="s">
        <v>18</v>
      </c>
      <c r="J2" s="1">
        <f>INDEX(LINEST( $E2:$E12, $B2:$B12,FALSE), 2)</f>
        <v>0</v>
      </c>
      <c r="K2" s="2">
        <f ca="1">OFFSET($B$2, FLOOR((ROW(K2)-2)/11, 1)*11+MOD(ROW(K2)-2, 11), 0)*OFFSET($H$2, FLOOR((ROW(K2)-2)/11, 1)*11, 0)+OFFSET($J$2, FLOOR((ROW(K2)-2)/11, 1)*11, 0)</f>
        <v>0</v>
      </c>
    </row>
    <row r="3" spans="1:11">
      <c r="A3" t="s">
        <v>5</v>
      </c>
      <c r="B3">
        <v>45</v>
      </c>
      <c r="C3">
        <v>0</v>
      </c>
      <c r="D3" s="7">
        <v>0</v>
      </c>
      <c r="E3" s="1">
        <v>59274</v>
      </c>
      <c r="F3" s="2">
        <f t="shared" ref="F3:F66" si="0">G$1*IF(C3=0,0,E3/C3)</f>
        <v>0</v>
      </c>
      <c r="K3" s="2">
        <f t="shared" ref="K3:K66" ca="1" si="1">OFFSET($B$2, FLOOR((ROW(K3)-2)/11, 1)*11+MOD(ROW(K3)-2, 11), 0)*OFFSET($H$2, FLOOR((ROW(K3)-2)/11, 1)*11, 0)+OFFSET($J$2, FLOOR((ROW(K3)-2)/11, 1)*11, 0)</f>
        <v>162759.01692451283</v>
      </c>
    </row>
    <row r="4" spans="1:11">
      <c r="A4" t="s">
        <v>5</v>
      </c>
      <c r="B4">
        <v>90</v>
      </c>
      <c r="C4">
        <v>0</v>
      </c>
      <c r="D4" s="7">
        <v>0</v>
      </c>
      <c r="E4" s="1">
        <v>120317</v>
      </c>
      <c r="F4" s="2">
        <f t="shared" si="0"/>
        <v>0</v>
      </c>
      <c r="K4" s="2">
        <f t="shared" ca="1" si="1"/>
        <v>325518.03384902567</v>
      </c>
    </row>
    <row r="5" spans="1:11">
      <c r="A5" t="s">
        <v>5</v>
      </c>
      <c r="B5">
        <v>135</v>
      </c>
      <c r="C5">
        <v>0</v>
      </c>
      <c r="D5" s="7">
        <v>0</v>
      </c>
      <c r="E5" s="1">
        <v>208838</v>
      </c>
      <c r="F5" s="2">
        <f t="shared" si="0"/>
        <v>0</v>
      </c>
      <c r="K5" s="2">
        <f t="shared" ca="1" si="1"/>
        <v>488277.05077353853</v>
      </c>
    </row>
    <row r="6" spans="1:11">
      <c r="A6" t="s">
        <v>5</v>
      </c>
      <c r="B6">
        <v>180</v>
      </c>
      <c r="C6">
        <v>0</v>
      </c>
      <c r="D6" s="7">
        <v>0</v>
      </c>
      <c r="E6" s="1">
        <v>320167</v>
      </c>
      <c r="F6" s="2">
        <f t="shared" si="0"/>
        <v>0</v>
      </c>
      <c r="K6" s="2">
        <f t="shared" ca="1" si="1"/>
        <v>651036.06769805134</v>
      </c>
    </row>
    <row r="7" spans="1:11">
      <c r="A7" t="s">
        <v>5</v>
      </c>
      <c r="B7">
        <v>225</v>
      </c>
      <c r="C7">
        <v>0</v>
      </c>
      <c r="D7" s="7">
        <v>0</v>
      </c>
      <c r="E7" s="1">
        <v>430741</v>
      </c>
      <c r="F7" s="2">
        <f t="shared" si="0"/>
        <v>0</v>
      </c>
      <c r="K7" s="2">
        <f t="shared" ca="1" si="1"/>
        <v>813795.08462256426</v>
      </c>
    </row>
    <row r="8" spans="1:11">
      <c r="A8" t="s">
        <v>5</v>
      </c>
      <c r="B8">
        <v>270</v>
      </c>
      <c r="C8">
        <v>0</v>
      </c>
      <c r="D8" s="7">
        <v>0</v>
      </c>
      <c r="E8" s="1">
        <v>583935</v>
      </c>
      <c r="F8" s="2">
        <f t="shared" si="0"/>
        <v>0</v>
      </c>
      <c r="K8" s="2">
        <f t="shared" ca="1" si="1"/>
        <v>976554.10154707707</v>
      </c>
    </row>
    <row r="9" spans="1:11">
      <c r="A9" t="s">
        <v>5</v>
      </c>
      <c r="B9">
        <v>315</v>
      </c>
      <c r="C9">
        <v>0</v>
      </c>
      <c r="D9" s="7">
        <v>0</v>
      </c>
      <c r="E9" s="1">
        <v>801815</v>
      </c>
      <c r="F9" s="2">
        <f t="shared" si="0"/>
        <v>0</v>
      </c>
      <c r="K9" s="2">
        <f t="shared" ca="1" si="1"/>
        <v>1139313.1184715899</v>
      </c>
    </row>
    <row r="10" spans="1:11">
      <c r="A10" t="s">
        <v>5</v>
      </c>
      <c r="B10">
        <v>360</v>
      </c>
      <c r="C10">
        <v>0</v>
      </c>
      <c r="D10" s="7">
        <v>0</v>
      </c>
      <c r="E10" s="1">
        <v>1739584</v>
      </c>
      <c r="F10" s="2">
        <f t="shared" si="0"/>
        <v>0</v>
      </c>
      <c r="K10" s="2">
        <f t="shared" ca="1" si="1"/>
        <v>1302072.1353961027</v>
      </c>
    </row>
    <row r="11" spans="1:11">
      <c r="A11" t="s">
        <v>5</v>
      </c>
      <c r="B11">
        <v>405</v>
      </c>
      <c r="C11">
        <v>1000</v>
      </c>
      <c r="D11" s="7">
        <v>0</v>
      </c>
      <c r="E11" s="1">
        <v>2687185</v>
      </c>
      <c r="F11" s="2">
        <f t="shared" si="0"/>
        <v>2687185</v>
      </c>
      <c r="K11" s="2">
        <f t="shared" ca="1" si="1"/>
        <v>1464831.1523206157</v>
      </c>
    </row>
    <row r="12" spans="1:11">
      <c r="A12" t="s">
        <v>5</v>
      </c>
      <c r="B12">
        <v>442</v>
      </c>
      <c r="C12">
        <v>2000</v>
      </c>
      <c r="D12" s="7">
        <v>0</v>
      </c>
      <c r="E12" s="1">
        <v>1070045</v>
      </c>
      <c r="F12" s="2">
        <f t="shared" si="0"/>
        <v>535022.5</v>
      </c>
      <c r="K12" s="2">
        <f t="shared" ca="1" si="1"/>
        <v>1598655.2329029927</v>
      </c>
    </row>
    <row r="13" spans="1:11">
      <c r="A13" t="s">
        <v>1</v>
      </c>
      <c r="B13">
        <v>0</v>
      </c>
      <c r="C13">
        <v>0</v>
      </c>
      <c r="D13" s="7">
        <v>0</v>
      </c>
      <c r="E13" s="1">
        <v>1505</v>
      </c>
      <c r="F13" s="2">
        <f t="shared" si="0"/>
        <v>0</v>
      </c>
      <c r="G13" s="3" t="s">
        <v>17</v>
      </c>
      <c r="H13" s="1">
        <f>INDEX(LINEST($E13:$E23, $B13:$B23, FALSE), 1)</f>
        <v>2832.3206453425223</v>
      </c>
      <c r="I13" s="3" t="s">
        <v>18</v>
      </c>
      <c r="J13" s="1">
        <f>INDEX(LINEST( $E13:$E23, $B13:$B23,FALSE), 2)</f>
        <v>0</v>
      </c>
      <c r="K13" s="2">
        <f t="shared" ca="1" si="1"/>
        <v>0</v>
      </c>
    </row>
    <row r="14" spans="1:11">
      <c r="A14" t="s">
        <v>1</v>
      </c>
      <c r="B14">
        <v>45</v>
      </c>
      <c r="C14">
        <v>3000</v>
      </c>
      <c r="D14" s="7">
        <v>0</v>
      </c>
      <c r="E14" s="1">
        <v>61456</v>
      </c>
      <c r="F14" s="2">
        <f t="shared" si="0"/>
        <v>20485.333333333332</v>
      </c>
      <c r="K14" s="2">
        <f t="shared" ca="1" si="1"/>
        <v>127454.42904041351</v>
      </c>
    </row>
    <row r="15" spans="1:11">
      <c r="A15" t="s">
        <v>1</v>
      </c>
      <c r="B15">
        <v>90</v>
      </c>
      <c r="C15">
        <v>9000</v>
      </c>
      <c r="D15" s="7">
        <v>0</v>
      </c>
      <c r="E15" s="1">
        <v>126545</v>
      </c>
      <c r="F15" s="2">
        <f t="shared" si="0"/>
        <v>14060.555555555557</v>
      </c>
      <c r="K15" s="2">
        <f t="shared" ca="1" si="1"/>
        <v>254908.85808082702</v>
      </c>
    </row>
    <row r="16" spans="1:11">
      <c r="A16" t="s">
        <v>1</v>
      </c>
      <c r="B16">
        <v>135</v>
      </c>
      <c r="C16">
        <v>17000</v>
      </c>
      <c r="D16" s="7">
        <v>0</v>
      </c>
      <c r="E16" s="1">
        <v>215299</v>
      </c>
      <c r="F16" s="2">
        <f t="shared" si="0"/>
        <v>12664.64705882353</v>
      </c>
      <c r="K16" s="2">
        <f t="shared" ca="1" si="1"/>
        <v>382363.28712124052</v>
      </c>
    </row>
    <row r="17" spans="1:11">
      <c r="A17" t="s">
        <v>1</v>
      </c>
      <c r="B17">
        <v>180</v>
      </c>
      <c r="C17">
        <v>26000</v>
      </c>
      <c r="D17" s="7">
        <v>0</v>
      </c>
      <c r="E17" s="1">
        <v>330372</v>
      </c>
      <c r="F17" s="2">
        <f t="shared" si="0"/>
        <v>12706.615384615385</v>
      </c>
      <c r="K17" s="2">
        <f t="shared" ca="1" si="1"/>
        <v>509817.71616165404</v>
      </c>
    </row>
    <row r="18" spans="1:11">
      <c r="A18" t="s">
        <v>1</v>
      </c>
      <c r="B18">
        <v>225</v>
      </c>
      <c r="C18">
        <v>35000</v>
      </c>
      <c r="D18" s="7">
        <v>0</v>
      </c>
      <c r="E18" s="1">
        <v>445847</v>
      </c>
      <c r="F18" s="2">
        <f t="shared" si="0"/>
        <v>12738.485714285714</v>
      </c>
      <c r="K18" s="2">
        <f t="shared" ca="1" si="1"/>
        <v>637272.14520206756</v>
      </c>
    </row>
    <row r="19" spans="1:11">
      <c r="A19" t="s">
        <v>1</v>
      </c>
      <c r="B19">
        <v>270</v>
      </c>
      <c r="C19">
        <v>52000</v>
      </c>
      <c r="D19" s="7">
        <v>0</v>
      </c>
      <c r="E19" s="1">
        <v>646979</v>
      </c>
      <c r="F19" s="2">
        <f t="shared" si="0"/>
        <v>12441.903846153846</v>
      </c>
      <c r="K19" s="2">
        <f t="shared" ca="1" si="1"/>
        <v>764726.57424248103</v>
      </c>
    </row>
    <row r="20" spans="1:11">
      <c r="A20" t="s">
        <v>1</v>
      </c>
      <c r="B20">
        <v>315</v>
      </c>
      <c r="C20">
        <v>71000</v>
      </c>
      <c r="D20" s="7">
        <v>0</v>
      </c>
      <c r="E20" s="1">
        <v>931806</v>
      </c>
      <c r="F20" s="2">
        <f t="shared" si="0"/>
        <v>13124.028169014084</v>
      </c>
      <c r="K20" s="2">
        <f t="shared" ca="1" si="1"/>
        <v>892181.0032828945</v>
      </c>
    </row>
    <row r="21" spans="1:11">
      <c r="A21" t="s">
        <v>1</v>
      </c>
      <c r="B21">
        <v>360</v>
      </c>
      <c r="C21">
        <v>93000</v>
      </c>
      <c r="D21" s="7">
        <v>0</v>
      </c>
      <c r="E21" s="1">
        <v>1249204</v>
      </c>
      <c r="F21" s="2">
        <f t="shared" si="0"/>
        <v>13432.301075268817</v>
      </c>
      <c r="K21" s="2">
        <f t="shared" ca="1" si="1"/>
        <v>1019635.4323233081</v>
      </c>
    </row>
    <row r="22" spans="1:11">
      <c r="A22" t="s">
        <v>1</v>
      </c>
      <c r="B22">
        <v>405</v>
      </c>
      <c r="C22">
        <v>118000</v>
      </c>
      <c r="D22" s="7">
        <v>0</v>
      </c>
      <c r="E22" s="1">
        <v>965429</v>
      </c>
      <c r="F22" s="2">
        <f t="shared" si="0"/>
        <v>8181.6016949152545</v>
      </c>
      <c r="K22" s="2">
        <f t="shared" ca="1" si="1"/>
        <v>1147089.8613637215</v>
      </c>
    </row>
    <row r="23" spans="1:11">
      <c r="A23" t="s">
        <v>1</v>
      </c>
      <c r="B23">
        <v>442</v>
      </c>
      <c r="C23">
        <v>143000</v>
      </c>
      <c r="D23" s="7">
        <v>0</v>
      </c>
      <c r="E23" s="1">
        <v>1529454</v>
      </c>
      <c r="F23" s="2">
        <f t="shared" si="0"/>
        <v>10695.482517482518</v>
      </c>
      <c r="K23" s="2">
        <f t="shared" ca="1" si="1"/>
        <v>1251885.7252413949</v>
      </c>
    </row>
    <row r="24" spans="1:11">
      <c r="A24" t="s">
        <v>6</v>
      </c>
      <c r="B24">
        <v>0</v>
      </c>
      <c r="C24">
        <v>0</v>
      </c>
      <c r="D24" s="7">
        <v>0</v>
      </c>
      <c r="E24" s="1">
        <v>1515</v>
      </c>
      <c r="F24" s="2">
        <f t="shared" si="0"/>
        <v>0</v>
      </c>
      <c r="G24" s="3" t="s">
        <v>17</v>
      </c>
      <c r="H24" s="1">
        <f>INDEX(LINEST($E24:$E34, $B24:$B34, FALSE), 1)</f>
        <v>2691.8955894517599</v>
      </c>
      <c r="I24" s="3" t="s">
        <v>18</v>
      </c>
      <c r="J24" s="1">
        <f>INDEX(LINEST( $E24:$E34, $B24:$B34,FALSE), 2)</f>
        <v>0</v>
      </c>
      <c r="K24" s="2">
        <f t="shared" ca="1" si="1"/>
        <v>0</v>
      </c>
    </row>
    <row r="25" spans="1:11">
      <c r="A25" t="s">
        <v>6</v>
      </c>
      <c r="B25">
        <v>45</v>
      </c>
      <c r="C25">
        <v>0</v>
      </c>
      <c r="D25" s="7">
        <v>0</v>
      </c>
      <c r="E25" s="1">
        <v>59303</v>
      </c>
      <c r="F25" s="2">
        <f t="shared" si="0"/>
        <v>0</v>
      </c>
      <c r="K25" s="2">
        <f t="shared" ca="1" si="1"/>
        <v>121135.3015253292</v>
      </c>
    </row>
    <row r="26" spans="1:11">
      <c r="A26" t="s">
        <v>6</v>
      </c>
      <c r="B26">
        <v>90</v>
      </c>
      <c r="C26">
        <v>0</v>
      </c>
      <c r="D26" s="7">
        <v>0</v>
      </c>
      <c r="E26" s="1">
        <v>122404</v>
      </c>
      <c r="F26" s="2">
        <f t="shared" si="0"/>
        <v>0</v>
      </c>
      <c r="K26" s="2">
        <f t="shared" ca="1" si="1"/>
        <v>242270.60305065839</v>
      </c>
    </row>
    <row r="27" spans="1:11">
      <c r="A27" t="s">
        <v>6</v>
      </c>
      <c r="B27">
        <v>135</v>
      </c>
      <c r="C27">
        <v>0</v>
      </c>
      <c r="D27" s="7">
        <v>0</v>
      </c>
      <c r="E27" s="1">
        <v>210229</v>
      </c>
      <c r="F27" s="2">
        <f t="shared" si="0"/>
        <v>0</v>
      </c>
      <c r="K27" s="2">
        <f t="shared" ca="1" si="1"/>
        <v>363405.9045759876</v>
      </c>
    </row>
    <row r="28" spans="1:11">
      <c r="A28" t="s">
        <v>6</v>
      </c>
      <c r="B28">
        <v>180</v>
      </c>
      <c r="C28">
        <v>2000</v>
      </c>
      <c r="D28" s="7">
        <v>0</v>
      </c>
      <c r="E28" s="1">
        <v>345223</v>
      </c>
      <c r="F28" s="2">
        <f t="shared" si="0"/>
        <v>172611.5</v>
      </c>
      <c r="K28" s="2">
        <f t="shared" ca="1" si="1"/>
        <v>484541.20610131678</v>
      </c>
    </row>
    <row r="29" spans="1:11">
      <c r="A29" t="s">
        <v>6</v>
      </c>
      <c r="B29">
        <v>225</v>
      </c>
      <c r="C29">
        <v>5000</v>
      </c>
      <c r="D29" s="7">
        <v>0</v>
      </c>
      <c r="E29" s="1">
        <v>478668</v>
      </c>
      <c r="F29" s="2">
        <f t="shared" si="0"/>
        <v>95733.599999999991</v>
      </c>
      <c r="K29" s="2">
        <f t="shared" ca="1" si="1"/>
        <v>605676.50762664597</v>
      </c>
    </row>
    <row r="30" spans="1:11">
      <c r="A30" t="s">
        <v>6</v>
      </c>
      <c r="B30">
        <v>270</v>
      </c>
      <c r="C30">
        <v>9000</v>
      </c>
      <c r="D30" s="7">
        <v>0</v>
      </c>
      <c r="E30" s="1">
        <v>538941</v>
      </c>
      <c r="F30" s="2">
        <f t="shared" si="0"/>
        <v>59882.333333333336</v>
      </c>
      <c r="K30" s="2">
        <f t="shared" ca="1" si="1"/>
        <v>726811.80915197521</v>
      </c>
    </row>
    <row r="31" spans="1:11">
      <c r="A31" t="s">
        <v>6</v>
      </c>
      <c r="B31">
        <v>315</v>
      </c>
      <c r="C31">
        <v>13000</v>
      </c>
      <c r="D31" s="7">
        <v>0</v>
      </c>
      <c r="E31" s="1">
        <v>567822</v>
      </c>
      <c r="F31" s="2">
        <f t="shared" si="0"/>
        <v>43678.615384615383</v>
      </c>
      <c r="K31" s="2">
        <f t="shared" ca="1" si="1"/>
        <v>847947.11067730433</v>
      </c>
    </row>
    <row r="32" spans="1:11">
      <c r="A32" t="s">
        <v>6</v>
      </c>
      <c r="B32">
        <v>360</v>
      </c>
      <c r="C32">
        <v>17000</v>
      </c>
      <c r="D32" s="7">
        <v>0</v>
      </c>
      <c r="E32" s="1">
        <v>788061</v>
      </c>
      <c r="F32" s="2">
        <f t="shared" si="0"/>
        <v>46356.529411764706</v>
      </c>
      <c r="K32" s="2">
        <f t="shared" ca="1" si="1"/>
        <v>969082.41220263357</v>
      </c>
    </row>
    <row r="33" spans="1:11">
      <c r="A33" t="s">
        <v>6</v>
      </c>
      <c r="B33">
        <v>405</v>
      </c>
      <c r="C33">
        <v>22000</v>
      </c>
      <c r="D33" s="7">
        <v>0</v>
      </c>
      <c r="E33" s="1">
        <v>1154380</v>
      </c>
      <c r="F33" s="2">
        <f t="shared" si="0"/>
        <v>52471.818181818177</v>
      </c>
      <c r="K33" s="2">
        <f t="shared" ca="1" si="1"/>
        <v>1090217.7137279627</v>
      </c>
    </row>
    <row r="34" spans="1:11">
      <c r="A34" t="s">
        <v>6</v>
      </c>
      <c r="B34">
        <v>442</v>
      </c>
      <c r="C34">
        <v>27000</v>
      </c>
      <c r="D34" s="7">
        <v>0</v>
      </c>
      <c r="E34" s="1">
        <v>1791741</v>
      </c>
      <c r="F34" s="2">
        <f t="shared" si="0"/>
        <v>66360.777777777781</v>
      </c>
      <c r="K34" s="2">
        <f t="shared" ca="1" si="1"/>
        <v>1189817.8505376778</v>
      </c>
    </row>
    <row r="35" spans="1:11">
      <c r="A35" t="s">
        <v>10</v>
      </c>
      <c r="B35">
        <v>0</v>
      </c>
      <c r="C35">
        <v>0</v>
      </c>
      <c r="D35" s="7">
        <v>0</v>
      </c>
      <c r="E35" s="1">
        <v>2505</v>
      </c>
      <c r="F35" s="2">
        <f t="shared" si="0"/>
        <v>0</v>
      </c>
      <c r="G35" s="3" t="s">
        <v>17</v>
      </c>
      <c r="H35" s="1">
        <f>INDEX(LINEST($E35:$E45, $B35:$B45, FALSE), 1)</f>
        <v>2890.2222724207072</v>
      </c>
      <c r="I35" s="3" t="s">
        <v>18</v>
      </c>
      <c r="J35" s="1">
        <f>INDEX(LINEST( $E35:$E45, $B35:$B45,FALSE), 2)</f>
        <v>0</v>
      </c>
      <c r="K35" s="2">
        <f t="shared" ca="1" si="1"/>
        <v>0</v>
      </c>
    </row>
    <row r="36" spans="1:11">
      <c r="A36" t="s">
        <v>10</v>
      </c>
      <c r="B36">
        <v>45</v>
      </c>
      <c r="C36">
        <v>0</v>
      </c>
      <c r="D36" s="7">
        <v>0</v>
      </c>
      <c r="E36" s="1">
        <v>60552</v>
      </c>
      <c r="F36" s="2">
        <f t="shared" si="0"/>
        <v>0</v>
      </c>
      <c r="K36" s="2">
        <f t="shared" ca="1" si="1"/>
        <v>130060.00225893183</v>
      </c>
    </row>
    <row r="37" spans="1:11">
      <c r="A37" t="s">
        <v>10</v>
      </c>
      <c r="B37">
        <v>90</v>
      </c>
      <c r="C37">
        <v>0</v>
      </c>
      <c r="D37" s="7">
        <v>0</v>
      </c>
      <c r="E37" s="1">
        <v>131910</v>
      </c>
      <c r="F37" s="2">
        <f t="shared" si="0"/>
        <v>0</v>
      </c>
      <c r="K37" s="2">
        <f t="shared" ca="1" si="1"/>
        <v>260120.00451786365</v>
      </c>
    </row>
    <row r="38" spans="1:11">
      <c r="A38" t="s">
        <v>10</v>
      </c>
      <c r="B38">
        <v>135</v>
      </c>
      <c r="C38">
        <v>0</v>
      </c>
      <c r="D38" s="7">
        <v>0</v>
      </c>
      <c r="E38" s="1">
        <v>209570</v>
      </c>
      <c r="F38" s="2">
        <f t="shared" si="0"/>
        <v>0</v>
      </c>
      <c r="K38" s="2">
        <f t="shared" ca="1" si="1"/>
        <v>390180.00677679549</v>
      </c>
    </row>
    <row r="39" spans="1:11">
      <c r="A39" t="s">
        <v>10</v>
      </c>
      <c r="B39">
        <v>180</v>
      </c>
      <c r="C39">
        <v>0</v>
      </c>
      <c r="D39" s="7">
        <v>0</v>
      </c>
      <c r="E39" s="1">
        <v>321119</v>
      </c>
      <c r="F39" s="2">
        <f t="shared" si="0"/>
        <v>0</v>
      </c>
      <c r="K39" s="2">
        <f t="shared" ca="1" si="1"/>
        <v>520240.0090357273</v>
      </c>
    </row>
    <row r="40" spans="1:11">
      <c r="A40" t="s">
        <v>10</v>
      </c>
      <c r="B40">
        <v>225</v>
      </c>
      <c r="C40">
        <v>0</v>
      </c>
      <c r="D40" s="7">
        <v>0</v>
      </c>
      <c r="E40" s="1">
        <v>439580</v>
      </c>
      <c r="F40" s="2">
        <f t="shared" si="0"/>
        <v>0</v>
      </c>
      <c r="K40" s="2">
        <f t="shared" ca="1" si="1"/>
        <v>650300.01129465911</v>
      </c>
    </row>
    <row r="41" spans="1:11">
      <c r="A41" t="s">
        <v>10</v>
      </c>
      <c r="B41">
        <v>270</v>
      </c>
      <c r="C41">
        <v>0</v>
      </c>
      <c r="D41" s="7">
        <v>0</v>
      </c>
      <c r="E41" s="1">
        <v>613864</v>
      </c>
      <c r="F41" s="2">
        <f t="shared" si="0"/>
        <v>0</v>
      </c>
      <c r="K41" s="2">
        <f t="shared" ca="1" si="1"/>
        <v>780360.01355359098</v>
      </c>
    </row>
    <row r="42" spans="1:11">
      <c r="A42" t="s">
        <v>10</v>
      </c>
      <c r="B42">
        <v>315</v>
      </c>
      <c r="C42">
        <v>0</v>
      </c>
      <c r="D42" s="7">
        <v>0</v>
      </c>
      <c r="E42" s="1">
        <v>864128</v>
      </c>
      <c r="F42" s="2">
        <f t="shared" si="0"/>
        <v>0</v>
      </c>
      <c r="K42" s="2">
        <f t="shared" ca="1" si="1"/>
        <v>910420.01581252273</v>
      </c>
    </row>
    <row r="43" spans="1:11">
      <c r="A43" t="s">
        <v>10</v>
      </c>
      <c r="B43">
        <v>360</v>
      </c>
      <c r="C43">
        <v>1000</v>
      </c>
      <c r="D43" s="7">
        <v>0</v>
      </c>
      <c r="E43" s="1">
        <v>1711279</v>
      </c>
      <c r="F43" s="2">
        <f t="shared" si="0"/>
        <v>1711279</v>
      </c>
      <c r="K43" s="2">
        <f t="shared" ca="1" si="1"/>
        <v>1040480.0180714546</v>
      </c>
    </row>
    <row r="44" spans="1:11">
      <c r="A44" t="s">
        <v>10</v>
      </c>
      <c r="B44">
        <v>405</v>
      </c>
      <c r="C44">
        <v>2000</v>
      </c>
      <c r="D44" s="7">
        <v>0</v>
      </c>
      <c r="E44" s="1">
        <v>865797</v>
      </c>
      <c r="F44" s="2">
        <f t="shared" si="0"/>
        <v>432898.5</v>
      </c>
      <c r="K44" s="2">
        <f t="shared" ca="1" si="1"/>
        <v>1170540.0203303865</v>
      </c>
    </row>
    <row r="45" spans="1:11">
      <c r="A45" t="s">
        <v>10</v>
      </c>
      <c r="B45">
        <v>442</v>
      </c>
      <c r="C45">
        <v>5000</v>
      </c>
      <c r="D45" s="7">
        <v>0</v>
      </c>
      <c r="E45" s="1">
        <v>1421759</v>
      </c>
      <c r="F45" s="2">
        <f t="shared" si="0"/>
        <v>284351.80000000005</v>
      </c>
      <c r="K45" s="2">
        <f t="shared" ca="1" si="1"/>
        <v>1277478.2444099525</v>
      </c>
    </row>
    <row r="46" spans="1:11">
      <c r="A46" t="s">
        <v>12</v>
      </c>
      <c r="B46">
        <v>0</v>
      </c>
      <c r="C46">
        <v>0</v>
      </c>
      <c r="D46" s="7">
        <v>0</v>
      </c>
      <c r="E46" s="1">
        <v>2390</v>
      </c>
      <c r="F46" s="2">
        <f t="shared" si="0"/>
        <v>0</v>
      </c>
      <c r="G46" s="3" t="s">
        <v>17</v>
      </c>
      <c r="H46" s="1">
        <f>INDEX(LINEST($E46:$E56, $B46:$B56, FALSE), 1)</f>
        <v>4405.6393631495075</v>
      </c>
      <c r="I46" s="3" t="s">
        <v>18</v>
      </c>
      <c r="J46" s="1">
        <f>INDEX(LINEST( $E46:$E56, $B46:$B56,FALSE), 2)</f>
        <v>0</v>
      </c>
      <c r="K46" s="2">
        <f t="shared" ca="1" si="1"/>
        <v>0</v>
      </c>
    </row>
    <row r="47" spans="1:11">
      <c r="A47" t="s">
        <v>12</v>
      </c>
      <c r="B47">
        <v>45</v>
      </c>
      <c r="C47">
        <v>3000</v>
      </c>
      <c r="D47" s="7">
        <v>0</v>
      </c>
      <c r="E47" s="1">
        <v>126028</v>
      </c>
      <c r="F47" s="2">
        <f t="shared" si="0"/>
        <v>42009.333333333328</v>
      </c>
      <c r="K47" s="2">
        <f t="shared" ca="1" si="1"/>
        <v>198253.77134172784</v>
      </c>
    </row>
    <row r="48" spans="1:11">
      <c r="A48" t="s">
        <v>12</v>
      </c>
      <c r="B48">
        <v>90</v>
      </c>
      <c r="C48">
        <v>9000</v>
      </c>
      <c r="D48" s="7">
        <v>0</v>
      </c>
      <c r="E48" s="1">
        <v>251841</v>
      </c>
      <c r="F48" s="2">
        <f t="shared" si="0"/>
        <v>27982.333333333332</v>
      </c>
      <c r="K48" s="2">
        <f t="shared" ca="1" si="1"/>
        <v>396507.54268345569</v>
      </c>
    </row>
    <row r="49" spans="1:11">
      <c r="A49" t="s">
        <v>12</v>
      </c>
      <c r="B49">
        <v>135</v>
      </c>
      <c r="C49">
        <v>15000</v>
      </c>
      <c r="D49" s="7">
        <v>0</v>
      </c>
      <c r="E49" s="1">
        <v>428842</v>
      </c>
      <c r="F49" s="2">
        <f t="shared" si="0"/>
        <v>28589.466666666667</v>
      </c>
      <c r="K49" s="2">
        <f t="shared" ca="1" si="1"/>
        <v>594761.31402518356</v>
      </c>
    </row>
    <row r="50" spans="1:11">
      <c r="A50" t="s">
        <v>12</v>
      </c>
      <c r="B50">
        <v>180</v>
      </c>
      <c r="C50">
        <v>21000</v>
      </c>
      <c r="D50" s="7">
        <v>0</v>
      </c>
      <c r="E50" s="1">
        <v>650408</v>
      </c>
      <c r="F50" s="2">
        <f t="shared" si="0"/>
        <v>30971.809523809523</v>
      </c>
      <c r="K50" s="2">
        <f t="shared" ca="1" si="1"/>
        <v>793015.08536691137</v>
      </c>
    </row>
    <row r="51" spans="1:11">
      <c r="A51" t="s">
        <v>12</v>
      </c>
      <c r="B51">
        <v>225</v>
      </c>
      <c r="C51">
        <v>27000</v>
      </c>
      <c r="D51" s="7">
        <v>0</v>
      </c>
      <c r="E51" s="1">
        <v>793982</v>
      </c>
      <c r="F51" s="2">
        <f t="shared" si="0"/>
        <v>29406.740740740741</v>
      </c>
      <c r="K51" s="2">
        <f t="shared" ca="1" si="1"/>
        <v>991268.85670863918</v>
      </c>
    </row>
    <row r="52" spans="1:11">
      <c r="A52" t="s">
        <v>12</v>
      </c>
      <c r="B52">
        <v>270</v>
      </c>
      <c r="C52">
        <v>34000</v>
      </c>
      <c r="D52" s="7">
        <v>0</v>
      </c>
      <c r="E52" s="1">
        <v>984967</v>
      </c>
      <c r="F52" s="2">
        <f t="shared" si="0"/>
        <v>28969.617647058822</v>
      </c>
      <c r="K52" s="2">
        <f t="shared" ca="1" si="1"/>
        <v>1189522.6280503671</v>
      </c>
    </row>
    <row r="53" spans="1:11">
      <c r="A53" t="s">
        <v>12</v>
      </c>
      <c r="B53">
        <v>315</v>
      </c>
      <c r="C53">
        <v>45000</v>
      </c>
      <c r="D53" s="7">
        <v>0</v>
      </c>
      <c r="E53" s="1">
        <v>1168440</v>
      </c>
      <c r="F53" s="2">
        <f t="shared" si="0"/>
        <v>25965.333333333332</v>
      </c>
      <c r="K53" s="2">
        <f t="shared" ca="1" si="1"/>
        <v>1387776.3993920949</v>
      </c>
    </row>
    <row r="54" spans="1:11">
      <c r="A54" t="s">
        <v>12</v>
      </c>
      <c r="B54">
        <v>360</v>
      </c>
      <c r="C54">
        <v>60000</v>
      </c>
      <c r="D54" s="7">
        <v>0</v>
      </c>
      <c r="E54" s="1">
        <v>1510411</v>
      </c>
      <c r="F54" s="2">
        <f t="shared" si="0"/>
        <v>25173.516666666666</v>
      </c>
      <c r="K54" s="2">
        <f t="shared" ca="1" si="1"/>
        <v>1586030.1707338227</v>
      </c>
    </row>
    <row r="55" spans="1:11">
      <c r="A55" t="s">
        <v>12</v>
      </c>
      <c r="B55">
        <v>405</v>
      </c>
      <c r="C55">
        <v>79000</v>
      </c>
      <c r="D55" s="7">
        <v>0</v>
      </c>
      <c r="E55" s="1">
        <v>1897076</v>
      </c>
      <c r="F55" s="2">
        <f t="shared" si="0"/>
        <v>24013.620253164558</v>
      </c>
      <c r="K55" s="2">
        <f t="shared" ca="1" si="1"/>
        <v>1784283.9420755506</v>
      </c>
    </row>
    <row r="56" spans="1:11">
      <c r="A56" t="s">
        <v>12</v>
      </c>
      <c r="B56">
        <v>442</v>
      </c>
      <c r="C56">
        <v>103000</v>
      </c>
      <c r="D56" s="7">
        <v>0</v>
      </c>
      <c r="E56" s="1">
        <v>2432793</v>
      </c>
      <c r="F56" s="2">
        <f t="shared" si="0"/>
        <v>23619.34951456311</v>
      </c>
      <c r="K56" s="2">
        <f t="shared" ca="1" si="1"/>
        <v>1947292.5985120824</v>
      </c>
    </row>
    <row r="57" spans="1:11">
      <c r="A57" t="s">
        <v>2</v>
      </c>
      <c r="B57">
        <v>0</v>
      </c>
      <c r="C57">
        <v>0</v>
      </c>
      <c r="D57" s="7">
        <v>0</v>
      </c>
      <c r="E57" s="1">
        <v>1447</v>
      </c>
      <c r="F57" s="2">
        <f t="shared" si="0"/>
        <v>0</v>
      </c>
      <c r="G57" s="3" t="s">
        <v>17</v>
      </c>
      <c r="H57" s="1">
        <f>INDEX(LINEST($E57:$E67, $B57:$B67, FALSE), 1)</f>
        <v>6061.3421459723058</v>
      </c>
      <c r="I57" s="3" t="s">
        <v>18</v>
      </c>
      <c r="J57" s="1">
        <f>INDEX(LINEST( $E57:$E67, $B57:$B67,FALSE), 2)</f>
        <v>0</v>
      </c>
      <c r="K57" s="2">
        <f t="shared" ca="1" si="1"/>
        <v>0</v>
      </c>
    </row>
    <row r="58" spans="1:11">
      <c r="A58" t="s">
        <v>2</v>
      </c>
      <c r="B58">
        <v>45</v>
      </c>
      <c r="C58">
        <v>30000</v>
      </c>
      <c r="D58" s="7">
        <v>0</v>
      </c>
      <c r="E58" s="1">
        <v>120388</v>
      </c>
      <c r="F58" s="2">
        <f t="shared" si="0"/>
        <v>4012.9333333333338</v>
      </c>
      <c r="K58" s="2">
        <f t="shared" ca="1" si="1"/>
        <v>272760.39656875376</v>
      </c>
    </row>
    <row r="59" spans="1:11">
      <c r="A59" t="s">
        <v>2</v>
      </c>
      <c r="B59">
        <v>90</v>
      </c>
      <c r="C59">
        <v>84000</v>
      </c>
      <c r="D59" s="7">
        <v>0</v>
      </c>
      <c r="E59" s="1">
        <v>268857</v>
      </c>
      <c r="F59" s="2">
        <f t="shared" si="0"/>
        <v>3200.6785714285716</v>
      </c>
      <c r="K59" s="2">
        <f t="shared" ca="1" si="1"/>
        <v>545520.79313750751</v>
      </c>
    </row>
    <row r="60" spans="1:11">
      <c r="A60" t="s">
        <v>2</v>
      </c>
      <c r="B60">
        <v>135</v>
      </c>
      <c r="C60">
        <v>168000</v>
      </c>
      <c r="D60" s="7">
        <v>0</v>
      </c>
      <c r="E60" s="1">
        <v>483524</v>
      </c>
      <c r="F60" s="2">
        <f t="shared" si="0"/>
        <v>2878.1190476190477</v>
      </c>
      <c r="K60" s="2">
        <f t="shared" ca="1" si="1"/>
        <v>818281.18970626127</v>
      </c>
    </row>
    <row r="61" spans="1:11">
      <c r="A61" t="s">
        <v>2</v>
      </c>
      <c r="B61">
        <v>180</v>
      </c>
      <c r="C61">
        <v>287000</v>
      </c>
      <c r="D61" s="7">
        <v>0</v>
      </c>
      <c r="E61" s="1">
        <v>775172</v>
      </c>
      <c r="F61" s="2">
        <f t="shared" si="0"/>
        <v>2700.9477351916375</v>
      </c>
      <c r="K61" s="2">
        <f t="shared" ca="1" si="1"/>
        <v>1091041.586275015</v>
      </c>
    </row>
    <row r="62" spans="1:11">
      <c r="A62" t="s">
        <v>2</v>
      </c>
      <c r="B62">
        <v>225</v>
      </c>
      <c r="C62">
        <v>443000</v>
      </c>
      <c r="D62" s="7">
        <v>0</v>
      </c>
      <c r="E62" s="1">
        <v>1117147</v>
      </c>
      <c r="F62" s="2">
        <f t="shared" si="0"/>
        <v>2521.7765237020317</v>
      </c>
      <c r="K62" s="2">
        <f t="shared" ca="1" si="1"/>
        <v>1363801.9828437688</v>
      </c>
    </row>
    <row r="63" spans="1:11">
      <c r="A63" t="s">
        <v>2</v>
      </c>
      <c r="B63">
        <v>270</v>
      </c>
      <c r="C63">
        <v>615000</v>
      </c>
      <c r="D63" s="7">
        <v>0</v>
      </c>
      <c r="E63" s="1">
        <v>1278846</v>
      </c>
      <c r="F63" s="2">
        <f t="shared" si="0"/>
        <v>2079.4243902439025</v>
      </c>
      <c r="K63" s="2">
        <f t="shared" ca="1" si="1"/>
        <v>1636562.3794125225</v>
      </c>
    </row>
    <row r="64" spans="1:11">
      <c r="A64" t="s">
        <v>2</v>
      </c>
      <c r="B64">
        <v>315</v>
      </c>
      <c r="C64">
        <v>810000</v>
      </c>
      <c r="D64" s="7">
        <v>0</v>
      </c>
      <c r="E64" s="1">
        <v>1301170</v>
      </c>
      <c r="F64" s="2">
        <f t="shared" si="0"/>
        <v>1606.3827160493827</v>
      </c>
      <c r="K64" s="2">
        <f t="shared" ca="1" si="1"/>
        <v>1909322.7759812763</v>
      </c>
    </row>
    <row r="65" spans="1:11">
      <c r="A65" t="s">
        <v>2</v>
      </c>
      <c r="B65">
        <v>360</v>
      </c>
      <c r="C65">
        <v>1029000</v>
      </c>
      <c r="D65" s="7">
        <v>0</v>
      </c>
      <c r="E65" s="1">
        <v>1866446</v>
      </c>
      <c r="F65" s="2">
        <f t="shared" si="0"/>
        <v>1813.8445092322643</v>
      </c>
      <c r="K65" s="2">
        <f t="shared" ca="1" si="1"/>
        <v>2182083.1725500301</v>
      </c>
    </row>
    <row r="66" spans="1:11">
      <c r="A66" t="s">
        <v>2</v>
      </c>
      <c r="B66">
        <v>405</v>
      </c>
      <c r="C66">
        <v>1270000</v>
      </c>
      <c r="D66" s="7">
        <v>0</v>
      </c>
      <c r="E66" s="1">
        <v>2329520</v>
      </c>
      <c r="F66" s="2">
        <f t="shared" si="0"/>
        <v>1834.267716535433</v>
      </c>
      <c r="K66" s="2">
        <f t="shared" ca="1" si="1"/>
        <v>2454843.5691187838</v>
      </c>
    </row>
    <row r="67" spans="1:11">
      <c r="A67" t="s">
        <v>2</v>
      </c>
      <c r="B67">
        <v>442</v>
      </c>
      <c r="C67">
        <v>1534000</v>
      </c>
      <c r="D67" s="7">
        <v>0</v>
      </c>
      <c r="E67" s="1">
        <v>4131239</v>
      </c>
      <c r="F67" s="2">
        <f t="shared" ref="F67:F78" si="2">G$1*IF(C67=0,0,E67/C67)</f>
        <v>2693.1153846153848</v>
      </c>
      <c r="K67" s="2">
        <f t="shared" ref="K67:K78" ca="1" si="3">OFFSET($B$2, FLOOR((ROW(K67)-2)/11, 1)*11+MOD(ROW(K67)-2, 11), 0)*OFFSET($H$2, FLOOR((ROW(K67)-2)/11, 1)*11, 0)+OFFSET($J$2, FLOOR((ROW(K67)-2)/11, 1)*11, 0)</f>
        <v>2679113.2285197591</v>
      </c>
    </row>
    <row r="68" spans="1:11">
      <c r="A68" t="s">
        <v>3</v>
      </c>
      <c r="B68">
        <v>0</v>
      </c>
      <c r="C68">
        <v>0</v>
      </c>
      <c r="D68" s="7">
        <v>0</v>
      </c>
      <c r="E68" s="1">
        <v>2501</v>
      </c>
      <c r="F68" s="2">
        <f t="shared" si="2"/>
        <v>0</v>
      </c>
      <c r="G68" s="3" t="s">
        <v>17</v>
      </c>
      <c r="H68" s="1">
        <f>INDEX(LINEST($E68:$E78, $B68:$B78, FALSE), 1)</f>
        <v>2720.2086709325313</v>
      </c>
      <c r="I68" s="3" t="s">
        <v>18</v>
      </c>
      <c r="J68" s="1">
        <f>INDEX(LINEST( $E68:$E78, $B68:$B78,FALSE), 2)</f>
        <v>0</v>
      </c>
      <c r="K68" s="2">
        <f t="shared" ca="1" si="3"/>
        <v>0</v>
      </c>
    </row>
    <row r="69" spans="1:11">
      <c r="A69" t="s">
        <v>3</v>
      </c>
      <c r="B69">
        <v>45</v>
      </c>
      <c r="C69">
        <v>0</v>
      </c>
      <c r="D69" s="7">
        <v>0</v>
      </c>
      <c r="E69" s="1">
        <v>60567</v>
      </c>
      <c r="F69" s="2">
        <f t="shared" si="2"/>
        <v>0</v>
      </c>
      <c r="K69" s="2">
        <f t="shared" ca="1" si="3"/>
        <v>122409.3901919639</v>
      </c>
    </row>
    <row r="70" spans="1:11">
      <c r="A70" t="s">
        <v>3</v>
      </c>
      <c r="B70">
        <v>90</v>
      </c>
      <c r="C70">
        <v>0</v>
      </c>
      <c r="D70" s="7">
        <v>0</v>
      </c>
      <c r="E70" s="1">
        <v>123066</v>
      </c>
      <c r="F70" s="2">
        <f t="shared" si="2"/>
        <v>0</v>
      </c>
      <c r="K70" s="2">
        <f t="shared" ca="1" si="3"/>
        <v>244818.78038392781</v>
      </c>
    </row>
    <row r="71" spans="1:11">
      <c r="A71" t="s">
        <v>3</v>
      </c>
      <c r="B71">
        <v>135</v>
      </c>
      <c r="C71">
        <v>0</v>
      </c>
      <c r="D71" s="7">
        <v>0</v>
      </c>
      <c r="E71" s="1">
        <v>210576</v>
      </c>
      <c r="F71" s="2">
        <f t="shared" si="2"/>
        <v>0</v>
      </c>
      <c r="K71" s="2">
        <f t="shared" ca="1" si="3"/>
        <v>367228.17057589174</v>
      </c>
    </row>
    <row r="72" spans="1:11">
      <c r="A72" t="s">
        <v>3</v>
      </c>
      <c r="B72">
        <v>180</v>
      </c>
      <c r="C72">
        <v>0</v>
      </c>
      <c r="D72" s="7">
        <v>0</v>
      </c>
      <c r="E72" s="1">
        <v>322284</v>
      </c>
      <c r="F72" s="2">
        <f t="shared" si="2"/>
        <v>0</v>
      </c>
      <c r="K72" s="2">
        <f t="shared" ca="1" si="3"/>
        <v>489637.56076785561</v>
      </c>
    </row>
    <row r="73" spans="1:11">
      <c r="A73" t="s">
        <v>3</v>
      </c>
      <c r="B73">
        <v>225</v>
      </c>
      <c r="C73">
        <v>0</v>
      </c>
      <c r="D73" s="7">
        <v>0</v>
      </c>
      <c r="E73" s="1">
        <v>433133</v>
      </c>
      <c r="F73" s="2">
        <f t="shared" si="2"/>
        <v>0</v>
      </c>
      <c r="K73" s="2">
        <f t="shared" ca="1" si="3"/>
        <v>612046.95095981949</v>
      </c>
    </row>
    <row r="74" spans="1:11">
      <c r="A74" t="s">
        <v>3</v>
      </c>
      <c r="B74">
        <v>270</v>
      </c>
      <c r="C74">
        <v>0</v>
      </c>
      <c r="D74" s="7">
        <v>0</v>
      </c>
      <c r="E74" s="1">
        <v>581828</v>
      </c>
      <c r="F74" s="2">
        <f t="shared" si="2"/>
        <v>0</v>
      </c>
      <c r="K74" s="2">
        <f t="shared" ca="1" si="3"/>
        <v>734456.34115178348</v>
      </c>
    </row>
    <row r="75" spans="1:11">
      <c r="A75" t="s">
        <v>3</v>
      </c>
      <c r="B75">
        <v>315</v>
      </c>
      <c r="C75">
        <v>0</v>
      </c>
      <c r="D75" s="7">
        <v>0</v>
      </c>
      <c r="E75" s="1">
        <v>868954</v>
      </c>
      <c r="F75" s="2">
        <f t="shared" si="2"/>
        <v>0</v>
      </c>
      <c r="K75" s="2">
        <f t="shared" ca="1" si="3"/>
        <v>856865.73134374735</v>
      </c>
    </row>
    <row r="76" spans="1:11">
      <c r="A76" t="s">
        <v>3</v>
      </c>
      <c r="B76">
        <v>360</v>
      </c>
      <c r="C76">
        <v>1000</v>
      </c>
      <c r="D76" s="7">
        <v>0</v>
      </c>
      <c r="E76" s="1">
        <v>733308</v>
      </c>
      <c r="F76" s="2">
        <f t="shared" si="2"/>
        <v>733308</v>
      </c>
      <c r="K76" s="2">
        <f t="shared" ca="1" si="3"/>
        <v>979275.12153571122</v>
      </c>
    </row>
    <row r="77" spans="1:11">
      <c r="A77" t="s">
        <v>3</v>
      </c>
      <c r="B77">
        <v>405</v>
      </c>
      <c r="C77">
        <v>2000</v>
      </c>
      <c r="D77" s="7">
        <v>0</v>
      </c>
      <c r="E77" s="1">
        <v>1023900</v>
      </c>
      <c r="F77" s="2">
        <f t="shared" si="2"/>
        <v>511950</v>
      </c>
      <c r="K77" s="2">
        <f t="shared" ca="1" si="3"/>
        <v>1101684.5117276751</v>
      </c>
    </row>
    <row r="78" spans="1:11">
      <c r="A78" t="s">
        <v>3</v>
      </c>
      <c r="B78">
        <v>442</v>
      </c>
      <c r="C78">
        <v>4000</v>
      </c>
      <c r="D78" s="7">
        <v>0</v>
      </c>
      <c r="E78" s="1">
        <v>1796723</v>
      </c>
      <c r="F78" s="2">
        <f t="shared" si="2"/>
        <v>449180.75</v>
      </c>
      <c r="K78" s="2">
        <f t="shared" ca="1" si="3"/>
        <v>1202332.2325521789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K78"/>
  <sheetViews>
    <sheetView workbookViewId="0">
      <pane ySplit="615" activePane="bottomLeft"/>
      <selection activeCell="F1" sqref="F1:F1048576"/>
      <selection pane="bottomLeft" activeCell="J12" sqref="J12"/>
    </sheetView>
  </sheetViews>
  <sheetFormatPr defaultRowHeight="15"/>
  <cols>
    <col min="1" max="1" width="36.42578125" customWidth="1"/>
    <col min="2" max="2" width="9.28515625" customWidth="1"/>
    <col min="3" max="3" width="9.42578125" customWidth="1"/>
    <col min="4" max="4" width="17.85546875" style="7" customWidth="1"/>
    <col min="5" max="5" width="9" style="1" bestFit="1" customWidth="1"/>
    <col min="6" max="6" width="19.140625" customWidth="1"/>
    <col min="7" max="7" width="6" bestFit="1" customWidth="1"/>
    <col min="8" max="8" width="10.140625" style="1" customWidth="1"/>
    <col min="10" max="10" width="9.5703125" style="1" customWidth="1"/>
    <col min="11" max="11" width="10.5703125" style="2" customWidth="1"/>
  </cols>
  <sheetData>
    <row r="1" spans="1:11" s="3" customFormat="1">
      <c r="A1" s="3" t="s">
        <v>13</v>
      </c>
      <c r="B1" s="3" t="s">
        <v>14</v>
      </c>
      <c r="C1" s="3" t="s">
        <v>16</v>
      </c>
      <c r="D1" s="6" t="s">
        <v>20</v>
      </c>
      <c r="E1" s="5" t="s">
        <v>15</v>
      </c>
      <c r="F1" s="3" t="str">
        <f>CONCATENATE(G1, "*time/delivered")</f>
        <v>1000*time/delivered</v>
      </c>
      <c r="G1" s="3">
        <v>1000</v>
      </c>
      <c r="H1" s="5"/>
      <c r="J1" s="5"/>
      <c r="K1" s="4" t="s">
        <v>19</v>
      </c>
    </row>
    <row r="2" spans="1:11">
      <c r="A2" t="s">
        <v>5</v>
      </c>
      <c r="B2">
        <v>0</v>
      </c>
      <c r="C2">
        <v>0</v>
      </c>
      <c r="D2" s="7">
        <v>0</v>
      </c>
      <c r="E2" s="1">
        <v>274</v>
      </c>
      <c r="F2" s="2">
        <f>G$1*IF(C2=0,0,E2/C2)</f>
        <v>0</v>
      </c>
      <c r="G2" s="3" t="s">
        <v>17</v>
      </c>
      <c r="H2" s="1">
        <f>INDEX(LINEST($E3:$E12, $B3:$B12, TRUE), 1)</f>
        <v>-5.9502941479776998</v>
      </c>
      <c r="I2" s="3" t="s">
        <v>18</v>
      </c>
      <c r="J2" s="1">
        <f>INDEX(LINEST( $E3:$E12, $B3:$B12,TRUE), 2)</f>
        <v>55479.337566306102</v>
      </c>
      <c r="K2" s="2">
        <f t="shared" ref="K2:K66" ca="1" si="0">OFFSET($B$2, FLOOR((ROW(K2)-2)/11, 1)*11+MOD(ROW(K2)-2, 11), 0)*OFFSET($H$2, FLOOR((ROW(K2)-2)/11, 1)*11, 0)+OFFSET($J$2, FLOOR((ROW(K2)-2)/11, 1)*11, 0)</f>
        <v>55479.337566306102</v>
      </c>
    </row>
    <row r="3" spans="1:11">
      <c r="A3" t="s">
        <v>5</v>
      </c>
      <c r="B3">
        <v>45</v>
      </c>
      <c r="C3">
        <v>0</v>
      </c>
      <c r="D3" s="7">
        <v>0</v>
      </c>
      <c r="E3" s="1">
        <v>55732</v>
      </c>
      <c r="F3" s="2">
        <f t="shared" ref="F3:F66" si="1">G$1*IF(C3=0,0,E3/C3)</f>
        <v>0</v>
      </c>
      <c r="K3" s="2">
        <f t="shared" ca="1" si="0"/>
        <v>55211.574329647105</v>
      </c>
    </row>
    <row r="4" spans="1:11">
      <c r="A4" t="s">
        <v>5</v>
      </c>
      <c r="B4">
        <v>90</v>
      </c>
      <c r="C4">
        <v>0</v>
      </c>
      <c r="D4" s="7">
        <v>0</v>
      </c>
      <c r="E4" s="1">
        <v>56080</v>
      </c>
      <c r="F4" s="2">
        <f t="shared" si="1"/>
        <v>0</v>
      </c>
      <c r="K4" s="2">
        <f t="shared" ca="1" si="0"/>
        <v>54943.811092988108</v>
      </c>
    </row>
    <row r="5" spans="1:11">
      <c r="A5" t="s">
        <v>5</v>
      </c>
      <c r="B5">
        <v>135</v>
      </c>
      <c r="C5">
        <v>0</v>
      </c>
      <c r="D5" s="7">
        <v>0</v>
      </c>
      <c r="E5" s="1">
        <v>53842</v>
      </c>
      <c r="F5" s="2">
        <f t="shared" si="1"/>
        <v>0</v>
      </c>
      <c r="K5" s="2">
        <f t="shared" ca="1" si="0"/>
        <v>54676.047856329111</v>
      </c>
    </row>
    <row r="6" spans="1:11">
      <c r="A6" t="s">
        <v>5</v>
      </c>
      <c r="B6">
        <v>180</v>
      </c>
      <c r="C6">
        <v>0</v>
      </c>
      <c r="D6" s="7">
        <v>0</v>
      </c>
      <c r="E6" s="1">
        <v>53725</v>
      </c>
      <c r="F6" s="2">
        <f t="shared" si="1"/>
        <v>0</v>
      </c>
      <c r="K6" s="2">
        <f t="shared" ca="1" si="0"/>
        <v>54408.284619670114</v>
      </c>
    </row>
    <row r="7" spans="1:11">
      <c r="A7" t="s">
        <v>5</v>
      </c>
      <c r="B7">
        <v>225</v>
      </c>
      <c r="C7">
        <v>0</v>
      </c>
      <c r="D7" s="7">
        <v>0</v>
      </c>
      <c r="E7" s="1">
        <v>53579</v>
      </c>
      <c r="F7" s="2">
        <f t="shared" si="1"/>
        <v>0</v>
      </c>
      <c r="K7" s="2">
        <f t="shared" ca="1" si="0"/>
        <v>54140.521383011117</v>
      </c>
    </row>
    <row r="8" spans="1:11">
      <c r="A8" t="s">
        <v>5</v>
      </c>
      <c r="B8">
        <v>270</v>
      </c>
      <c r="C8">
        <v>0</v>
      </c>
      <c r="D8" s="7">
        <v>0</v>
      </c>
      <c r="E8" s="1">
        <v>53557</v>
      </c>
      <c r="F8" s="2">
        <f t="shared" si="1"/>
        <v>0</v>
      </c>
      <c r="K8" s="2">
        <f t="shared" ca="1" si="0"/>
        <v>53872.75814635212</v>
      </c>
    </row>
    <row r="9" spans="1:11">
      <c r="A9" t="s">
        <v>5</v>
      </c>
      <c r="B9">
        <v>315</v>
      </c>
      <c r="C9">
        <v>0</v>
      </c>
      <c r="D9" s="7">
        <v>0</v>
      </c>
      <c r="E9" s="1">
        <v>53403</v>
      </c>
      <c r="F9" s="2">
        <f t="shared" si="1"/>
        <v>0</v>
      </c>
      <c r="K9" s="2">
        <f t="shared" ca="1" si="0"/>
        <v>53604.994909693123</v>
      </c>
    </row>
    <row r="10" spans="1:11">
      <c r="A10" t="s">
        <v>5</v>
      </c>
      <c r="B10">
        <v>360</v>
      </c>
      <c r="C10">
        <v>0</v>
      </c>
      <c r="D10" s="7">
        <v>0</v>
      </c>
      <c r="E10" s="1">
        <v>53693</v>
      </c>
      <c r="F10" s="2">
        <f t="shared" si="1"/>
        <v>0</v>
      </c>
      <c r="K10" s="2">
        <f t="shared" ca="1" si="0"/>
        <v>53337.231673034126</v>
      </c>
    </row>
    <row r="11" spans="1:11">
      <c r="A11" t="s">
        <v>5</v>
      </c>
      <c r="B11">
        <v>405</v>
      </c>
      <c r="C11">
        <v>1000</v>
      </c>
      <c r="D11" s="7">
        <v>3921.5686274509799</v>
      </c>
      <c r="E11" s="1">
        <v>53101</v>
      </c>
      <c r="F11" s="2">
        <f t="shared" si="1"/>
        <v>53101</v>
      </c>
      <c r="K11" s="2">
        <f t="shared" ca="1" si="0"/>
        <v>53069.468436375129</v>
      </c>
    </row>
    <row r="12" spans="1:11">
      <c r="A12" t="s">
        <v>5</v>
      </c>
      <c r="B12">
        <v>442</v>
      </c>
      <c r="C12">
        <v>2000</v>
      </c>
      <c r="D12" s="7">
        <v>3921.5686274509799</v>
      </c>
      <c r="E12" s="1">
        <v>53402</v>
      </c>
      <c r="F12" s="2">
        <f t="shared" si="1"/>
        <v>26701</v>
      </c>
      <c r="K12" s="2">
        <f t="shared" ca="1" si="0"/>
        <v>52849.307552899962</v>
      </c>
    </row>
    <row r="13" spans="1:11">
      <c r="A13" t="s">
        <v>1</v>
      </c>
      <c r="B13">
        <v>0</v>
      </c>
      <c r="C13">
        <v>0</v>
      </c>
      <c r="D13" s="7">
        <v>0</v>
      </c>
      <c r="E13" s="1">
        <v>321</v>
      </c>
      <c r="F13" s="2">
        <f t="shared" si="1"/>
        <v>0</v>
      </c>
      <c r="G13" s="3" t="s">
        <v>17</v>
      </c>
      <c r="H13" s="1">
        <f t="shared" ref="H13" si="2">INDEX(LINEST($E14:$E23, $B14:$B23, TRUE), 1)</f>
        <v>66.522837733196411</v>
      </c>
      <c r="I13" s="3" t="s">
        <v>18</v>
      </c>
      <c r="J13" s="1">
        <f t="shared" ref="J13" si="3">INDEX(LINEST( $E14:$E23, $B14:$B23,TRUE), 2)</f>
        <v>48657.915931220443</v>
      </c>
      <c r="K13" s="2">
        <f t="shared" ca="1" si="0"/>
        <v>48657.915931220443</v>
      </c>
    </row>
    <row r="14" spans="1:11">
      <c r="A14" t="s">
        <v>1</v>
      </c>
      <c r="B14">
        <v>45</v>
      </c>
      <c r="C14">
        <v>3000</v>
      </c>
      <c r="D14" s="7">
        <v>11764.705882352901</v>
      </c>
      <c r="E14" s="1">
        <v>53829</v>
      </c>
      <c r="F14" s="2">
        <f t="shared" si="1"/>
        <v>17943</v>
      </c>
      <c r="K14" s="2">
        <f t="shared" ca="1" si="0"/>
        <v>51651.443629214278</v>
      </c>
    </row>
    <row r="15" spans="1:11">
      <c r="A15" t="s">
        <v>1</v>
      </c>
      <c r="B15">
        <v>90</v>
      </c>
      <c r="C15">
        <v>9000</v>
      </c>
      <c r="D15" s="7">
        <v>27450.980392156798</v>
      </c>
      <c r="E15" s="1">
        <v>56044</v>
      </c>
      <c r="F15" s="2">
        <f t="shared" si="1"/>
        <v>6227.1111111111113</v>
      </c>
      <c r="K15" s="2">
        <f t="shared" ca="1" si="0"/>
        <v>54644.971327208121</v>
      </c>
    </row>
    <row r="16" spans="1:11">
      <c r="A16" t="s">
        <v>1</v>
      </c>
      <c r="B16">
        <v>135</v>
      </c>
      <c r="C16">
        <v>17000</v>
      </c>
      <c r="D16" s="7">
        <v>35294.117647058803</v>
      </c>
      <c r="E16" s="1">
        <v>57334</v>
      </c>
      <c r="F16" s="2">
        <f t="shared" si="1"/>
        <v>3372.5882352941176</v>
      </c>
      <c r="K16" s="2">
        <f t="shared" ca="1" si="0"/>
        <v>57638.499025201956</v>
      </c>
    </row>
    <row r="17" spans="1:11">
      <c r="A17" t="s">
        <v>1</v>
      </c>
      <c r="B17">
        <v>180</v>
      </c>
      <c r="C17">
        <v>26000</v>
      </c>
      <c r="D17" s="7">
        <v>39215.686274509797</v>
      </c>
      <c r="E17" s="1">
        <v>59071</v>
      </c>
      <c r="F17" s="2">
        <f t="shared" si="1"/>
        <v>2271.9615384615386</v>
      </c>
      <c r="K17" s="2">
        <f t="shared" ca="1" si="0"/>
        <v>60632.026723195799</v>
      </c>
    </row>
    <row r="18" spans="1:11">
      <c r="A18" t="s">
        <v>1</v>
      </c>
      <c r="B18">
        <v>225</v>
      </c>
      <c r="C18">
        <v>35000</v>
      </c>
      <c r="D18" s="7">
        <v>39215.686274509797</v>
      </c>
      <c r="E18" s="1">
        <v>58527</v>
      </c>
      <c r="F18" s="2">
        <f t="shared" si="1"/>
        <v>1672.1999999999998</v>
      </c>
      <c r="K18" s="2">
        <f t="shared" ca="1" si="0"/>
        <v>63625.554421189634</v>
      </c>
    </row>
    <row r="19" spans="1:11">
      <c r="A19" t="s">
        <v>1</v>
      </c>
      <c r="B19">
        <v>270</v>
      </c>
      <c r="C19">
        <v>52000</v>
      </c>
      <c r="D19" s="7">
        <v>109803.921568627</v>
      </c>
      <c r="E19" s="1">
        <v>65865</v>
      </c>
      <c r="F19" s="2">
        <f t="shared" si="1"/>
        <v>1266.6346153846152</v>
      </c>
      <c r="K19" s="2">
        <f t="shared" ca="1" si="0"/>
        <v>66619.082119183469</v>
      </c>
    </row>
    <row r="20" spans="1:11">
      <c r="A20" t="s">
        <v>1</v>
      </c>
      <c r="B20">
        <v>315</v>
      </c>
      <c r="C20">
        <v>71000</v>
      </c>
      <c r="D20" s="7">
        <v>133333.33333333299</v>
      </c>
      <c r="E20" s="1">
        <v>71891</v>
      </c>
      <c r="F20" s="2">
        <f t="shared" si="1"/>
        <v>1012.5492957746478</v>
      </c>
      <c r="K20" s="2">
        <f t="shared" ca="1" si="0"/>
        <v>69612.609817177319</v>
      </c>
    </row>
    <row r="21" spans="1:11">
      <c r="A21" t="s">
        <v>1</v>
      </c>
      <c r="B21">
        <v>360</v>
      </c>
      <c r="C21">
        <v>93000</v>
      </c>
      <c r="D21" s="7">
        <v>164705.882352941</v>
      </c>
      <c r="E21" s="1">
        <v>72492</v>
      </c>
      <c r="F21" s="2">
        <f t="shared" si="1"/>
        <v>779.48387096774195</v>
      </c>
      <c r="K21" s="2">
        <f t="shared" ca="1" si="0"/>
        <v>72606.137515171155</v>
      </c>
    </row>
    <row r="22" spans="1:11">
      <c r="A22" t="s">
        <v>1</v>
      </c>
      <c r="B22">
        <v>405</v>
      </c>
      <c r="C22">
        <v>118000</v>
      </c>
      <c r="D22" s="7">
        <v>188235.29411764699</v>
      </c>
      <c r="E22" s="1">
        <v>78346</v>
      </c>
      <c r="F22" s="2">
        <f t="shared" si="1"/>
        <v>663.94915254237287</v>
      </c>
      <c r="K22" s="2">
        <f t="shared" ca="1" si="0"/>
        <v>75599.66521316499</v>
      </c>
    </row>
    <row r="23" spans="1:11">
      <c r="A23" t="s">
        <v>1</v>
      </c>
      <c r="B23">
        <v>442</v>
      </c>
      <c r="C23">
        <v>143000</v>
      </c>
      <c r="D23" s="7">
        <v>207843.137254901</v>
      </c>
      <c r="E23" s="1">
        <v>77292</v>
      </c>
      <c r="F23" s="2">
        <f t="shared" si="1"/>
        <v>540.50349650349654</v>
      </c>
      <c r="K23" s="2">
        <f t="shared" ca="1" si="0"/>
        <v>78061.01020929325</v>
      </c>
    </row>
    <row r="24" spans="1:11">
      <c r="A24" t="s">
        <v>6</v>
      </c>
      <c r="B24">
        <v>0</v>
      </c>
      <c r="C24">
        <v>0</v>
      </c>
      <c r="D24" s="7">
        <v>0</v>
      </c>
      <c r="E24" s="1">
        <v>301</v>
      </c>
      <c r="F24" s="2">
        <f t="shared" si="1"/>
        <v>0</v>
      </c>
      <c r="G24" s="3" t="s">
        <v>17</v>
      </c>
      <c r="H24" s="1">
        <f t="shared" ref="H24" si="4">INDEX(LINEST($E25:$E34, $B25:$B34, TRUE), 1)</f>
        <v>-387.69414712341506</v>
      </c>
      <c r="I24" s="3" t="s">
        <v>18</v>
      </c>
      <c r="J24" s="1">
        <f t="shared" ref="J24" si="5">INDEX(LINEST( $E25:$E34, $B25:$B34,TRUE), 2)</f>
        <v>185597.94609534647</v>
      </c>
      <c r="K24" s="2">
        <f t="shared" ca="1" si="0"/>
        <v>185597.94609534647</v>
      </c>
    </row>
    <row r="25" spans="1:11">
      <c r="A25" t="s">
        <v>6</v>
      </c>
      <c r="B25">
        <v>45</v>
      </c>
      <c r="C25">
        <v>0</v>
      </c>
      <c r="D25" s="7">
        <v>3921.5686274509799</v>
      </c>
      <c r="E25" s="1">
        <v>386602</v>
      </c>
      <c r="F25" s="2">
        <f t="shared" si="1"/>
        <v>0</v>
      </c>
      <c r="K25" s="2">
        <f t="shared" ca="1" si="0"/>
        <v>168151.70947479279</v>
      </c>
    </row>
    <row r="26" spans="1:11">
      <c r="A26" t="s">
        <v>6</v>
      </c>
      <c r="B26">
        <v>90</v>
      </c>
      <c r="C26">
        <v>0</v>
      </c>
      <c r="D26" s="7">
        <v>3921.5686274509799</v>
      </c>
      <c r="E26" s="1">
        <v>51765</v>
      </c>
      <c r="F26" s="2">
        <f t="shared" si="1"/>
        <v>0</v>
      </c>
      <c r="K26" s="2">
        <f t="shared" ca="1" si="0"/>
        <v>150705.47285423911</v>
      </c>
    </row>
    <row r="27" spans="1:11">
      <c r="A27" t="s">
        <v>6</v>
      </c>
      <c r="B27">
        <v>135</v>
      </c>
      <c r="C27">
        <v>0</v>
      </c>
      <c r="D27" s="7">
        <v>11764.705882352901</v>
      </c>
      <c r="E27" s="1">
        <v>52417</v>
      </c>
      <c r="F27" s="2">
        <f t="shared" si="1"/>
        <v>0</v>
      </c>
      <c r="K27" s="2">
        <f t="shared" ca="1" si="0"/>
        <v>133259.23623368546</v>
      </c>
    </row>
    <row r="28" spans="1:11">
      <c r="A28" t="s">
        <v>6</v>
      </c>
      <c r="B28">
        <v>180</v>
      </c>
      <c r="C28">
        <v>2000</v>
      </c>
      <c r="D28" s="7">
        <v>31372.549019607799</v>
      </c>
      <c r="E28" s="1">
        <v>54252</v>
      </c>
      <c r="F28" s="2">
        <f t="shared" si="1"/>
        <v>27126</v>
      </c>
      <c r="K28" s="2">
        <f t="shared" ca="1" si="0"/>
        <v>115812.99961313176</v>
      </c>
    </row>
    <row r="29" spans="1:11">
      <c r="A29" t="s">
        <v>6</v>
      </c>
      <c r="B29">
        <v>225</v>
      </c>
      <c r="C29">
        <v>5000</v>
      </c>
      <c r="D29" s="7">
        <v>50980.392156862697</v>
      </c>
      <c r="E29" s="1">
        <v>55831</v>
      </c>
      <c r="F29" s="2">
        <f t="shared" si="1"/>
        <v>11166.2</v>
      </c>
      <c r="K29" s="2">
        <f t="shared" ca="1" si="0"/>
        <v>98366.762992578078</v>
      </c>
    </row>
    <row r="30" spans="1:11">
      <c r="A30" t="s">
        <v>6</v>
      </c>
      <c r="B30">
        <v>270</v>
      </c>
      <c r="C30">
        <v>9000</v>
      </c>
      <c r="D30" s="7">
        <v>54901.960784313698</v>
      </c>
      <c r="E30" s="1">
        <v>55929</v>
      </c>
      <c r="F30" s="2">
        <f t="shared" si="1"/>
        <v>6214.333333333333</v>
      </c>
      <c r="K30" s="2">
        <f t="shared" ca="1" si="0"/>
        <v>80920.526372024411</v>
      </c>
    </row>
    <row r="31" spans="1:11">
      <c r="A31" t="s">
        <v>6</v>
      </c>
      <c r="B31">
        <v>315</v>
      </c>
      <c r="C31">
        <v>13000</v>
      </c>
      <c r="D31" s="7">
        <v>58823.529411764699</v>
      </c>
      <c r="E31" s="1">
        <v>68104</v>
      </c>
      <c r="F31" s="2">
        <f t="shared" si="1"/>
        <v>5238.7692307692305</v>
      </c>
      <c r="K31" s="2">
        <f t="shared" ca="1" si="0"/>
        <v>63474.289751470729</v>
      </c>
    </row>
    <row r="32" spans="1:11">
      <c r="A32" t="s">
        <v>6</v>
      </c>
      <c r="B32">
        <v>360</v>
      </c>
      <c r="C32">
        <v>17000</v>
      </c>
      <c r="D32" s="7">
        <v>58823.529411764699</v>
      </c>
      <c r="E32" s="1">
        <v>57408</v>
      </c>
      <c r="F32" s="2">
        <f t="shared" si="1"/>
        <v>3376.9411764705883</v>
      </c>
      <c r="K32" s="2">
        <f t="shared" ca="1" si="0"/>
        <v>46028.053130917047</v>
      </c>
    </row>
    <row r="33" spans="1:11">
      <c r="A33" t="s">
        <v>6</v>
      </c>
      <c r="B33">
        <v>405</v>
      </c>
      <c r="C33">
        <v>22000</v>
      </c>
      <c r="D33" s="7">
        <v>66666.666666666599</v>
      </c>
      <c r="E33" s="1">
        <v>57163</v>
      </c>
      <c r="F33" s="2">
        <f t="shared" si="1"/>
        <v>2598.3181818181815</v>
      </c>
      <c r="K33" s="2">
        <f t="shared" ca="1" si="0"/>
        <v>28581.816510363366</v>
      </c>
    </row>
    <row r="34" spans="1:11">
      <c r="A34" t="s">
        <v>6</v>
      </c>
      <c r="B34">
        <v>442</v>
      </c>
      <c r="C34">
        <v>27000</v>
      </c>
      <c r="D34" s="7">
        <v>74509.8039215686</v>
      </c>
      <c r="E34" s="1">
        <v>60067</v>
      </c>
      <c r="F34" s="2">
        <f t="shared" si="1"/>
        <v>2224.7037037037035</v>
      </c>
      <c r="K34" s="2">
        <f ca="1">OFFSET($B$2, FLOOR((ROW(K34)-2)/11, 1)*11+MOD(ROW(K34)-2, 11), 0)*OFFSET($H$2, FLOOR((ROW(K34)-2)/11, 1)*11, 0)+OFFSET($J$2, FLOOR((ROW(K34)-2)/11, 1)*11, 0)</f>
        <v>14237.133066797018</v>
      </c>
    </row>
    <row r="35" spans="1:11">
      <c r="A35" t="s">
        <v>10</v>
      </c>
      <c r="B35">
        <v>0</v>
      </c>
      <c r="C35">
        <v>0</v>
      </c>
      <c r="D35" s="7">
        <v>0</v>
      </c>
      <c r="E35" s="1">
        <v>318</v>
      </c>
      <c r="F35" s="2">
        <f t="shared" si="1"/>
        <v>0</v>
      </c>
      <c r="G35" s="3" t="s">
        <v>17</v>
      </c>
      <c r="H35" s="1">
        <f t="shared" ref="H35" si="6">INDEX(LINEST($E36:$E45, $B36:$B45, TRUE), 1)</f>
        <v>-2.4501534963671618</v>
      </c>
      <c r="I35" s="3" t="s">
        <v>18</v>
      </c>
      <c r="J35" s="1">
        <f t="shared" ref="J35" si="7">INDEX(LINEST( $E36:$E45, $B36:$B45,TRUE), 2)</f>
        <v>53416.652867553777</v>
      </c>
      <c r="K35" s="2">
        <f ca="1">OFFSET($B$2, FLOOR((ROW(K35)-2)/11, 1)*11+MOD(ROW(K35)-2, 11), 0)*OFFSET($H$2, FLOOR((ROW(K35)-2)/11, 1)*11, 0)+OFFSET($J$2, FLOOR((ROW(K35)-2)/11, 1)*11, 0)</f>
        <v>53416.652867553777</v>
      </c>
    </row>
    <row r="36" spans="1:11">
      <c r="A36" t="s">
        <v>10</v>
      </c>
      <c r="B36">
        <v>45</v>
      </c>
      <c r="C36">
        <v>0</v>
      </c>
      <c r="D36" s="7">
        <v>0</v>
      </c>
      <c r="E36" s="1">
        <v>53623</v>
      </c>
      <c r="F36" s="2">
        <f t="shared" si="1"/>
        <v>0</v>
      </c>
      <c r="K36" s="2">
        <f t="shared" ca="1" si="0"/>
        <v>53306.395960217254</v>
      </c>
    </row>
    <row r="37" spans="1:11">
      <c r="A37" t="s">
        <v>10</v>
      </c>
      <c r="B37">
        <v>90</v>
      </c>
      <c r="C37">
        <v>0</v>
      </c>
      <c r="D37" s="7">
        <v>0</v>
      </c>
      <c r="E37" s="1">
        <v>53206</v>
      </c>
      <c r="F37" s="2">
        <f t="shared" si="1"/>
        <v>0</v>
      </c>
      <c r="K37" s="2">
        <f t="shared" ca="1" si="0"/>
        <v>53196.139052880731</v>
      </c>
    </row>
    <row r="38" spans="1:11">
      <c r="A38" t="s">
        <v>10</v>
      </c>
      <c r="B38">
        <v>135</v>
      </c>
      <c r="C38">
        <v>0</v>
      </c>
      <c r="D38" s="7">
        <v>0</v>
      </c>
      <c r="E38" s="1">
        <v>52850</v>
      </c>
      <c r="F38" s="2">
        <f t="shared" si="1"/>
        <v>0</v>
      </c>
      <c r="K38" s="2">
        <f t="shared" ca="1" si="0"/>
        <v>53085.882145544208</v>
      </c>
    </row>
    <row r="39" spans="1:11">
      <c r="A39" t="s">
        <v>10</v>
      </c>
      <c r="B39">
        <v>180</v>
      </c>
      <c r="C39">
        <v>0</v>
      </c>
      <c r="D39" s="7">
        <v>0</v>
      </c>
      <c r="E39" s="1">
        <v>52648</v>
      </c>
      <c r="F39" s="2">
        <f t="shared" si="1"/>
        <v>0</v>
      </c>
      <c r="K39" s="2">
        <f t="shared" ca="1" si="0"/>
        <v>52975.625238207685</v>
      </c>
    </row>
    <row r="40" spans="1:11">
      <c r="A40" t="s">
        <v>10</v>
      </c>
      <c r="B40">
        <v>225</v>
      </c>
      <c r="C40">
        <v>0</v>
      </c>
      <c r="D40" s="7">
        <v>0</v>
      </c>
      <c r="E40" s="1">
        <v>52905</v>
      </c>
      <c r="F40" s="2">
        <f t="shared" si="1"/>
        <v>0</v>
      </c>
      <c r="K40" s="2">
        <f t="shared" ca="1" si="0"/>
        <v>52865.368330871162</v>
      </c>
    </row>
    <row r="41" spans="1:11">
      <c r="A41" t="s">
        <v>10</v>
      </c>
      <c r="B41">
        <v>270</v>
      </c>
      <c r="C41">
        <v>0</v>
      </c>
      <c r="D41" s="7">
        <v>0</v>
      </c>
      <c r="E41" s="1">
        <v>52785</v>
      </c>
      <c r="F41" s="2">
        <f t="shared" si="1"/>
        <v>0</v>
      </c>
      <c r="K41" s="2">
        <f t="shared" ca="1" si="0"/>
        <v>52755.111423534647</v>
      </c>
    </row>
    <row r="42" spans="1:11">
      <c r="A42" t="s">
        <v>10</v>
      </c>
      <c r="B42">
        <v>315</v>
      </c>
      <c r="C42">
        <v>0</v>
      </c>
      <c r="D42" s="7">
        <v>0</v>
      </c>
      <c r="E42" s="1">
        <v>52712</v>
      </c>
      <c r="F42" s="2">
        <f t="shared" si="1"/>
        <v>0</v>
      </c>
      <c r="K42" s="2">
        <f t="shared" ca="1" si="0"/>
        <v>52644.854516198124</v>
      </c>
    </row>
    <row r="43" spans="1:11">
      <c r="A43" t="s">
        <v>10</v>
      </c>
      <c r="B43">
        <v>360</v>
      </c>
      <c r="C43">
        <v>1000</v>
      </c>
      <c r="D43" s="7">
        <v>3921.5686274509799</v>
      </c>
      <c r="E43" s="1">
        <v>52451</v>
      </c>
      <c r="F43" s="2">
        <f t="shared" si="1"/>
        <v>52451</v>
      </c>
      <c r="K43" s="2">
        <f t="shared" ca="1" si="0"/>
        <v>52534.597608861601</v>
      </c>
    </row>
    <row r="44" spans="1:11">
      <c r="A44" t="s">
        <v>10</v>
      </c>
      <c r="B44">
        <v>405</v>
      </c>
      <c r="C44">
        <v>2000</v>
      </c>
      <c r="D44" s="7">
        <v>3921.5686274509799</v>
      </c>
      <c r="E44" s="1">
        <v>52794</v>
      </c>
      <c r="F44" s="2">
        <f t="shared" si="1"/>
        <v>26397</v>
      </c>
      <c r="K44" s="2">
        <f t="shared" ca="1" si="0"/>
        <v>52424.340701525078</v>
      </c>
    </row>
    <row r="45" spans="1:11">
      <c r="A45" t="s">
        <v>10</v>
      </c>
      <c r="B45">
        <v>442</v>
      </c>
      <c r="C45">
        <v>5000</v>
      </c>
      <c r="D45" s="7">
        <v>11764.705882352901</v>
      </c>
      <c r="E45" s="1">
        <v>52148</v>
      </c>
      <c r="F45" s="2">
        <f t="shared" si="1"/>
        <v>10429.6</v>
      </c>
      <c r="K45" s="2">
        <f t="shared" ca="1" si="0"/>
        <v>52333.685022159494</v>
      </c>
    </row>
    <row r="46" spans="1:11">
      <c r="A46" t="s">
        <v>12</v>
      </c>
      <c r="B46">
        <v>0</v>
      </c>
      <c r="C46">
        <v>0</v>
      </c>
      <c r="D46" s="7">
        <v>0</v>
      </c>
      <c r="E46" s="1">
        <v>271</v>
      </c>
      <c r="F46" s="2">
        <f t="shared" si="1"/>
        <v>0</v>
      </c>
      <c r="G46" s="3" t="s">
        <v>17</v>
      </c>
      <c r="H46" s="1">
        <f t="shared" ref="H46" si="8">INDEX(LINEST($E47:$E56, $B47:$B56, TRUE), 1)</f>
        <v>44.460551952311469</v>
      </c>
      <c r="I46" s="3" t="s">
        <v>18</v>
      </c>
      <c r="J46" s="1">
        <f t="shared" ref="J46" si="9">INDEX(LINEST( $E47:$E56, $B47:$B56,TRUE), 2)</f>
        <v>161402.48183336476</v>
      </c>
      <c r="K46" s="2">
        <f t="shared" ca="1" si="0"/>
        <v>161402.48183336476</v>
      </c>
    </row>
    <row r="47" spans="1:11">
      <c r="A47" t="s">
        <v>12</v>
      </c>
      <c r="B47">
        <v>45</v>
      </c>
      <c r="C47">
        <v>3000</v>
      </c>
      <c r="D47" s="7">
        <v>70588.235294117607</v>
      </c>
      <c r="E47" s="1">
        <v>108645</v>
      </c>
      <c r="F47" s="2">
        <f t="shared" si="1"/>
        <v>36215</v>
      </c>
      <c r="K47" s="2">
        <f t="shared" ca="1" si="0"/>
        <v>163403.20667121877</v>
      </c>
    </row>
    <row r="48" spans="1:11">
      <c r="A48" t="s">
        <v>12</v>
      </c>
      <c r="B48">
        <v>90</v>
      </c>
      <c r="C48">
        <v>9000</v>
      </c>
      <c r="D48" s="7">
        <v>125490.19607843101</v>
      </c>
      <c r="E48" s="1">
        <v>118918</v>
      </c>
      <c r="F48" s="2">
        <f t="shared" si="1"/>
        <v>13213.111111111111</v>
      </c>
      <c r="K48" s="2">
        <f t="shared" ca="1" si="0"/>
        <v>165403.93150907278</v>
      </c>
    </row>
    <row r="49" spans="1:11">
      <c r="A49" t="s">
        <v>12</v>
      </c>
      <c r="B49">
        <v>135</v>
      </c>
      <c r="C49">
        <v>15000</v>
      </c>
      <c r="D49" s="7">
        <v>180392.156862745</v>
      </c>
      <c r="E49" s="1">
        <v>185689</v>
      </c>
      <c r="F49" s="2">
        <f t="shared" si="1"/>
        <v>12379.266666666666</v>
      </c>
      <c r="K49" s="2">
        <f t="shared" ca="1" si="0"/>
        <v>167404.65634692681</v>
      </c>
    </row>
    <row r="50" spans="1:11">
      <c r="A50" t="s">
        <v>12</v>
      </c>
      <c r="B50">
        <v>180</v>
      </c>
      <c r="C50">
        <v>21000</v>
      </c>
      <c r="D50" s="7">
        <v>249019.607843137</v>
      </c>
      <c r="E50" s="1">
        <v>196998</v>
      </c>
      <c r="F50" s="2">
        <f t="shared" si="1"/>
        <v>9380.8571428571431</v>
      </c>
      <c r="K50" s="2">
        <f t="shared" ca="1" si="0"/>
        <v>169405.38118478082</v>
      </c>
    </row>
    <row r="51" spans="1:11">
      <c r="A51" t="s">
        <v>12</v>
      </c>
      <c r="B51">
        <v>225</v>
      </c>
      <c r="C51">
        <v>27000</v>
      </c>
      <c r="D51" s="7">
        <v>315686.27450980298</v>
      </c>
      <c r="E51" s="1">
        <v>349231</v>
      </c>
      <c r="F51" s="2">
        <f t="shared" si="1"/>
        <v>12934.481481481482</v>
      </c>
      <c r="K51" s="2">
        <f t="shared" ca="1" si="0"/>
        <v>171406.10602263483</v>
      </c>
    </row>
    <row r="52" spans="1:11">
      <c r="A52" t="s">
        <v>12</v>
      </c>
      <c r="B52">
        <v>270</v>
      </c>
      <c r="C52">
        <v>34000</v>
      </c>
      <c r="D52" s="7">
        <v>345098.03921568597</v>
      </c>
      <c r="E52" s="1">
        <v>134016</v>
      </c>
      <c r="F52" s="2">
        <f t="shared" si="1"/>
        <v>3941.6470588235293</v>
      </c>
      <c r="K52" s="2">
        <f t="shared" ca="1" si="0"/>
        <v>173406.83086048884</v>
      </c>
    </row>
    <row r="53" spans="1:11">
      <c r="A53" t="s">
        <v>12</v>
      </c>
      <c r="B53">
        <v>315</v>
      </c>
      <c r="C53">
        <v>45000</v>
      </c>
      <c r="D53" s="7">
        <v>398039.21568627399</v>
      </c>
      <c r="E53" s="1">
        <v>141756</v>
      </c>
      <c r="F53" s="2">
        <f t="shared" si="1"/>
        <v>3150.1333333333332</v>
      </c>
      <c r="K53" s="2">
        <f t="shared" ca="1" si="0"/>
        <v>175407.55569834285</v>
      </c>
    </row>
    <row r="54" spans="1:11">
      <c r="A54" t="s">
        <v>12</v>
      </c>
      <c r="B54">
        <v>360</v>
      </c>
      <c r="C54">
        <v>60000</v>
      </c>
      <c r="D54" s="7">
        <v>447058.82352941099</v>
      </c>
      <c r="E54" s="1">
        <v>157759</v>
      </c>
      <c r="F54" s="2">
        <f t="shared" si="1"/>
        <v>2629.3166666666666</v>
      </c>
      <c r="K54" s="2">
        <f t="shared" ca="1" si="0"/>
        <v>177408.28053619689</v>
      </c>
    </row>
    <row r="55" spans="1:11">
      <c r="A55" t="s">
        <v>12</v>
      </c>
      <c r="B55">
        <v>405</v>
      </c>
      <c r="C55">
        <v>79000</v>
      </c>
      <c r="D55" s="7">
        <v>500000</v>
      </c>
      <c r="E55" s="1">
        <v>161347</v>
      </c>
      <c r="F55" s="2">
        <f t="shared" si="1"/>
        <v>2042.3670886075952</v>
      </c>
      <c r="K55" s="2">
        <f t="shared" ca="1" si="0"/>
        <v>179409.0053740509</v>
      </c>
    </row>
    <row r="56" spans="1:11">
      <c r="A56" t="s">
        <v>12</v>
      </c>
      <c r="B56">
        <v>442</v>
      </c>
      <c r="C56">
        <v>103000</v>
      </c>
      <c r="D56" s="7">
        <v>550980.39215686196</v>
      </c>
      <c r="E56" s="1">
        <v>169350</v>
      </c>
      <c r="F56" s="2">
        <f t="shared" si="1"/>
        <v>1644.1747572815534</v>
      </c>
      <c r="K56" s="2">
        <f t="shared" ca="1" si="0"/>
        <v>181054.04579628643</v>
      </c>
    </row>
    <row r="57" spans="1:11">
      <c r="A57" t="s">
        <v>2</v>
      </c>
      <c r="B57">
        <v>0</v>
      </c>
      <c r="C57">
        <v>0</v>
      </c>
      <c r="D57" s="7">
        <v>0</v>
      </c>
      <c r="E57" s="1">
        <v>279</v>
      </c>
      <c r="F57" s="2">
        <f t="shared" si="1"/>
        <v>0</v>
      </c>
      <c r="G57" s="3" t="s">
        <v>17</v>
      </c>
      <c r="H57" s="1">
        <f t="shared" ref="H57" si="10">INDEX(LINEST($E58:$E67, $B58:$B67, TRUE), 1)</f>
        <v>568.10015493034223</v>
      </c>
      <c r="I57" s="3" t="s">
        <v>18</v>
      </c>
      <c r="J57" s="1">
        <f t="shared" ref="J57" si="11">INDEX(LINEST( $E58:$E67, $B58:$B67,TRUE), 2)</f>
        <v>45049.091778684582</v>
      </c>
      <c r="K57" s="2">
        <f t="shared" ca="1" si="0"/>
        <v>45049.091778684582</v>
      </c>
    </row>
    <row r="58" spans="1:11">
      <c r="A58" t="s">
        <v>2</v>
      </c>
      <c r="B58">
        <v>45</v>
      </c>
      <c r="C58">
        <v>30000</v>
      </c>
      <c r="D58" s="7">
        <v>117647.05882352901</v>
      </c>
      <c r="E58" s="1">
        <v>70801</v>
      </c>
      <c r="F58" s="2">
        <f t="shared" si="1"/>
        <v>2360.0333333333333</v>
      </c>
      <c r="K58" s="2">
        <f t="shared" ca="1" si="0"/>
        <v>70613.59875054998</v>
      </c>
    </row>
    <row r="59" spans="1:11">
      <c r="A59" t="s">
        <v>2</v>
      </c>
      <c r="B59">
        <v>90</v>
      </c>
      <c r="C59">
        <v>84000</v>
      </c>
      <c r="D59" s="7">
        <v>211764.70588235199</v>
      </c>
      <c r="E59" s="1">
        <v>94118</v>
      </c>
      <c r="F59" s="2">
        <f t="shared" si="1"/>
        <v>1120.452380952381</v>
      </c>
      <c r="K59" s="2">
        <f t="shared" ca="1" si="0"/>
        <v>96178.105722415377</v>
      </c>
    </row>
    <row r="60" spans="1:11">
      <c r="A60" t="s">
        <v>2</v>
      </c>
      <c r="B60">
        <v>135</v>
      </c>
      <c r="C60">
        <v>168000</v>
      </c>
      <c r="D60" s="7">
        <v>329411.764705882</v>
      </c>
      <c r="E60" s="1">
        <v>110039</v>
      </c>
      <c r="F60" s="2">
        <f t="shared" si="1"/>
        <v>654.99404761904771</v>
      </c>
      <c r="K60" s="2">
        <f t="shared" ca="1" si="0"/>
        <v>121742.61269428079</v>
      </c>
    </row>
    <row r="61" spans="1:11">
      <c r="A61" t="s">
        <v>2</v>
      </c>
      <c r="B61">
        <v>180</v>
      </c>
      <c r="C61">
        <v>287000</v>
      </c>
      <c r="D61" s="7">
        <v>466666.66666666599</v>
      </c>
      <c r="E61" s="1">
        <v>155608</v>
      </c>
      <c r="F61" s="2">
        <f t="shared" si="1"/>
        <v>542.18815331010455</v>
      </c>
      <c r="K61" s="2">
        <f t="shared" ca="1" si="0"/>
        <v>147307.11966614617</v>
      </c>
    </row>
    <row r="62" spans="1:11">
      <c r="A62" t="s">
        <v>2</v>
      </c>
      <c r="B62">
        <v>225</v>
      </c>
      <c r="C62">
        <v>443000</v>
      </c>
      <c r="D62" s="7">
        <v>611764.70588235196</v>
      </c>
      <c r="E62" s="1">
        <v>175337</v>
      </c>
      <c r="F62" s="2">
        <f t="shared" si="1"/>
        <v>395.79458239277653</v>
      </c>
      <c r="K62" s="2">
        <f t="shared" ca="1" si="0"/>
        <v>172871.6266380116</v>
      </c>
    </row>
    <row r="63" spans="1:11">
      <c r="A63" t="s">
        <v>2</v>
      </c>
      <c r="B63">
        <v>270</v>
      </c>
      <c r="C63">
        <v>615000</v>
      </c>
      <c r="D63" s="7">
        <v>674509.80392156797</v>
      </c>
      <c r="E63" s="1">
        <v>188569</v>
      </c>
      <c r="F63" s="2">
        <f t="shared" si="1"/>
        <v>306.61626016260163</v>
      </c>
      <c r="K63" s="2">
        <f t="shared" ca="1" si="0"/>
        <v>198436.133609877</v>
      </c>
    </row>
    <row r="64" spans="1:11">
      <c r="A64" t="s">
        <v>2</v>
      </c>
      <c r="B64">
        <v>315</v>
      </c>
      <c r="C64">
        <v>810000</v>
      </c>
      <c r="D64" s="7">
        <v>764705.88235294097</v>
      </c>
      <c r="E64" s="1">
        <v>246684</v>
      </c>
      <c r="F64" s="2">
        <f t="shared" si="1"/>
        <v>304.54814814814813</v>
      </c>
      <c r="K64" s="2">
        <f t="shared" ca="1" si="0"/>
        <v>224000.64058174239</v>
      </c>
    </row>
    <row r="65" spans="1:11">
      <c r="A65" t="s">
        <v>2</v>
      </c>
      <c r="B65">
        <v>360</v>
      </c>
      <c r="C65">
        <v>1029000</v>
      </c>
      <c r="D65" s="7">
        <v>858823.529411764</v>
      </c>
      <c r="E65" s="1">
        <v>258042</v>
      </c>
      <c r="F65" s="2">
        <f t="shared" si="1"/>
        <v>250.76967930029153</v>
      </c>
      <c r="K65" s="2">
        <f t="shared" ca="1" si="0"/>
        <v>249565.14755360779</v>
      </c>
    </row>
    <row r="66" spans="1:11">
      <c r="A66" t="s">
        <v>2</v>
      </c>
      <c r="B66">
        <v>405</v>
      </c>
      <c r="C66">
        <v>1270000</v>
      </c>
      <c r="D66" s="7">
        <v>945098.03921568603</v>
      </c>
      <c r="E66" s="1">
        <v>265811</v>
      </c>
      <c r="F66" s="2">
        <f t="shared" si="1"/>
        <v>209.3</v>
      </c>
      <c r="K66" s="2">
        <f t="shared" ca="1" si="0"/>
        <v>275129.65452547319</v>
      </c>
    </row>
    <row r="67" spans="1:11">
      <c r="A67" t="s">
        <v>2</v>
      </c>
      <c r="B67">
        <v>442</v>
      </c>
      <c r="C67">
        <v>1534000</v>
      </c>
      <c r="D67" s="7">
        <v>1035294.1176470499</v>
      </c>
      <c r="E67" s="1">
        <v>286985</v>
      </c>
      <c r="F67" s="2">
        <f t="shared" ref="F67:F78" si="12">G$1*IF(C67=0,0,E67/C67)</f>
        <v>187.08279009126466</v>
      </c>
      <c r="K67" s="2">
        <f t="shared" ref="K67:K78" ca="1" si="13">OFFSET($B$2, FLOOR((ROW(K67)-2)/11, 1)*11+MOD(ROW(K67)-2, 11), 0)*OFFSET($H$2, FLOOR((ROW(K67)-2)/11, 1)*11, 0)+OFFSET($J$2, FLOOR((ROW(K67)-2)/11, 1)*11, 0)</f>
        <v>296149.36025789584</v>
      </c>
    </row>
    <row r="68" spans="1:11">
      <c r="A68" t="s">
        <v>3</v>
      </c>
      <c r="B68">
        <v>0</v>
      </c>
      <c r="C68">
        <v>0</v>
      </c>
      <c r="D68" s="7">
        <v>0</v>
      </c>
      <c r="E68" s="1">
        <v>268</v>
      </c>
      <c r="F68" s="2">
        <f t="shared" si="12"/>
        <v>0</v>
      </c>
      <c r="G68" s="3" t="s">
        <v>17</v>
      </c>
      <c r="H68" s="1">
        <f t="shared" ref="H68" si="14">INDEX(LINEST($E69:$E78, $B69:$B78, TRUE), 1)</f>
        <v>-891.28225696713616</v>
      </c>
      <c r="I68" s="3" t="s">
        <v>18</v>
      </c>
      <c r="J68" s="1">
        <f t="shared" ref="J68" si="15">INDEX(LINEST( $E69:$E78, $B69:$B78,TRUE), 2)</f>
        <v>344743.53279379249</v>
      </c>
      <c r="K68" s="2">
        <f t="shared" ca="1" si="13"/>
        <v>344743.53279379249</v>
      </c>
    </row>
    <row r="69" spans="1:11">
      <c r="A69" t="s">
        <v>3</v>
      </c>
      <c r="B69">
        <v>45</v>
      </c>
      <c r="C69">
        <v>0</v>
      </c>
      <c r="D69" s="7">
        <v>3921.5686274509799</v>
      </c>
      <c r="E69" s="1">
        <v>777807</v>
      </c>
      <c r="F69" s="2">
        <f t="shared" si="12"/>
        <v>0</v>
      </c>
      <c r="K69" s="2">
        <f t="shared" ca="1" si="13"/>
        <v>304635.83123027137</v>
      </c>
    </row>
    <row r="70" spans="1:11">
      <c r="A70" t="s">
        <v>3</v>
      </c>
      <c r="B70">
        <v>90</v>
      </c>
      <c r="C70">
        <v>0</v>
      </c>
      <c r="D70" s="7">
        <v>7843.1372549019597</v>
      </c>
      <c r="E70" s="1">
        <v>52042</v>
      </c>
      <c r="F70" s="2">
        <f t="shared" si="12"/>
        <v>0</v>
      </c>
      <c r="K70" s="2">
        <f t="shared" ca="1" si="13"/>
        <v>264528.1296667502</v>
      </c>
    </row>
    <row r="71" spans="1:11">
      <c r="A71" t="s">
        <v>3</v>
      </c>
      <c r="B71">
        <v>135</v>
      </c>
      <c r="C71">
        <v>0</v>
      </c>
      <c r="D71" s="7">
        <v>7843.1372549019597</v>
      </c>
      <c r="E71" s="1">
        <v>52363</v>
      </c>
      <c r="F71" s="2">
        <f t="shared" si="12"/>
        <v>0</v>
      </c>
      <c r="K71" s="2">
        <f t="shared" ca="1" si="13"/>
        <v>224420.42810322909</v>
      </c>
    </row>
    <row r="72" spans="1:11">
      <c r="A72" t="s">
        <v>3</v>
      </c>
      <c r="B72">
        <v>180</v>
      </c>
      <c r="C72">
        <v>0</v>
      </c>
      <c r="D72" s="7">
        <v>7843.1372549019597</v>
      </c>
      <c r="E72" s="1">
        <v>52135</v>
      </c>
      <c r="F72" s="2">
        <f t="shared" si="12"/>
        <v>0</v>
      </c>
      <c r="K72" s="2">
        <f t="shared" ca="1" si="13"/>
        <v>184312.72653970798</v>
      </c>
    </row>
    <row r="73" spans="1:11">
      <c r="A73" t="s">
        <v>3</v>
      </c>
      <c r="B73">
        <v>225</v>
      </c>
      <c r="C73">
        <v>0</v>
      </c>
      <c r="D73" s="7">
        <v>7843.1372549019597</v>
      </c>
      <c r="E73" s="1">
        <v>51968</v>
      </c>
      <c r="F73" s="2">
        <f t="shared" si="12"/>
        <v>0</v>
      </c>
      <c r="K73" s="2">
        <f t="shared" ca="1" si="13"/>
        <v>144205.02497618686</v>
      </c>
    </row>
    <row r="74" spans="1:11">
      <c r="A74" t="s">
        <v>3</v>
      </c>
      <c r="B74">
        <v>270</v>
      </c>
      <c r="C74">
        <v>0</v>
      </c>
      <c r="D74" s="7">
        <v>11764.705882352901</v>
      </c>
      <c r="E74" s="1">
        <v>52277</v>
      </c>
      <c r="F74" s="2">
        <f t="shared" si="12"/>
        <v>0</v>
      </c>
      <c r="K74" s="2">
        <f t="shared" ca="1" si="13"/>
        <v>104097.32341266572</v>
      </c>
    </row>
    <row r="75" spans="1:11">
      <c r="A75" t="s">
        <v>3</v>
      </c>
      <c r="B75">
        <v>315</v>
      </c>
      <c r="C75">
        <v>0</v>
      </c>
      <c r="D75" s="7">
        <v>11764.705882352901</v>
      </c>
      <c r="E75" s="1">
        <v>52111</v>
      </c>
      <c r="F75" s="2">
        <f t="shared" si="12"/>
        <v>0</v>
      </c>
      <c r="K75" s="2">
        <f t="shared" ca="1" si="13"/>
        <v>63989.621849144576</v>
      </c>
    </row>
    <row r="76" spans="1:11">
      <c r="A76" t="s">
        <v>3</v>
      </c>
      <c r="B76">
        <v>360</v>
      </c>
      <c r="C76">
        <v>1000</v>
      </c>
      <c r="D76" s="7">
        <v>15686.274509803899</v>
      </c>
      <c r="E76" s="1">
        <v>51602</v>
      </c>
      <c r="F76" s="2">
        <f t="shared" si="12"/>
        <v>51602</v>
      </c>
      <c r="K76" s="2">
        <f t="shared" ca="1" si="13"/>
        <v>23881.920285623462</v>
      </c>
    </row>
    <row r="77" spans="1:11">
      <c r="A77" t="s">
        <v>3</v>
      </c>
      <c r="B77">
        <v>405</v>
      </c>
      <c r="C77">
        <v>2000</v>
      </c>
      <c r="D77" s="7">
        <v>31372.549019607799</v>
      </c>
      <c r="E77" s="1">
        <v>53029</v>
      </c>
      <c r="F77" s="2">
        <f t="shared" si="12"/>
        <v>26514.5</v>
      </c>
      <c r="K77" s="2">
        <f t="shared" ca="1" si="13"/>
        <v>-16225.781277897651</v>
      </c>
    </row>
    <row r="78" spans="1:11">
      <c r="A78" t="s">
        <v>3</v>
      </c>
      <c r="B78">
        <v>442</v>
      </c>
      <c r="C78">
        <v>4000</v>
      </c>
      <c r="D78" s="7">
        <v>35294.117647058803</v>
      </c>
      <c r="E78" s="1">
        <v>53308</v>
      </c>
      <c r="F78" s="2">
        <f t="shared" si="12"/>
        <v>13327</v>
      </c>
      <c r="K78" s="2">
        <f t="shared" ca="1" si="13"/>
        <v>-49203.224785681698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K78"/>
  <sheetViews>
    <sheetView workbookViewId="0">
      <pane ySplit="615" topLeftCell="A16" activePane="bottomLeft"/>
      <selection activeCell="F1" sqref="F1:F1048576"/>
      <selection pane="bottomLeft" activeCell="J37" sqref="J37"/>
    </sheetView>
  </sheetViews>
  <sheetFormatPr defaultRowHeight="15"/>
  <cols>
    <col min="1" max="1" width="36.42578125" customWidth="1"/>
    <col min="2" max="2" width="9.28515625" customWidth="1"/>
    <col min="3" max="3" width="9.42578125" customWidth="1"/>
    <col min="4" max="4" width="17.85546875" style="7" customWidth="1"/>
    <col min="5" max="5" width="9" style="1" bestFit="1" customWidth="1"/>
    <col min="6" max="6" width="19.140625" customWidth="1"/>
    <col min="7" max="7" width="6" bestFit="1" customWidth="1"/>
    <col min="8" max="8" width="10.140625" style="1" customWidth="1"/>
    <col min="10" max="10" width="9.5703125" style="1" customWidth="1"/>
    <col min="11" max="11" width="10.5703125" style="2" customWidth="1"/>
  </cols>
  <sheetData>
    <row r="1" spans="1:11" s="3" customFormat="1">
      <c r="A1" s="3" t="s">
        <v>13</v>
      </c>
      <c r="B1" s="3" t="s">
        <v>14</v>
      </c>
      <c r="C1" s="3" t="s">
        <v>16</v>
      </c>
      <c r="D1" s="6" t="s">
        <v>20</v>
      </c>
      <c r="E1" s="5" t="s">
        <v>15</v>
      </c>
      <c r="F1" s="3" t="str">
        <f>CONCATENATE(G1, "*time/delivered")</f>
        <v>1000*time/delivered</v>
      </c>
      <c r="G1" s="3">
        <v>1000</v>
      </c>
      <c r="H1" s="5"/>
      <c r="J1" s="5"/>
      <c r="K1" s="4" t="s">
        <v>21</v>
      </c>
    </row>
    <row r="2" spans="1:11">
      <c r="A2" t="s">
        <v>5</v>
      </c>
      <c r="B2">
        <v>0</v>
      </c>
      <c r="C2">
        <v>0</v>
      </c>
      <c r="D2" s="7">
        <v>0</v>
      </c>
      <c r="E2" s="1">
        <v>274</v>
      </c>
      <c r="F2" s="2">
        <f>G$1*IF(C2=0,0,E2/C2)</f>
        <v>0</v>
      </c>
      <c r="G2" s="3" t="s">
        <v>17</v>
      </c>
      <c r="H2" s="1">
        <f>INDEX(LINEST($E3:$E12, $B3:$B12, TRUE), 1)</f>
        <v>-5.9502941479776998</v>
      </c>
      <c r="I2" s="3" t="s">
        <v>18</v>
      </c>
      <c r="J2" s="1">
        <f>INDEX(LINEST( $E3:$E12, $B3:$B12,TRUE), 2)</f>
        <v>55479.337566306102</v>
      </c>
      <c r="K2" s="2">
        <f>naive!E2</f>
        <v>1505</v>
      </c>
    </row>
    <row r="3" spans="1:11">
      <c r="A3" t="s">
        <v>5</v>
      </c>
      <c r="B3">
        <v>45</v>
      </c>
      <c r="C3">
        <v>0</v>
      </c>
      <c r="D3" s="7">
        <v>0</v>
      </c>
      <c r="E3" s="1">
        <v>55732</v>
      </c>
      <c r="F3" s="2">
        <f t="shared" ref="F3:F66" si="0">G$1*IF(C3=0,0,E3/C3)</f>
        <v>0</v>
      </c>
      <c r="K3" s="2">
        <f>naive!E3</f>
        <v>59274</v>
      </c>
    </row>
    <row r="4" spans="1:11">
      <c r="A4" t="s">
        <v>5</v>
      </c>
      <c r="B4">
        <v>90</v>
      </c>
      <c r="C4">
        <v>0</v>
      </c>
      <c r="D4" s="7">
        <v>0</v>
      </c>
      <c r="E4" s="1">
        <v>56080</v>
      </c>
      <c r="F4" s="2">
        <f t="shared" si="0"/>
        <v>0</v>
      </c>
      <c r="K4" s="2">
        <f>naive!E4</f>
        <v>120317</v>
      </c>
    </row>
    <row r="5" spans="1:11">
      <c r="A5" t="s">
        <v>5</v>
      </c>
      <c r="B5">
        <v>135</v>
      </c>
      <c r="C5">
        <v>0</v>
      </c>
      <c r="D5" s="7">
        <v>0</v>
      </c>
      <c r="E5" s="1">
        <v>53842</v>
      </c>
      <c r="F5" s="2">
        <f t="shared" si="0"/>
        <v>0</v>
      </c>
      <c r="K5" s="2">
        <f>naive!E5</f>
        <v>208838</v>
      </c>
    </row>
    <row r="6" spans="1:11">
      <c r="A6" t="s">
        <v>5</v>
      </c>
      <c r="B6">
        <v>180</v>
      </c>
      <c r="C6">
        <v>0</v>
      </c>
      <c r="D6" s="7">
        <v>0</v>
      </c>
      <c r="E6" s="1">
        <v>53725</v>
      </c>
      <c r="F6" s="2">
        <f t="shared" si="0"/>
        <v>0</v>
      </c>
      <c r="K6" s="2">
        <f>naive!E6</f>
        <v>320167</v>
      </c>
    </row>
    <row r="7" spans="1:11">
      <c r="A7" t="s">
        <v>5</v>
      </c>
      <c r="B7">
        <v>225</v>
      </c>
      <c r="C7">
        <v>0</v>
      </c>
      <c r="D7" s="7">
        <v>0</v>
      </c>
      <c r="E7" s="1">
        <v>53579</v>
      </c>
      <c r="F7" s="2">
        <f t="shared" si="0"/>
        <v>0</v>
      </c>
      <c r="K7" s="2">
        <f>naive!E7</f>
        <v>430741</v>
      </c>
    </row>
    <row r="8" spans="1:11">
      <c r="A8" t="s">
        <v>5</v>
      </c>
      <c r="B8">
        <v>270</v>
      </c>
      <c r="C8">
        <v>0</v>
      </c>
      <c r="D8" s="7">
        <v>0</v>
      </c>
      <c r="E8" s="1">
        <v>53557</v>
      </c>
      <c r="F8" s="2">
        <f t="shared" si="0"/>
        <v>0</v>
      </c>
      <c r="K8" s="2">
        <f>naive!E8</f>
        <v>583935</v>
      </c>
    </row>
    <row r="9" spans="1:11">
      <c r="A9" t="s">
        <v>5</v>
      </c>
      <c r="B9">
        <v>315</v>
      </c>
      <c r="C9">
        <v>0</v>
      </c>
      <c r="D9" s="7">
        <v>0</v>
      </c>
      <c r="E9" s="1">
        <v>53403</v>
      </c>
      <c r="F9" s="2">
        <f t="shared" si="0"/>
        <v>0</v>
      </c>
      <c r="K9" s="2">
        <f>naive!E9</f>
        <v>801815</v>
      </c>
    </row>
    <row r="10" spans="1:11">
      <c r="A10" t="s">
        <v>5</v>
      </c>
      <c r="B10">
        <v>360</v>
      </c>
      <c r="C10">
        <v>0</v>
      </c>
      <c r="D10" s="7">
        <v>0</v>
      </c>
      <c r="E10" s="1">
        <v>53693</v>
      </c>
      <c r="F10" s="2">
        <f t="shared" si="0"/>
        <v>0</v>
      </c>
      <c r="K10" s="2">
        <f>naive!E10</f>
        <v>1739584</v>
      </c>
    </row>
    <row r="11" spans="1:11">
      <c r="A11" t="s">
        <v>5</v>
      </c>
      <c r="B11">
        <v>405</v>
      </c>
      <c r="C11">
        <v>1000</v>
      </c>
      <c r="D11" s="7">
        <v>3921.5686274509799</v>
      </c>
      <c r="E11" s="1">
        <v>53101</v>
      </c>
      <c r="F11" s="2">
        <f t="shared" si="0"/>
        <v>53101</v>
      </c>
      <c r="K11" s="2">
        <f>naive!E11</f>
        <v>2687185</v>
      </c>
    </row>
    <row r="12" spans="1:11">
      <c r="A12" t="s">
        <v>5</v>
      </c>
      <c r="B12">
        <v>442</v>
      </c>
      <c r="C12">
        <v>2000</v>
      </c>
      <c r="D12" s="7">
        <v>3921.5686274509799</v>
      </c>
      <c r="E12" s="1">
        <v>53402</v>
      </c>
      <c r="F12" s="2">
        <f t="shared" si="0"/>
        <v>26701</v>
      </c>
      <c r="K12" s="2">
        <f>naive!E12</f>
        <v>1070045</v>
      </c>
    </row>
    <row r="13" spans="1:11">
      <c r="A13" t="s">
        <v>1</v>
      </c>
      <c r="B13">
        <v>0</v>
      </c>
      <c r="C13">
        <v>0</v>
      </c>
      <c r="D13" s="7">
        <v>0</v>
      </c>
      <c r="E13" s="1">
        <v>321</v>
      </c>
      <c r="F13" s="2">
        <f t="shared" si="0"/>
        <v>0</v>
      </c>
      <c r="G13" s="3" t="s">
        <v>17</v>
      </c>
      <c r="H13" s="1">
        <f t="shared" ref="H13" si="1">INDEX(LINEST($E14:$E23, $B14:$B23, TRUE), 1)</f>
        <v>66.522837733196411</v>
      </c>
      <c r="I13" s="3" t="s">
        <v>18</v>
      </c>
      <c r="J13" s="1">
        <f t="shared" ref="J13" si="2">INDEX(LINEST( $E14:$E23, $B14:$B23,TRUE), 2)</f>
        <v>48657.915931220443</v>
      </c>
      <c r="K13" s="2">
        <f>naive!E13</f>
        <v>1505</v>
      </c>
    </row>
    <row r="14" spans="1:11">
      <c r="A14" t="s">
        <v>1</v>
      </c>
      <c r="B14">
        <v>45</v>
      </c>
      <c r="C14">
        <v>3000</v>
      </c>
      <c r="D14" s="7">
        <v>11764.705882352901</v>
      </c>
      <c r="E14" s="1">
        <v>53829</v>
      </c>
      <c r="F14" s="2">
        <f t="shared" si="0"/>
        <v>17943</v>
      </c>
      <c r="K14" s="2">
        <f>naive!E14</f>
        <v>61456</v>
      </c>
    </row>
    <row r="15" spans="1:11">
      <c r="A15" t="s">
        <v>1</v>
      </c>
      <c r="B15">
        <v>90</v>
      </c>
      <c r="C15">
        <v>9000</v>
      </c>
      <c r="D15" s="7">
        <v>27450.980392156798</v>
      </c>
      <c r="E15" s="1">
        <v>56044</v>
      </c>
      <c r="F15" s="2">
        <f t="shared" si="0"/>
        <v>6227.1111111111113</v>
      </c>
      <c r="K15" s="2">
        <f>naive!E15</f>
        <v>126545</v>
      </c>
    </row>
    <row r="16" spans="1:11">
      <c r="A16" t="s">
        <v>1</v>
      </c>
      <c r="B16">
        <v>135</v>
      </c>
      <c r="C16">
        <v>17000</v>
      </c>
      <c r="D16" s="7">
        <v>35294.117647058803</v>
      </c>
      <c r="E16" s="1">
        <v>57334</v>
      </c>
      <c r="F16" s="2">
        <f t="shared" si="0"/>
        <v>3372.5882352941176</v>
      </c>
      <c r="K16" s="2">
        <f>naive!E16</f>
        <v>215299</v>
      </c>
    </row>
    <row r="17" spans="1:11">
      <c r="A17" t="s">
        <v>1</v>
      </c>
      <c r="B17">
        <v>180</v>
      </c>
      <c r="C17">
        <v>26000</v>
      </c>
      <c r="D17" s="7">
        <v>39215.686274509797</v>
      </c>
      <c r="E17" s="1">
        <v>59071</v>
      </c>
      <c r="F17" s="2">
        <f t="shared" si="0"/>
        <v>2271.9615384615386</v>
      </c>
      <c r="K17" s="2">
        <f>naive!E17</f>
        <v>330372</v>
      </c>
    </row>
    <row r="18" spans="1:11">
      <c r="A18" t="s">
        <v>1</v>
      </c>
      <c r="B18">
        <v>225</v>
      </c>
      <c r="C18">
        <v>35000</v>
      </c>
      <c r="D18" s="7">
        <v>39215.686274509797</v>
      </c>
      <c r="E18" s="1">
        <v>58527</v>
      </c>
      <c r="F18" s="2">
        <f t="shared" si="0"/>
        <v>1672.1999999999998</v>
      </c>
      <c r="K18" s="2">
        <f>naive!E18</f>
        <v>445847</v>
      </c>
    </row>
    <row r="19" spans="1:11">
      <c r="A19" t="s">
        <v>1</v>
      </c>
      <c r="B19">
        <v>270</v>
      </c>
      <c r="C19">
        <v>52000</v>
      </c>
      <c r="D19" s="7">
        <v>109803.921568627</v>
      </c>
      <c r="E19" s="1">
        <v>65865</v>
      </c>
      <c r="F19" s="2">
        <f t="shared" si="0"/>
        <v>1266.6346153846152</v>
      </c>
      <c r="K19" s="2">
        <f>naive!E19</f>
        <v>646979</v>
      </c>
    </row>
    <row r="20" spans="1:11">
      <c r="A20" t="s">
        <v>1</v>
      </c>
      <c r="B20">
        <v>315</v>
      </c>
      <c r="C20">
        <v>71000</v>
      </c>
      <c r="D20" s="7">
        <v>133333.33333333299</v>
      </c>
      <c r="E20" s="1">
        <v>71891</v>
      </c>
      <c r="F20" s="2">
        <f t="shared" si="0"/>
        <v>1012.5492957746478</v>
      </c>
      <c r="K20" s="2">
        <f>naive!E20</f>
        <v>931806</v>
      </c>
    </row>
    <row r="21" spans="1:11">
      <c r="A21" t="s">
        <v>1</v>
      </c>
      <c r="B21">
        <v>360</v>
      </c>
      <c r="C21">
        <v>93000</v>
      </c>
      <c r="D21" s="7">
        <v>164705.882352941</v>
      </c>
      <c r="E21" s="1">
        <v>72492</v>
      </c>
      <c r="F21" s="2">
        <f t="shared" si="0"/>
        <v>779.48387096774195</v>
      </c>
      <c r="K21" s="2">
        <f>naive!E21</f>
        <v>1249204</v>
      </c>
    </row>
    <row r="22" spans="1:11">
      <c r="A22" t="s">
        <v>1</v>
      </c>
      <c r="B22">
        <v>405</v>
      </c>
      <c r="C22">
        <v>118000</v>
      </c>
      <c r="D22" s="7">
        <v>188235.29411764699</v>
      </c>
      <c r="E22" s="1">
        <v>78346</v>
      </c>
      <c r="F22" s="2">
        <f t="shared" si="0"/>
        <v>663.94915254237287</v>
      </c>
      <c r="K22" s="2">
        <f>naive!E22</f>
        <v>965429</v>
      </c>
    </row>
    <row r="23" spans="1:11">
      <c r="A23" t="s">
        <v>1</v>
      </c>
      <c r="B23">
        <v>442</v>
      </c>
      <c r="C23">
        <v>143000</v>
      </c>
      <c r="D23" s="7">
        <v>207843.137254901</v>
      </c>
      <c r="E23" s="1">
        <v>77292</v>
      </c>
      <c r="F23" s="2">
        <f t="shared" si="0"/>
        <v>540.50349650349654</v>
      </c>
      <c r="K23" s="2">
        <f>naive!E23</f>
        <v>1529454</v>
      </c>
    </row>
    <row r="24" spans="1:11">
      <c r="A24" t="s">
        <v>6</v>
      </c>
      <c r="B24">
        <v>0</v>
      </c>
      <c r="C24">
        <v>0</v>
      </c>
      <c r="D24" s="7">
        <v>0</v>
      </c>
      <c r="E24" s="1">
        <v>301</v>
      </c>
      <c r="F24" s="2">
        <f t="shared" si="0"/>
        <v>0</v>
      </c>
      <c r="G24" s="3" t="s">
        <v>17</v>
      </c>
      <c r="H24" s="1">
        <f t="shared" ref="H24" si="3">INDEX(LINEST($E25:$E34, $B25:$B34, TRUE), 1)</f>
        <v>-387.69414712341506</v>
      </c>
      <c r="I24" s="3" t="s">
        <v>18</v>
      </c>
      <c r="J24" s="1">
        <f t="shared" ref="J24" si="4">INDEX(LINEST( $E25:$E34, $B25:$B34,TRUE), 2)</f>
        <v>185597.94609534647</v>
      </c>
      <c r="K24" s="2">
        <f>naive!E24</f>
        <v>1515</v>
      </c>
    </row>
    <row r="25" spans="1:11">
      <c r="A25" t="s">
        <v>6</v>
      </c>
      <c r="B25">
        <v>45</v>
      </c>
      <c r="C25">
        <v>0</v>
      </c>
      <c r="D25" s="7">
        <v>3921.5686274509799</v>
      </c>
      <c r="E25" s="1">
        <v>386602</v>
      </c>
      <c r="F25" s="2">
        <f t="shared" si="0"/>
        <v>0</v>
      </c>
      <c r="K25" s="2">
        <f>naive!E25</f>
        <v>59303</v>
      </c>
    </row>
    <row r="26" spans="1:11">
      <c r="A26" t="s">
        <v>6</v>
      </c>
      <c r="B26">
        <v>90</v>
      </c>
      <c r="C26">
        <v>0</v>
      </c>
      <c r="D26" s="7">
        <v>3921.5686274509799</v>
      </c>
      <c r="E26" s="1">
        <v>51765</v>
      </c>
      <c r="F26" s="2">
        <f t="shared" si="0"/>
        <v>0</v>
      </c>
      <c r="K26" s="2">
        <f>naive!E26</f>
        <v>122404</v>
      </c>
    </row>
    <row r="27" spans="1:11">
      <c r="A27" t="s">
        <v>6</v>
      </c>
      <c r="B27">
        <v>135</v>
      </c>
      <c r="C27">
        <v>0</v>
      </c>
      <c r="D27" s="7">
        <v>11764.705882352901</v>
      </c>
      <c r="E27" s="1">
        <v>52417</v>
      </c>
      <c r="F27" s="2">
        <f t="shared" si="0"/>
        <v>0</v>
      </c>
      <c r="K27" s="2">
        <f>naive!E27</f>
        <v>210229</v>
      </c>
    </row>
    <row r="28" spans="1:11">
      <c r="A28" t="s">
        <v>6</v>
      </c>
      <c r="B28">
        <v>180</v>
      </c>
      <c r="C28">
        <v>2000</v>
      </c>
      <c r="D28" s="7">
        <v>31372.549019607799</v>
      </c>
      <c r="E28" s="1">
        <v>54252</v>
      </c>
      <c r="F28" s="2">
        <f t="shared" si="0"/>
        <v>27126</v>
      </c>
      <c r="K28" s="2">
        <f>naive!E28</f>
        <v>345223</v>
      </c>
    </row>
    <row r="29" spans="1:11">
      <c r="A29" t="s">
        <v>6</v>
      </c>
      <c r="B29">
        <v>225</v>
      </c>
      <c r="C29">
        <v>5000</v>
      </c>
      <c r="D29" s="7">
        <v>50980.392156862697</v>
      </c>
      <c r="E29" s="1">
        <v>55831</v>
      </c>
      <c r="F29" s="2">
        <f t="shared" si="0"/>
        <v>11166.2</v>
      </c>
      <c r="K29" s="2">
        <f>naive!E29</f>
        <v>478668</v>
      </c>
    </row>
    <row r="30" spans="1:11">
      <c r="A30" t="s">
        <v>6</v>
      </c>
      <c r="B30">
        <v>270</v>
      </c>
      <c r="C30">
        <v>9000</v>
      </c>
      <c r="D30" s="7">
        <v>54901.960784313698</v>
      </c>
      <c r="E30" s="1">
        <v>55929</v>
      </c>
      <c r="F30" s="2">
        <f t="shared" si="0"/>
        <v>6214.333333333333</v>
      </c>
      <c r="K30" s="2">
        <f>naive!E30</f>
        <v>538941</v>
      </c>
    </row>
    <row r="31" spans="1:11">
      <c r="A31" t="s">
        <v>6</v>
      </c>
      <c r="B31">
        <v>315</v>
      </c>
      <c r="C31">
        <v>13000</v>
      </c>
      <c r="D31" s="7">
        <v>58823.529411764699</v>
      </c>
      <c r="E31" s="1">
        <v>68104</v>
      </c>
      <c r="F31" s="2">
        <f t="shared" si="0"/>
        <v>5238.7692307692305</v>
      </c>
      <c r="K31" s="2">
        <f>naive!E31</f>
        <v>567822</v>
      </c>
    </row>
    <row r="32" spans="1:11">
      <c r="A32" t="s">
        <v>6</v>
      </c>
      <c r="B32">
        <v>360</v>
      </c>
      <c r="C32">
        <v>17000</v>
      </c>
      <c r="D32" s="7">
        <v>58823.529411764699</v>
      </c>
      <c r="E32" s="1">
        <v>57408</v>
      </c>
      <c r="F32" s="2">
        <f t="shared" si="0"/>
        <v>3376.9411764705883</v>
      </c>
      <c r="K32" s="2">
        <f>naive!E32</f>
        <v>788061</v>
      </c>
    </row>
    <row r="33" spans="1:11">
      <c r="A33" t="s">
        <v>6</v>
      </c>
      <c r="B33">
        <v>405</v>
      </c>
      <c r="C33">
        <v>22000</v>
      </c>
      <c r="D33" s="7">
        <v>66666.666666666599</v>
      </c>
      <c r="E33" s="1">
        <v>57163</v>
      </c>
      <c r="F33" s="2">
        <f t="shared" si="0"/>
        <v>2598.3181818181815</v>
      </c>
      <c r="K33" s="2">
        <f>naive!E33</f>
        <v>1154380</v>
      </c>
    </row>
    <row r="34" spans="1:11">
      <c r="A34" t="s">
        <v>6</v>
      </c>
      <c r="B34">
        <v>442</v>
      </c>
      <c r="C34">
        <v>27000</v>
      </c>
      <c r="D34" s="7">
        <v>74509.8039215686</v>
      </c>
      <c r="E34" s="1">
        <v>60067</v>
      </c>
      <c r="F34" s="2">
        <f t="shared" si="0"/>
        <v>2224.7037037037035</v>
      </c>
      <c r="K34" s="2">
        <f>naive!E34</f>
        <v>1791741</v>
      </c>
    </row>
    <row r="35" spans="1:11">
      <c r="A35" t="s">
        <v>10</v>
      </c>
      <c r="B35">
        <v>0</v>
      </c>
      <c r="C35">
        <v>0</v>
      </c>
      <c r="D35" s="7">
        <v>0</v>
      </c>
      <c r="E35" s="1">
        <v>318</v>
      </c>
      <c r="F35" s="2">
        <f t="shared" si="0"/>
        <v>0</v>
      </c>
      <c r="G35" s="3" t="s">
        <v>17</v>
      </c>
      <c r="H35" s="1">
        <f t="shared" ref="H35" si="5">INDEX(LINEST($E36:$E45, $B36:$B45, TRUE), 1)</f>
        <v>-2.4501534963671618</v>
      </c>
      <c r="I35" s="3" t="s">
        <v>18</v>
      </c>
      <c r="J35" s="1">
        <f t="shared" ref="J35" si="6">INDEX(LINEST( $E36:$E45, $B36:$B45,TRUE), 2)</f>
        <v>53416.652867553777</v>
      </c>
      <c r="K35" s="2">
        <f>naive!E35</f>
        <v>2505</v>
      </c>
    </row>
    <row r="36" spans="1:11">
      <c r="A36" t="s">
        <v>10</v>
      </c>
      <c r="B36">
        <v>45</v>
      </c>
      <c r="C36">
        <v>0</v>
      </c>
      <c r="D36" s="7">
        <v>0</v>
      </c>
      <c r="E36" s="1">
        <v>53623</v>
      </c>
      <c r="F36" s="2">
        <f t="shared" si="0"/>
        <v>0</v>
      </c>
      <c r="K36" s="2">
        <f>naive!E36</f>
        <v>60552</v>
      </c>
    </row>
    <row r="37" spans="1:11">
      <c r="A37" t="s">
        <v>10</v>
      </c>
      <c r="B37">
        <v>90</v>
      </c>
      <c r="C37">
        <v>0</v>
      </c>
      <c r="D37" s="7">
        <v>0</v>
      </c>
      <c r="E37" s="1">
        <v>53206</v>
      </c>
      <c r="F37" s="2">
        <f t="shared" si="0"/>
        <v>0</v>
      </c>
      <c r="K37" s="2">
        <f>naive!E37</f>
        <v>131910</v>
      </c>
    </row>
    <row r="38" spans="1:11">
      <c r="A38" t="s">
        <v>10</v>
      </c>
      <c r="B38">
        <v>135</v>
      </c>
      <c r="C38">
        <v>0</v>
      </c>
      <c r="D38" s="7">
        <v>0</v>
      </c>
      <c r="E38" s="1">
        <v>52850</v>
      </c>
      <c r="F38" s="2">
        <f t="shared" si="0"/>
        <v>0</v>
      </c>
      <c r="K38" s="2">
        <f>naive!E38</f>
        <v>209570</v>
      </c>
    </row>
    <row r="39" spans="1:11">
      <c r="A39" t="s">
        <v>10</v>
      </c>
      <c r="B39">
        <v>180</v>
      </c>
      <c r="C39">
        <v>0</v>
      </c>
      <c r="D39" s="7">
        <v>0</v>
      </c>
      <c r="E39" s="1">
        <v>52648</v>
      </c>
      <c r="F39" s="2">
        <f t="shared" si="0"/>
        <v>0</v>
      </c>
      <c r="K39" s="2">
        <f>naive!E39</f>
        <v>321119</v>
      </c>
    </row>
    <row r="40" spans="1:11">
      <c r="A40" t="s">
        <v>10</v>
      </c>
      <c r="B40">
        <v>225</v>
      </c>
      <c r="C40">
        <v>0</v>
      </c>
      <c r="D40" s="7">
        <v>0</v>
      </c>
      <c r="E40" s="1">
        <v>52905</v>
      </c>
      <c r="F40" s="2">
        <f t="shared" si="0"/>
        <v>0</v>
      </c>
      <c r="K40" s="2">
        <f>naive!E40</f>
        <v>439580</v>
      </c>
    </row>
    <row r="41" spans="1:11">
      <c r="A41" t="s">
        <v>10</v>
      </c>
      <c r="B41">
        <v>270</v>
      </c>
      <c r="C41">
        <v>0</v>
      </c>
      <c r="D41" s="7">
        <v>0</v>
      </c>
      <c r="E41" s="1">
        <v>52785</v>
      </c>
      <c r="F41" s="2">
        <f t="shared" si="0"/>
        <v>0</v>
      </c>
      <c r="K41" s="2">
        <f>naive!E41</f>
        <v>613864</v>
      </c>
    </row>
    <row r="42" spans="1:11">
      <c r="A42" t="s">
        <v>10</v>
      </c>
      <c r="B42">
        <v>315</v>
      </c>
      <c r="C42">
        <v>0</v>
      </c>
      <c r="D42" s="7">
        <v>0</v>
      </c>
      <c r="E42" s="1">
        <v>52712</v>
      </c>
      <c r="F42" s="2">
        <f t="shared" si="0"/>
        <v>0</v>
      </c>
      <c r="K42" s="2">
        <f>naive!E42</f>
        <v>864128</v>
      </c>
    </row>
    <row r="43" spans="1:11">
      <c r="A43" t="s">
        <v>10</v>
      </c>
      <c r="B43">
        <v>360</v>
      </c>
      <c r="C43">
        <v>1000</v>
      </c>
      <c r="D43" s="7">
        <v>3921.5686274509799</v>
      </c>
      <c r="E43" s="1">
        <v>52451</v>
      </c>
      <c r="F43" s="2">
        <f t="shared" si="0"/>
        <v>52451</v>
      </c>
      <c r="K43" s="2">
        <f>naive!E43</f>
        <v>1711279</v>
      </c>
    </row>
    <row r="44" spans="1:11">
      <c r="A44" t="s">
        <v>10</v>
      </c>
      <c r="B44">
        <v>405</v>
      </c>
      <c r="C44">
        <v>2000</v>
      </c>
      <c r="D44" s="7">
        <v>3921.5686274509799</v>
      </c>
      <c r="E44" s="1">
        <v>52794</v>
      </c>
      <c r="F44" s="2">
        <f t="shared" si="0"/>
        <v>26397</v>
      </c>
      <c r="K44" s="2">
        <f>naive!E44</f>
        <v>865797</v>
      </c>
    </row>
    <row r="45" spans="1:11">
      <c r="A45" t="s">
        <v>10</v>
      </c>
      <c r="B45">
        <v>442</v>
      </c>
      <c r="C45">
        <v>5000</v>
      </c>
      <c r="D45" s="7">
        <v>11764.705882352901</v>
      </c>
      <c r="E45" s="1">
        <v>52148</v>
      </c>
      <c r="F45" s="2">
        <f t="shared" si="0"/>
        <v>10429.6</v>
      </c>
      <c r="K45" s="2">
        <f>naive!E45</f>
        <v>1421759</v>
      </c>
    </row>
    <row r="46" spans="1:11">
      <c r="A46" t="s">
        <v>12</v>
      </c>
      <c r="B46">
        <v>0</v>
      </c>
      <c r="C46">
        <v>0</v>
      </c>
      <c r="D46" s="7">
        <v>0</v>
      </c>
      <c r="E46" s="1">
        <v>271</v>
      </c>
      <c r="F46" s="2">
        <f t="shared" si="0"/>
        <v>0</v>
      </c>
      <c r="G46" s="3" t="s">
        <v>17</v>
      </c>
      <c r="H46" s="1">
        <f t="shared" ref="H46" si="7">INDEX(LINEST($E47:$E56, $B47:$B56, TRUE), 1)</f>
        <v>44.460551952311469</v>
      </c>
      <c r="I46" s="3" t="s">
        <v>18</v>
      </c>
      <c r="J46" s="1">
        <f t="shared" ref="J46" si="8">INDEX(LINEST( $E47:$E56, $B47:$B56,TRUE), 2)</f>
        <v>161402.48183336476</v>
      </c>
      <c r="K46" s="2">
        <f>naive!E46</f>
        <v>2390</v>
      </c>
    </row>
    <row r="47" spans="1:11">
      <c r="A47" t="s">
        <v>12</v>
      </c>
      <c r="B47">
        <v>45</v>
      </c>
      <c r="C47">
        <v>3000</v>
      </c>
      <c r="D47" s="7">
        <v>70588.235294117607</v>
      </c>
      <c r="E47" s="1">
        <v>108645</v>
      </c>
      <c r="F47" s="2">
        <f t="shared" si="0"/>
        <v>36215</v>
      </c>
      <c r="K47" s="2">
        <f>naive!E47</f>
        <v>126028</v>
      </c>
    </row>
    <row r="48" spans="1:11">
      <c r="A48" t="s">
        <v>12</v>
      </c>
      <c r="B48">
        <v>90</v>
      </c>
      <c r="C48">
        <v>9000</v>
      </c>
      <c r="D48" s="7">
        <v>125490.19607843101</v>
      </c>
      <c r="E48" s="1">
        <v>118918</v>
      </c>
      <c r="F48" s="2">
        <f t="shared" si="0"/>
        <v>13213.111111111111</v>
      </c>
      <c r="K48" s="2">
        <f>naive!E48</f>
        <v>251841</v>
      </c>
    </row>
    <row r="49" spans="1:11">
      <c r="A49" t="s">
        <v>12</v>
      </c>
      <c r="B49">
        <v>135</v>
      </c>
      <c r="C49">
        <v>15000</v>
      </c>
      <c r="D49" s="7">
        <v>180392.156862745</v>
      </c>
      <c r="E49" s="1">
        <v>185689</v>
      </c>
      <c r="F49" s="2">
        <f t="shared" si="0"/>
        <v>12379.266666666666</v>
      </c>
      <c r="K49" s="2">
        <f>naive!E49</f>
        <v>428842</v>
      </c>
    </row>
    <row r="50" spans="1:11">
      <c r="A50" t="s">
        <v>12</v>
      </c>
      <c r="B50">
        <v>180</v>
      </c>
      <c r="C50">
        <v>21000</v>
      </c>
      <c r="D50" s="7">
        <v>249019.607843137</v>
      </c>
      <c r="E50" s="1">
        <v>196998</v>
      </c>
      <c r="F50" s="2">
        <f t="shared" si="0"/>
        <v>9380.8571428571431</v>
      </c>
      <c r="K50" s="2">
        <f>naive!E50</f>
        <v>650408</v>
      </c>
    </row>
    <row r="51" spans="1:11">
      <c r="A51" t="s">
        <v>12</v>
      </c>
      <c r="B51">
        <v>225</v>
      </c>
      <c r="C51">
        <v>27000</v>
      </c>
      <c r="D51" s="7">
        <v>315686.27450980298</v>
      </c>
      <c r="E51" s="1">
        <v>349231</v>
      </c>
      <c r="F51" s="2">
        <f t="shared" si="0"/>
        <v>12934.481481481482</v>
      </c>
      <c r="K51" s="2">
        <f>naive!E51</f>
        <v>793982</v>
      </c>
    </row>
    <row r="52" spans="1:11">
      <c r="A52" t="s">
        <v>12</v>
      </c>
      <c r="B52">
        <v>270</v>
      </c>
      <c r="C52">
        <v>34000</v>
      </c>
      <c r="D52" s="7">
        <v>345098.03921568597</v>
      </c>
      <c r="E52" s="1">
        <v>134016</v>
      </c>
      <c r="F52" s="2">
        <f t="shared" si="0"/>
        <v>3941.6470588235293</v>
      </c>
      <c r="K52" s="2">
        <f>naive!E52</f>
        <v>984967</v>
      </c>
    </row>
    <row r="53" spans="1:11">
      <c r="A53" t="s">
        <v>12</v>
      </c>
      <c r="B53">
        <v>315</v>
      </c>
      <c r="C53">
        <v>45000</v>
      </c>
      <c r="D53" s="7">
        <v>398039.21568627399</v>
      </c>
      <c r="E53" s="1">
        <v>141756</v>
      </c>
      <c r="F53" s="2">
        <f t="shared" si="0"/>
        <v>3150.1333333333332</v>
      </c>
      <c r="K53" s="2">
        <f>naive!E53</f>
        <v>1168440</v>
      </c>
    </row>
    <row r="54" spans="1:11">
      <c r="A54" t="s">
        <v>12</v>
      </c>
      <c r="B54">
        <v>360</v>
      </c>
      <c r="C54">
        <v>60000</v>
      </c>
      <c r="D54" s="7">
        <v>447058.82352941099</v>
      </c>
      <c r="E54" s="1">
        <v>157759</v>
      </c>
      <c r="F54" s="2">
        <f t="shared" si="0"/>
        <v>2629.3166666666666</v>
      </c>
      <c r="K54" s="2">
        <f>naive!E54</f>
        <v>1510411</v>
      </c>
    </row>
    <row r="55" spans="1:11">
      <c r="A55" t="s">
        <v>12</v>
      </c>
      <c r="B55">
        <v>405</v>
      </c>
      <c r="C55">
        <v>79000</v>
      </c>
      <c r="D55" s="7">
        <v>500000</v>
      </c>
      <c r="E55" s="1">
        <v>161347</v>
      </c>
      <c r="F55" s="2">
        <f t="shared" si="0"/>
        <v>2042.3670886075952</v>
      </c>
      <c r="K55" s="2">
        <f>naive!E55</f>
        <v>1897076</v>
      </c>
    </row>
    <row r="56" spans="1:11">
      <c r="A56" t="s">
        <v>12</v>
      </c>
      <c r="B56">
        <v>442</v>
      </c>
      <c r="C56">
        <v>103000</v>
      </c>
      <c r="D56" s="7">
        <v>550980.39215686196</v>
      </c>
      <c r="E56" s="1">
        <v>169350</v>
      </c>
      <c r="F56" s="2">
        <f t="shared" si="0"/>
        <v>1644.1747572815534</v>
      </c>
      <c r="K56" s="2">
        <f>naive!E56</f>
        <v>2432793</v>
      </c>
    </row>
    <row r="57" spans="1:11">
      <c r="A57" t="s">
        <v>2</v>
      </c>
      <c r="B57">
        <v>0</v>
      </c>
      <c r="C57">
        <v>0</v>
      </c>
      <c r="D57" s="7">
        <v>0</v>
      </c>
      <c r="E57" s="1">
        <v>279</v>
      </c>
      <c r="F57" s="2">
        <f t="shared" si="0"/>
        <v>0</v>
      </c>
      <c r="G57" s="3" t="s">
        <v>17</v>
      </c>
      <c r="H57" s="1">
        <f t="shared" ref="H57" si="9">INDEX(LINEST($E58:$E67, $B58:$B67, TRUE), 1)</f>
        <v>568.10015493034223</v>
      </c>
      <c r="I57" s="3" t="s">
        <v>18</v>
      </c>
      <c r="J57" s="1">
        <f t="shared" ref="J57" si="10">INDEX(LINEST( $E58:$E67, $B58:$B67,TRUE), 2)</f>
        <v>45049.091778684582</v>
      </c>
      <c r="K57" s="2">
        <f>naive!E57</f>
        <v>1447</v>
      </c>
    </row>
    <row r="58" spans="1:11">
      <c r="A58" t="s">
        <v>2</v>
      </c>
      <c r="B58">
        <v>45</v>
      </c>
      <c r="C58">
        <v>30000</v>
      </c>
      <c r="D58" s="7">
        <v>117647.05882352901</v>
      </c>
      <c r="E58" s="1">
        <v>70801</v>
      </c>
      <c r="F58" s="2">
        <f t="shared" si="0"/>
        <v>2360.0333333333333</v>
      </c>
      <c r="K58" s="2">
        <f>naive!E58</f>
        <v>120388</v>
      </c>
    </row>
    <row r="59" spans="1:11">
      <c r="A59" t="s">
        <v>2</v>
      </c>
      <c r="B59">
        <v>90</v>
      </c>
      <c r="C59">
        <v>84000</v>
      </c>
      <c r="D59" s="7">
        <v>211764.70588235199</v>
      </c>
      <c r="E59" s="1">
        <v>94118</v>
      </c>
      <c r="F59" s="2">
        <f t="shared" si="0"/>
        <v>1120.452380952381</v>
      </c>
      <c r="K59" s="2">
        <f>naive!E59</f>
        <v>268857</v>
      </c>
    </row>
    <row r="60" spans="1:11">
      <c r="A60" t="s">
        <v>2</v>
      </c>
      <c r="B60">
        <v>135</v>
      </c>
      <c r="C60">
        <v>168000</v>
      </c>
      <c r="D60" s="7">
        <v>329411.764705882</v>
      </c>
      <c r="E60" s="1">
        <v>110039</v>
      </c>
      <c r="F60" s="2">
        <f t="shared" si="0"/>
        <v>654.99404761904771</v>
      </c>
      <c r="K60" s="2">
        <f>naive!E60</f>
        <v>483524</v>
      </c>
    </row>
    <row r="61" spans="1:11">
      <c r="A61" t="s">
        <v>2</v>
      </c>
      <c r="B61">
        <v>180</v>
      </c>
      <c r="C61">
        <v>287000</v>
      </c>
      <c r="D61" s="7">
        <v>466666.66666666599</v>
      </c>
      <c r="E61" s="1">
        <v>155608</v>
      </c>
      <c r="F61" s="2">
        <f t="shared" si="0"/>
        <v>542.18815331010455</v>
      </c>
      <c r="K61" s="2">
        <f>naive!E61</f>
        <v>775172</v>
      </c>
    </row>
    <row r="62" spans="1:11">
      <c r="A62" t="s">
        <v>2</v>
      </c>
      <c r="B62">
        <v>225</v>
      </c>
      <c r="C62">
        <v>443000</v>
      </c>
      <c r="D62" s="7">
        <v>611764.70588235196</v>
      </c>
      <c r="E62" s="1">
        <v>175337</v>
      </c>
      <c r="F62" s="2">
        <f t="shared" si="0"/>
        <v>395.79458239277653</v>
      </c>
      <c r="K62" s="2">
        <f>naive!E62</f>
        <v>1117147</v>
      </c>
    </row>
    <row r="63" spans="1:11">
      <c r="A63" t="s">
        <v>2</v>
      </c>
      <c r="B63">
        <v>270</v>
      </c>
      <c r="C63">
        <v>615000</v>
      </c>
      <c r="D63" s="7">
        <v>674509.80392156797</v>
      </c>
      <c r="E63" s="1">
        <v>188569</v>
      </c>
      <c r="F63" s="2">
        <f t="shared" si="0"/>
        <v>306.61626016260163</v>
      </c>
      <c r="K63" s="2">
        <f>naive!E63</f>
        <v>1278846</v>
      </c>
    </row>
    <row r="64" spans="1:11">
      <c r="A64" t="s">
        <v>2</v>
      </c>
      <c r="B64">
        <v>315</v>
      </c>
      <c r="C64">
        <v>810000</v>
      </c>
      <c r="D64" s="7">
        <v>764705.88235294097</v>
      </c>
      <c r="E64" s="1">
        <v>246684</v>
      </c>
      <c r="F64" s="2">
        <f t="shared" si="0"/>
        <v>304.54814814814813</v>
      </c>
      <c r="K64" s="2">
        <f>naive!E64</f>
        <v>1301170</v>
      </c>
    </row>
    <row r="65" spans="1:11">
      <c r="A65" t="s">
        <v>2</v>
      </c>
      <c r="B65">
        <v>360</v>
      </c>
      <c r="C65">
        <v>1029000</v>
      </c>
      <c r="D65" s="7">
        <v>858823.529411764</v>
      </c>
      <c r="E65" s="1">
        <v>258042</v>
      </c>
      <c r="F65" s="2">
        <f t="shared" si="0"/>
        <v>250.76967930029153</v>
      </c>
      <c r="K65" s="2">
        <f>naive!E65</f>
        <v>1866446</v>
      </c>
    </row>
    <row r="66" spans="1:11">
      <c r="A66" t="s">
        <v>2</v>
      </c>
      <c r="B66">
        <v>405</v>
      </c>
      <c r="C66">
        <v>1270000</v>
      </c>
      <c r="D66" s="7">
        <v>945098.03921568603</v>
      </c>
      <c r="E66" s="1">
        <v>265811</v>
      </c>
      <c r="F66" s="2">
        <f t="shared" si="0"/>
        <v>209.3</v>
      </c>
      <c r="K66" s="2">
        <f>naive!E66</f>
        <v>2329520</v>
      </c>
    </row>
    <row r="67" spans="1:11">
      <c r="A67" t="s">
        <v>2</v>
      </c>
      <c r="B67">
        <v>442</v>
      </c>
      <c r="C67">
        <v>1534000</v>
      </c>
      <c r="D67" s="7">
        <v>1035294.1176470499</v>
      </c>
      <c r="E67" s="1">
        <v>286985</v>
      </c>
      <c r="F67" s="2">
        <f t="shared" ref="F67:F78" si="11">G$1*IF(C67=0,0,E67/C67)</f>
        <v>187.08279009126466</v>
      </c>
      <c r="K67" s="2">
        <f>naive!E67</f>
        <v>4131239</v>
      </c>
    </row>
    <row r="68" spans="1:11">
      <c r="A68" t="s">
        <v>3</v>
      </c>
      <c r="B68">
        <v>0</v>
      </c>
      <c r="C68">
        <v>0</v>
      </c>
      <c r="D68" s="7">
        <v>0</v>
      </c>
      <c r="E68" s="1">
        <v>268</v>
      </c>
      <c r="F68" s="2">
        <f t="shared" si="11"/>
        <v>0</v>
      </c>
      <c r="G68" s="3" t="s">
        <v>17</v>
      </c>
      <c r="H68" s="1">
        <f t="shared" ref="H68" si="12">INDEX(LINEST($E69:$E78, $B69:$B78, TRUE), 1)</f>
        <v>-891.28225696713616</v>
      </c>
      <c r="I68" s="3" t="s">
        <v>18</v>
      </c>
      <c r="J68" s="1">
        <f t="shared" ref="J68" si="13">INDEX(LINEST( $E69:$E78, $B69:$B78,TRUE), 2)</f>
        <v>344743.53279379249</v>
      </c>
      <c r="K68" s="2">
        <f>naive!E68</f>
        <v>2501</v>
      </c>
    </row>
    <row r="69" spans="1:11">
      <c r="A69" t="s">
        <v>3</v>
      </c>
      <c r="B69">
        <v>45</v>
      </c>
      <c r="C69">
        <v>0</v>
      </c>
      <c r="D69" s="7">
        <v>3921.5686274509799</v>
      </c>
      <c r="E69" s="1">
        <v>777807</v>
      </c>
      <c r="F69" s="2">
        <f t="shared" si="11"/>
        <v>0</v>
      </c>
      <c r="K69" s="2">
        <f>naive!E69</f>
        <v>60567</v>
      </c>
    </row>
    <row r="70" spans="1:11">
      <c r="A70" t="s">
        <v>3</v>
      </c>
      <c r="B70">
        <v>90</v>
      </c>
      <c r="C70">
        <v>0</v>
      </c>
      <c r="D70" s="7">
        <v>7843.1372549019597</v>
      </c>
      <c r="E70" s="1">
        <v>52042</v>
      </c>
      <c r="F70" s="2">
        <f t="shared" si="11"/>
        <v>0</v>
      </c>
      <c r="K70" s="2">
        <f>naive!E70</f>
        <v>123066</v>
      </c>
    </row>
    <row r="71" spans="1:11">
      <c r="A71" t="s">
        <v>3</v>
      </c>
      <c r="B71">
        <v>135</v>
      </c>
      <c r="C71">
        <v>0</v>
      </c>
      <c r="D71" s="7">
        <v>7843.1372549019597</v>
      </c>
      <c r="E71" s="1">
        <v>52363</v>
      </c>
      <c r="F71" s="2">
        <f t="shared" si="11"/>
        <v>0</v>
      </c>
      <c r="K71" s="2">
        <f>naive!E71</f>
        <v>210576</v>
      </c>
    </row>
    <row r="72" spans="1:11">
      <c r="A72" t="s">
        <v>3</v>
      </c>
      <c r="B72">
        <v>180</v>
      </c>
      <c r="C72">
        <v>0</v>
      </c>
      <c r="D72" s="7">
        <v>7843.1372549019597</v>
      </c>
      <c r="E72" s="1">
        <v>52135</v>
      </c>
      <c r="F72" s="2">
        <f t="shared" si="11"/>
        <v>0</v>
      </c>
      <c r="K72" s="2">
        <f>naive!E72</f>
        <v>322284</v>
      </c>
    </row>
    <row r="73" spans="1:11">
      <c r="A73" t="s">
        <v>3</v>
      </c>
      <c r="B73">
        <v>225</v>
      </c>
      <c r="C73">
        <v>0</v>
      </c>
      <c r="D73" s="7">
        <v>7843.1372549019597</v>
      </c>
      <c r="E73" s="1">
        <v>51968</v>
      </c>
      <c r="F73" s="2">
        <f t="shared" si="11"/>
        <v>0</v>
      </c>
      <c r="K73" s="2">
        <f>naive!E73</f>
        <v>433133</v>
      </c>
    </row>
    <row r="74" spans="1:11">
      <c r="A74" t="s">
        <v>3</v>
      </c>
      <c r="B74">
        <v>270</v>
      </c>
      <c r="C74">
        <v>0</v>
      </c>
      <c r="D74" s="7">
        <v>11764.705882352901</v>
      </c>
      <c r="E74" s="1">
        <v>52277</v>
      </c>
      <c r="F74" s="2">
        <f t="shared" si="11"/>
        <v>0</v>
      </c>
      <c r="K74" s="2">
        <f>naive!E74</f>
        <v>581828</v>
      </c>
    </row>
    <row r="75" spans="1:11">
      <c r="A75" t="s">
        <v>3</v>
      </c>
      <c r="B75">
        <v>315</v>
      </c>
      <c r="C75">
        <v>0</v>
      </c>
      <c r="D75" s="7">
        <v>11764.705882352901</v>
      </c>
      <c r="E75" s="1">
        <v>52111</v>
      </c>
      <c r="F75" s="2">
        <f t="shared" si="11"/>
        <v>0</v>
      </c>
      <c r="K75" s="2">
        <f>naive!E75</f>
        <v>868954</v>
      </c>
    </row>
    <row r="76" spans="1:11">
      <c r="A76" t="s">
        <v>3</v>
      </c>
      <c r="B76">
        <v>360</v>
      </c>
      <c r="C76">
        <v>1000</v>
      </c>
      <c r="D76" s="7">
        <v>15686.274509803899</v>
      </c>
      <c r="E76" s="1">
        <v>51602</v>
      </c>
      <c r="F76" s="2">
        <f t="shared" si="11"/>
        <v>51602</v>
      </c>
      <c r="K76" s="2">
        <f>naive!E76</f>
        <v>733308</v>
      </c>
    </row>
    <row r="77" spans="1:11">
      <c r="A77" t="s">
        <v>3</v>
      </c>
      <c r="B77">
        <v>405</v>
      </c>
      <c r="C77">
        <v>2000</v>
      </c>
      <c r="D77" s="7">
        <v>31372.549019607799</v>
      </c>
      <c r="E77" s="1">
        <v>53029</v>
      </c>
      <c r="F77" s="2">
        <f t="shared" si="11"/>
        <v>26514.5</v>
      </c>
      <c r="K77" s="2">
        <f>naive!E77</f>
        <v>1023900</v>
      </c>
    </row>
    <row r="78" spans="1:11">
      <c r="A78" t="s">
        <v>3</v>
      </c>
      <c r="B78">
        <v>442</v>
      </c>
      <c r="C78">
        <v>4000</v>
      </c>
      <c r="D78" s="7">
        <v>35294.117647058803</v>
      </c>
      <c r="E78" s="1">
        <v>53308</v>
      </c>
      <c r="F78" s="2">
        <f t="shared" si="11"/>
        <v>13327</v>
      </c>
      <c r="K78" s="2">
        <f>naive!E78</f>
        <v>1796723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K78"/>
  <sheetViews>
    <sheetView workbookViewId="0">
      <pane ySplit="615" topLeftCell="A4" activePane="bottomLeft"/>
      <selection pane="bottomLeft" activeCell="J3" sqref="J3"/>
    </sheetView>
  </sheetViews>
  <sheetFormatPr defaultRowHeight="15"/>
  <cols>
    <col min="1" max="1" width="36.42578125" customWidth="1"/>
    <col min="2" max="2" width="9.28515625" customWidth="1"/>
    <col min="3" max="3" width="9.42578125" customWidth="1"/>
    <col min="4" max="4" width="17.85546875" style="7" customWidth="1"/>
    <col min="5" max="5" width="9" style="1" bestFit="1" customWidth="1"/>
    <col min="6" max="6" width="19.140625" customWidth="1"/>
    <col min="7" max="7" width="6" bestFit="1" customWidth="1"/>
    <col min="8" max="8" width="10.140625" style="1" customWidth="1"/>
    <col min="10" max="10" width="9.5703125" style="1" customWidth="1"/>
    <col min="11" max="11" width="10.5703125" style="2" customWidth="1"/>
  </cols>
  <sheetData>
    <row r="1" spans="1:11" s="3" customFormat="1">
      <c r="A1" s="3" t="s">
        <v>13</v>
      </c>
      <c r="B1" s="3" t="s">
        <v>14</v>
      </c>
      <c r="C1" s="3" t="s">
        <v>16</v>
      </c>
      <c r="D1" s="6" t="s">
        <v>20</v>
      </c>
      <c r="E1" s="5" t="s">
        <v>15</v>
      </c>
      <c r="F1" s="3" t="str">
        <f>CONCATENATE(G1, "*time/delivered")</f>
        <v>1000*time/delivered</v>
      </c>
      <c r="G1" s="3">
        <v>1000</v>
      </c>
      <c r="H1" s="5"/>
      <c r="J1" s="5"/>
      <c r="K1" s="4" t="s">
        <v>22</v>
      </c>
    </row>
    <row r="2" spans="1:11">
      <c r="A2" t="s">
        <v>5</v>
      </c>
      <c r="B2">
        <v>0</v>
      </c>
      <c r="C2">
        <v>0</v>
      </c>
      <c r="D2" s="7">
        <v>0</v>
      </c>
      <c r="E2" s="1">
        <v>274</v>
      </c>
      <c r="F2" s="2">
        <f>G$1*IF(C2=0,0,E2/C2)</f>
        <v>0</v>
      </c>
      <c r="G2" s="3" t="s">
        <v>17</v>
      </c>
      <c r="H2" s="1">
        <f>INDEX(LINEST($E3:$E12, $B3:$B12, TRUE), 1)</f>
        <v>-5.9502941479776998</v>
      </c>
      <c r="I2" s="3" t="s">
        <v>18</v>
      </c>
      <c r="J2" s="1">
        <f>INDEX(LINEST( $E3:$E12, $B3:$B12,TRUE), 2)</f>
        <v>55479.337566306102</v>
      </c>
      <c r="K2" s="2">
        <f>'old table vs. naive'!E2</f>
        <v>293</v>
      </c>
    </row>
    <row r="3" spans="1:11">
      <c r="A3" t="s">
        <v>5</v>
      </c>
      <c r="B3">
        <v>45</v>
      </c>
      <c r="C3">
        <v>0</v>
      </c>
      <c r="D3" s="7">
        <v>0</v>
      </c>
      <c r="E3" s="1">
        <v>55732</v>
      </c>
      <c r="F3" s="2">
        <f t="shared" ref="F3:F66" si="0">G$1*IF(C3=0,0,E3/C3)</f>
        <v>0</v>
      </c>
      <c r="K3" s="2">
        <f>'old table vs. naive'!E3</f>
        <v>36331</v>
      </c>
    </row>
    <row r="4" spans="1:11">
      <c r="A4" t="s">
        <v>5</v>
      </c>
      <c r="B4">
        <v>90</v>
      </c>
      <c r="C4">
        <v>0</v>
      </c>
      <c r="D4" s="7">
        <v>0</v>
      </c>
      <c r="E4" s="1">
        <v>56080</v>
      </c>
      <c r="F4" s="2">
        <f t="shared" si="0"/>
        <v>0</v>
      </c>
      <c r="K4" s="2">
        <f>'old table vs. naive'!E4</f>
        <v>36231</v>
      </c>
    </row>
    <row r="5" spans="1:11">
      <c r="A5" t="s">
        <v>5</v>
      </c>
      <c r="B5">
        <v>135</v>
      </c>
      <c r="C5">
        <v>0</v>
      </c>
      <c r="D5" s="7">
        <v>0</v>
      </c>
      <c r="E5" s="1">
        <v>53842</v>
      </c>
      <c r="F5" s="2">
        <f t="shared" si="0"/>
        <v>0</v>
      </c>
      <c r="K5" s="2">
        <f>'old table vs. naive'!E5</f>
        <v>368312</v>
      </c>
    </row>
    <row r="6" spans="1:11">
      <c r="A6" t="s">
        <v>5</v>
      </c>
      <c r="B6">
        <v>180</v>
      </c>
      <c r="C6">
        <v>0</v>
      </c>
      <c r="D6" s="7">
        <v>0</v>
      </c>
      <c r="E6" s="1">
        <v>53725</v>
      </c>
      <c r="F6" s="2">
        <f t="shared" si="0"/>
        <v>0</v>
      </c>
      <c r="K6" s="2">
        <f>'old table vs. naive'!E6</f>
        <v>491224</v>
      </c>
    </row>
    <row r="7" spans="1:11">
      <c r="A7" t="s">
        <v>5</v>
      </c>
      <c r="B7">
        <v>225</v>
      </c>
      <c r="C7">
        <v>0</v>
      </c>
      <c r="D7" s="7">
        <v>0</v>
      </c>
      <c r="E7" s="1">
        <v>53579</v>
      </c>
      <c r="F7" s="2">
        <f t="shared" si="0"/>
        <v>0</v>
      </c>
      <c r="K7" s="2">
        <f>'old table vs. naive'!E7</f>
        <v>650518</v>
      </c>
    </row>
    <row r="8" spans="1:11">
      <c r="A8" t="s">
        <v>5</v>
      </c>
      <c r="B8">
        <v>270</v>
      </c>
      <c r="C8">
        <v>0</v>
      </c>
      <c r="D8" s="7">
        <v>0</v>
      </c>
      <c r="E8" s="1">
        <v>53557</v>
      </c>
      <c r="F8" s="2">
        <f t="shared" si="0"/>
        <v>0</v>
      </c>
      <c r="K8" s="2">
        <f>'old table vs. naive'!E8</f>
        <v>718989</v>
      </c>
    </row>
    <row r="9" spans="1:11">
      <c r="A9" t="s">
        <v>5</v>
      </c>
      <c r="B9">
        <v>315</v>
      </c>
      <c r="C9">
        <v>0</v>
      </c>
      <c r="D9" s="7">
        <v>0</v>
      </c>
      <c r="E9" s="1">
        <v>53403</v>
      </c>
      <c r="F9" s="2">
        <f t="shared" si="0"/>
        <v>0</v>
      </c>
      <c r="K9" s="2">
        <f>'old table vs. naive'!E9</f>
        <v>799212</v>
      </c>
    </row>
    <row r="10" spans="1:11">
      <c r="A10" t="s">
        <v>5</v>
      </c>
      <c r="B10">
        <v>360</v>
      </c>
      <c r="C10">
        <v>0</v>
      </c>
      <c r="D10" s="7">
        <v>0</v>
      </c>
      <c r="E10" s="1">
        <v>53693</v>
      </c>
      <c r="F10" s="2">
        <f t="shared" si="0"/>
        <v>0</v>
      </c>
      <c r="K10" s="2">
        <f>'old table vs. naive'!E10</f>
        <v>884265</v>
      </c>
    </row>
    <row r="11" spans="1:11">
      <c r="A11" t="s">
        <v>5</v>
      </c>
      <c r="B11">
        <v>405</v>
      </c>
      <c r="C11">
        <v>1000</v>
      </c>
      <c r="D11" s="7">
        <v>3921.5686274509799</v>
      </c>
      <c r="E11" s="1">
        <v>53101</v>
      </c>
      <c r="F11" s="2">
        <f t="shared" si="0"/>
        <v>53101</v>
      </c>
      <c r="K11" s="2">
        <f>'old table vs. naive'!E11</f>
        <v>1048394</v>
      </c>
    </row>
    <row r="12" spans="1:11">
      <c r="A12" t="s">
        <v>5</v>
      </c>
      <c r="B12">
        <v>442</v>
      </c>
      <c r="C12">
        <v>2000</v>
      </c>
      <c r="D12" s="7">
        <v>3921.5686274509799</v>
      </c>
      <c r="E12" s="1">
        <v>53402</v>
      </c>
      <c r="F12" s="2">
        <f t="shared" si="0"/>
        <v>26701</v>
      </c>
      <c r="K12" s="2">
        <f>'old table vs. naive'!E12</f>
        <v>1138048</v>
      </c>
    </row>
    <row r="13" spans="1:11">
      <c r="A13" t="s">
        <v>1</v>
      </c>
      <c r="B13">
        <v>0</v>
      </c>
      <c r="C13">
        <v>0</v>
      </c>
      <c r="D13" s="7">
        <v>0</v>
      </c>
      <c r="E13" s="1">
        <v>321</v>
      </c>
      <c r="F13" s="2">
        <f t="shared" si="0"/>
        <v>0</v>
      </c>
      <c r="G13" s="3" t="s">
        <v>17</v>
      </c>
      <c r="H13" s="1">
        <f t="shared" ref="H13" si="1">INDEX(LINEST($E14:$E23, $B14:$B23, TRUE), 1)</f>
        <v>66.522837733196411</v>
      </c>
      <c r="I13" s="3" t="s">
        <v>18</v>
      </c>
      <c r="J13" s="1">
        <f t="shared" ref="J13" si="2">INDEX(LINEST( $E14:$E23, $B14:$B23,TRUE), 2)</f>
        <v>48657.915931220443</v>
      </c>
      <c r="K13" s="2">
        <f>'old table vs. naive'!E13</f>
        <v>307</v>
      </c>
    </row>
    <row r="14" spans="1:11">
      <c r="A14" t="s">
        <v>1</v>
      </c>
      <c r="B14">
        <v>45</v>
      </c>
      <c r="C14">
        <v>3000</v>
      </c>
      <c r="D14" s="7">
        <v>11764.705882352901</v>
      </c>
      <c r="E14" s="1">
        <v>53829</v>
      </c>
      <c r="F14" s="2">
        <f t="shared" si="0"/>
        <v>17943</v>
      </c>
      <c r="K14" s="2">
        <f>'old table vs. naive'!E14</f>
        <v>247692</v>
      </c>
    </row>
    <row r="15" spans="1:11">
      <c r="A15" t="s">
        <v>1</v>
      </c>
      <c r="B15">
        <v>90</v>
      </c>
      <c r="C15">
        <v>9000</v>
      </c>
      <c r="D15" s="7">
        <v>27450.980392156798</v>
      </c>
      <c r="E15" s="1">
        <v>56044</v>
      </c>
      <c r="F15" s="2">
        <f t="shared" si="0"/>
        <v>6227.1111111111113</v>
      </c>
      <c r="K15" s="2">
        <f>'old table vs. naive'!E15</f>
        <v>413868</v>
      </c>
    </row>
    <row r="16" spans="1:11">
      <c r="A16" t="s">
        <v>1</v>
      </c>
      <c r="B16">
        <v>135</v>
      </c>
      <c r="C16">
        <v>17000</v>
      </c>
      <c r="D16" s="7">
        <v>35294.117647058803</v>
      </c>
      <c r="E16" s="1">
        <v>57334</v>
      </c>
      <c r="F16" s="2">
        <f t="shared" si="0"/>
        <v>3372.5882352941176</v>
      </c>
      <c r="K16" s="2">
        <f>'old table vs. naive'!E16</f>
        <v>610647</v>
      </c>
    </row>
    <row r="17" spans="1:11">
      <c r="A17" t="s">
        <v>1</v>
      </c>
      <c r="B17">
        <v>180</v>
      </c>
      <c r="C17">
        <v>26000</v>
      </c>
      <c r="D17" s="7">
        <v>39215.686274509797</v>
      </c>
      <c r="E17" s="1">
        <v>59071</v>
      </c>
      <c r="F17" s="2">
        <f t="shared" si="0"/>
        <v>2271.9615384615386</v>
      </c>
      <c r="K17" s="2">
        <f>'old table vs. naive'!E17</f>
        <v>858651</v>
      </c>
    </row>
    <row r="18" spans="1:11">
      <c r="A18" t="s">
        <v>1</v>
      </c>
      <c r="B18">
        <v>225</v>
      </c>
      <c r="C18">
        <v>35000</v>
      </c>
      <c r="D18" s="7">
        <v>39215.686274509797</v>
      </c>
      <c r="E18" s="1">
        <v>58527</v>
      </c>
      <c r="F18" s="2">
        <f t="shared" si="0"/>
        <v>1672.1999999999998</v>
      </c>
      <c r="K18" s="2">
        <f>'old table vs. naive'!E18</f>
        <v>1137206</v>
      </c>
    </row>
    <row r="19" spans="1:11">
      <c r="A19" t="s">
        <v>1</v>
      </c>
      <c r="B19">
        <v>270</v>
      </c>
      <c r="C19">
        <v>52000</v>
      </c>
      <c r="D19" s="7">
        <v>109803.921568627</v>
      </c>
      <c r="E19" s="1">
        <v>65865</v>
      </c>
      <c r="F19" s="2">
        <f t="shared" si="0"/>
        <v>1266.6346153846152</v>
      </c>
      <c r="K19" s="2">
        <f>'old table vs. naive'!E19</f>
        <v>1267311</v>
      </c>
    </row>
    <row r="20" spans="1:11">
      <c r="A20" t="s">
        <v>1</v>
      </c>
      <c r="B20">
        <v>315</v>
      </c>
      <c r="C20">
        <v>71000</v>
      </c>
      <c r="D20" s="7">
        <v>133333.33333333299</v>
      </c>
      <c r="E20" s="1">
        <v>71891</v>
      </c>
      <c r="F20" s="2">
        <f t="shared" si="0"/>
        <v>1012.5492957746478</v>
      </c>
      <c r="K20" s="2">
        <f>'old table vs. naive'!E20</f>
        <v>1398136</v>
      </c>
    </row>
    <row r="21" spans="1:11">
      <c r="A21" t="s">
        <v>1</v>
      </c>
      <c r="B21">
        <v>360</v>
      </c>
      <c r="C21">
        <v>93000</v>
      </c>
      <c r="D21" s="7">
        <v>164705.882352941</v>
      </c>
      <c r="E21" s="1">
        <v>72492</v>
      </c>
      <c r="F21" s="2">
        <f t="shared" si="0"/>
        <v>779.48387096774195</v>
      </c>
      <c r="K21" s="2">
        <f>'old table vs. naive'!E21</f>
        <v>1611014</v>
      </c>
    </row>
    <row r="22" spans="1:11">
      <c r="A22" t="s">
        <v>1</v>
      </c>
      <c r="B22">
        <v>405</v>
      </c>
      <c r="C22">
        <v>118000</v>
      </c>
      <c r="D22" s="7">
        <v>188235.29411764699</v>
      </c>
      <c r="E22" s="1">
        <v>78346</v>
      </c>
      <c r="F22" s="2">
        <f t="shared" si="0"/>
        <v>663.94915254237287</v>
      </c>
      <c r="K22" s="2">
        <f>'old table vs. naive'!E22</f>
        <v>1748809</v>
      </c>
    </row>
    <row r="23" spans="1:11">
      <c r="A23" t="s">
        <v>1</v>
      </c>
      <c r="B23">
        <v>442</v>
      </c>
      <c r="C23">
        <v>143000</v>
      </c>
      <c r="D23" s="7">
        <v>207843.137254901</v>
      </c>
      <c r="E23" s="1">
        <v>77292</v>
      </c>
      <c r="F23" s="2">
        <f t="shared" si="0"/>
        <v>540.50349650349654</v>
      </c>
      <c r="K23" s="2">
        <f>'old table vs. naive'!E23</f>
        <v>1926722</v>
      </c>
    </row>
    <row r="24" spans="1:11">
      <c r="A24" t="s">
        <v>6</v>
      </c>
      <c r="B24">
        <v>0</v>
      </c>
      <c r="C24">
        <v>0</v>
      </c>
      <c r="D24" s="7">
        <v>0</v>
      </c>
      <c r="E24" s="1">
        <v>301</v>
      </c>
      <c r="F24" s="2">
        <f t="shared" si="0"/>
        <v>0</v>
      </c>
      <c r="G24" s="3" t="s">
        <v>17</v>
      </c>
      <c r="H24" s="1">
        <f t="shared" ref="H24" si="3">INDEX(LINEST($E25:$E34, $B25:$B34, TRUE), 1)</f>
        <v>-387.69414712341506</v>
      </c>
      <c r="I24" s="3" t="s">
        <v>18</v>
      </c>
      <c r="J24" s="1">
        <f t="shared" ref="J24" si="4">INDEX(LINEST( $E25:$E34, $B25:$B34,TRUE), 2)</f>
        <v>185597.94609534647</v>
      </c>
      <c r="K24" s="2">
        <f>'old table vs. naive'!E24</f>
        <v>292</v>
      </c>
    </row>
    <row r="25" spans="1:11">
      <c r="A25" t="s">
        <v>6</v>
      </c>
      <c r="B25">
        <v>45</v>
      </c>
      <c r="C25">
        <v>0</v>
      </c>
      <c r="D25" s="7">
        <v>3921.5686274509799</v>
      </c>
      <c r="E25" s="1">
        <v>386602</v>
      </c>
      <c r="F25" s="2">
        <f t="shared" si="0"/>
        <v>0</v>
      </c>
      <c r="K25" s="2">
        <f>'old table vs. naive'!E25</f>
        <v>267942</v>
      </c>
    </row>
    <row r="26" spans="1:11">
      <c r="A26" t="s">
        <v>6</v>
      </c>
      <c r="B26">
        <v>90</v>
      </c>
      <c r="C26">
        <v>0</v>
      </c>
      <c r="D26" s="7">
        <v>3921.5686274509799</v>
      </c>
      <c r="E26" s="1">
        <v>51765</v>
      </c>
      <c r="F26" s="2">
        <f t="shared" si="0"/>
        <v>0</v>
      </c>
      <c r="K26" s="2">
        <f>'old table vs. naive'!E26</f>
        <v>408319</v>
      </c>
    </row>
    <row r="27" spans="1:11">
      <c r="A27" t="s">
        <v>6</v>
      </c>
      <c r="B27">
        <v>135</v>
      </c>
      <c r="C27">
        <v>0</v>
      </c>
      <c r="D27" s="7">
        <v>11764.705882352901</v>
      </c>
      <c r="E27" s="1">
        <v>52417</v>
      </c>
      <c r="F27" s="2">
        <f t="shared" si="0"/>
        <v>0</v>
      </c>
      <c r="K27" s="2">
        <f>'old table vs. naive'!E27</f>
        <v>603896</v>
      </c>
    </row>
    <row r="28" spans="1:11">
      <c r="A28" t="s">
        <v>6</v>
      </c>
      <c r="B28">
        <v>180</v>
      </c>
      <c r="C28">
        <v>2000</v>
      </c>
      <c r="D28" s="7">
        <v>31372.549019607799</v>
      </c>
      <c r="E28" s="1">
        <v>54252</v>
      </c>
      <c r="F28" s="2">
        <f t="shared" si="0"/>
        <v>27126</v>
      </c>
      <c r="K28" s="2">
        <f>'old table vs. naive'!E28</f>
        <v>862780</v>
      </c>
    </row>
    <row r="29" spans="1:11">
      <c r="A29" t="s">
        <v>6</v>
      </c>
      <c r="B29">
        <v>225</v>
      </c>
      <c r="C29">
        <v>5000</v>
      </c>
      <c r="D29" s="7">
        <v>50980.392156862697</v>
      </c>
      <c r="E29" s="1">
        <v>55831</v>
      </c>
      <c r="F29" s="2">
        <f t="shared" si="0"/>
        <v>11166.2</v>
      </c>
      <c r="K29" s="2">
        <f>'old table vs. naive'!E29</f>
        <v>1142912</v>
      </c>
    </row>
    <row r="30" spans="1:11">
      <c r="A30" t="s">
        <v>6</v>
      </c>
      <c r="B30">
        <v>270</v>
      </c>
      <c r="C30">
        <v>9000</v>
      </c>
      <c r="D30" s="7">
        <v>54901.960784313698</v>
      </c>
      <c r="E30" s="1">
        <v>55929</v>
      </c>
      <c r="F30" s="2">
        <f t="shared" si="0"/>
        <v>6214.333333333333</v>
      </c>
      <c r="K30" s="2">
        <f>'old table vs. naive'!E30</f>
        <v>1263907</v>
      </c>
    </row>
    <row r="31" spans="1:11">
      <c r="A31" t="s">
        <v>6</v>
      </c>
      <c r="B31">
        <v>315</v>
      </c>
      <c r="C31">
        <v>13000</v>
      </c>
      <c r="D31" s="7">
        <v>58823.529411764699</v>
      </c>
      <c r="E31" s="1">
        <v>68104</v>
      </c>
      <c r="F31" s="2">
        <f t="shared" si="0"/>
        <v>5238.7692307692305</v>
      </c>
      <c r="K31" s="2">
        <f>'old table vs. naive'!E31</f>
        <v>1376214</v>
      </c>
    </row>
    <row r="32" spans="1:11">
      <c r="A32" t="s">
        <v>6</v>
      </c>
      <c r="B32">
        <v>360</v>
      </c>
      <c r="C32">
        <v>17000</v>
      </c>
      <c r="D32" s="7">
        <v>58823.529411764699</v>
      </c>
      <c r="E32" s="1">
        <v>57408</v>
      </c>
      <c r="F32" s="2">
        <f t="shared" si="0"/>
        <v>3376.9411764705883</v>
      </c>
      <c r="K32" s="2">
        <f>'old table vs. naive'!E32</f>
        <v>1545416</v>
      </c>
    </row>
    <row r="33" spans="1:11">
      <c r="A33" t="s">
        <v>6</v>
      </c>
      <c r="B33">
        <v>405</v>
      </c>
      <c r="C33">
        <v>22000</v>
      </c>
      <c r="D33" s="7">
        <v>66666.666666666599</v>
      </c>
      <c r="E33" s="1">
        <v>57163</v>
      </c>
      <c r="F33" s="2">
        <f t="shared" si="0"/>
        <v>2598.3181818181815</v>
      </c>
      <c r="K33" s="2">
        <f>'old table vs. naive'!E33</f>
        <v>1776605</v>
      </c>
    </row>
    <row r="34" spans="1:11">
      <c r="A34" t="s">
        <v>6</v>
      </c>
      <c r="B34">
        <v>442</v>
      </c>
      <c r="C34">
        <v>27000</v>
      </c>
      <c r="D34" s="7">
        <v>74509.8039215686</v>
      </c>
      <c r="E34" s="1">
        <v>60067</v>
      </c>
      <c r="F34" s="2">
        <f t="shared" si="0"/>
        <v>2224.7037037037035</v>
      </c>
      <c r="K34" s="2">
        <f>'old table vs. naive'!E34</f>
        <v>1950122</v>
      </c>
    </row>
    <row r="35" spans="1:11">
      <c r="A35" t="s">
        <v>10</v>
      </c>
      <c r="B35">
        <v>0</v>
      </c>
      <c r="C35">
        <v>0</v>
      </c>
      <c r="D35" s="7">
        <v>0</v>
      </c>
      <c r="E35" s="1">
        <v>318</v>
      </c>
      <c r="F35" s="2">
        <f t="shared" si="0"/>
        <v>0</v>
      </c>
      <c r="G35" s="3" t="s">
        <v>17</v>
      </c>
      <c r="H35" s="1">
        <f t="shared" ref="H35" si="5">INDEX(LINEST($E36:$E45, $B36:$B45, TRUE), 1)</f>
        <v>-2.4501534963671618</v>
      </c>
      <c r="I35" s="3" t="s">
        <v>18</v>
      </c>
      <c r="J35" s="1">
        <f t="shared" ref="J35" si="6">INDEX(LINEST( $E36:$E45, $B36:$B45,TRUE), 2)</f>
        <v>53416.652867553777</v>
      </c>
      <c r="K35" s="2">
        <f>'old table vs. naive'!E35</f>
        <v>295</v>
      </c>
    </row>
    <row r="36" spans="1:11">
      <c r="A36" t="s">
        <v>10</v>
      </c>
      <c r="B36">
        <v>45</v>
      </c>
      <c r="C36">
        <v>0</v>
      </c>
      <c r="D36" s="7">
        <v>0</v>
      </c>
      <c r="E36" s="1">
        <v>53623</v>
      </c>
      <c r="F36" s="2">
        <f t="shared" si="0"/>
        <v>0</v>
      </c>
      <c r="K36" s="2">
        <f>'old table vs. naive'!E36</f>
        <v>202395</v>
      </c>
    </row>
    <row r="37" spans="1:11">
      <c r="A37" t="s">
        <v>10</v>
      </c>
      <c r="B37">
        <v>90</v>
      </c>
      <c r="C37">
        <v>0</v>
      </c>
      <c r="D37" s="7">
        <v>0</v>
      </c>
      <c r="E37" s="1">
        <v>53206</v>
      </c>
      <c r="F37" s="2">
        <f t="shared" si="0"/>
        <v>0</v>
      </c>
      <c r="K37" s="2">
        <f>'old table vs. naive'!E37</f>
        <v>335021</v>
      </c>
    </row>
    <row r="38" spans="1:11">
      <c r="A38" t="s">
        <v>10</v>
      </c>
      <c r="B38">
        <v>135</v>
      </c>
      <c r="C38">
        <v>0</v>
      </c>
      <c r="D38" s="7">
        <v>0</v>
      </c>
      <c r="E38" s="1">
        <v>52850</v>
      </c>
      <c r="F38" s="2">
        <f t="shared" si="0"/>
        <v>0</v>
      </c>
      <c r="K38" s="2">
        <f>'old table vs. naive'!E38</f>
        <v>470035</v>
      </c>
    </row>
    <row r="39" spans="1:11">
      <c r="A39" t="s">
        <v>10</v>
      </c>
      <c r="B39">
        <v>180</v>
      </c>
      <c r="C39">
        <v>0</v>
      </c>
      <c r="D39" s="7">
        <v>0</v>
      </c>
      <c r="E39" s="1">
        <v>52648</v>
      </c>
      <c r="F39" s="2">
        <f t="shared" si="0"/>
        <v>0</v>
      </c>
      <c r="K39" s="2">
        <f>'old table vs. naive'!E39</f>
        <v>655068</v>
      </c>
    </row>
    <row r="40" spans="1:11">
      <c r="A40" t="s">
        <v>10</v>
      </c>
      <c r="B40">
        <v>225</v>
      </c>
      <c r="C40">
        <v>0</v>
      </c>
      <c r="D40" s="7">
        <v>0</v>
      </c>
      <c r="E40" s="1">
        <v>52905</v>
      </c>
      <c r="F40" s="2">
        <f t="shared" si="0"/>
        <v>0</v>
      </c>
      <c r="K40" s="2">
        <f>'old table vs. naive'!E40</f>
        <v>801675</v>
      </c>
    </row>
    <row r="41" spans="1:11">
      <c r="A41" t="s">
        <v>10</v>
      </c>
      <c r="B41">
        <v>270</v>
      </c>
      <c r="C41">
        <v>0</v>
      </c>
      <c r="D41" s="7">
        <v>0</v>
      </c>
      <c r="E41" s="1">
        <v>52785</v>
      </c>
      <c r="F41" s="2">
        <f t="shared" si="0"/>
        <v>0</v>
      </c>
      <c r="K41" s="2">
        <f>'old table vs. naive'!E41</f>
        <v>961431</v>
      </c>
    </row>
    <row r="42" spans="1:11">
      <c r="A42" t="s">
        <v>10</v>
      </c>
      <c r="B42">
        <v>315</v>
      </c>
      <c r="C42">
        <v>0</v>
      </c>
      <c r="D42" s="7">
        <v>0</v>
      </c>
      <c r="E42" s="1">
        <v>52712</v>
      </c>
      <c r="F42" s="2">
        <f t="shared" si="0"/>
        <v>0</v>
      </c>
      <c r="K42" s="2">
        <f>'old table vs. naive'!E42</f>
        <v>1073840</v>
      </c>
    </row>
    <row r="43" spans="1:11">
      <c r="A43" t="s">
        <v>10</v>
      </c>
      <c r="B43">
        <v>360</v>
      </c>
      <c r="C43">
        <v>1000</v>
      </c>
      <c r="D43" s="7">
        <v>3921.5686274509799</v>
      </c>
      <c r="E43" s="1">
        <v>52451</v>
      </c>
      <c r="F43" s="2">
        <f t="shared" si="0"/>
        <v>52451</v>
      </c>
      <c r="K43" s="2">
        <f>'old table vs. naive'!E43</f>
        <v>1210800</v>
      </c>
    </row>
    <row r="44" spans="1:11">
      <c r="A44" t="s">
        <v>10</v>
      </c>
      <c r="B44">
        <v>405</v>
      </c>
      <c r="C44">
        <v>2000</v>
      </c>
      <c r="D44" s="7">
        <v>3921.5686274509799</v>
      </c>
      <c r="E44" s="1">
        <v>52794</v>
      </c>
      <c r="F44" s="2">
        <f t="shared" si="0"/>
        <v>26397</v>
      </c>
      <c r="K44" s="2">
        <f>'old table vs. naive'!E44</f>
        <v>1388308</v>
      </c>
    </row>
    <row r="45" spans="1:11">
      <c r="A45" t="s">
        <v>10</v>
      </c>
      <c r="B45">
        <v>442</v>
      </c>
      <c r="C45">
        <v>5000</v>
      </c>
      <c r="D45" s="7">
        <v>11764.705882352901</v>
      </c>
      <c r="E45" s="1">
        <v>52148</v>
      </c>
      <c r="F45" s="2">
        <f t="shared" si="0"/>
        <v>10429.6</v>
      </c>
      <c r="K45" s="2">
        <f>'old table vs. naive'!E45</f>
        <v>1645724</v>
      </c>
    </row>
    <row r="46" spans="1:11">
      <c r="A46" t="s">
        <v>12</v>
      </c>
      <c r="B46">
        <v>0</v>
      </c>
      <c r="C46">
        <v>0</v>
      </c>
      <c r="D46" s="7">
        <v>0</v>
      </c>
      <c r="E46" s="1">
        <v>271</v>
      </c>
      <c r="F46" s="2">
        <f t="shared" si="0"/>
        <v>0</v>
      </c>
      <c r="G46" s="3" t="s">
        <v>17</v>
      </c>
      <c r="H46" s="1">
        <f t="shared" ref="H46" si="7">INDEX(LINEST($E47:$E56, $B47:$B56, TRUE), 1)</f>
        <v>44.460551952311469</v>
      </c>
      <c r="I46" s="3" t="s">
        <v>18</v>
      </c>
      <c r="J46" s="1">
        <f t="shared" ref="J46" si="8">INDEX(LINEST( $E47:$E56, $B47:$B56,TRUE), 2)</f>
        <v>161402.48183336476</v>
      </c>
      <c r="K46" s="2">
        <f>'old table vs. naive'!E46</f>
        <v>306</v>
      </c>
    </row>
    <row r="47" spans="1:11">
      <c r="A47" t="s">
        <v>12</v>
      </c>
      <c r="B47">
        <v>45</v>
      </c>
      <c r="C47">
        <v>3000</v>
      </c>
      <c r="D47" s="7">
        <v>70588.235294117607</v>
      </c>
      <c r="E47" s="1">
        <v>108645</v>
      </c>
      <c r="F47" s="2">
        <f t="shared" si="0"/>
        <v>36215</v>
      </c>
      <c r="K47" s="2">
        <f>'old table vs. naive'!E47</f>
        <v>481256</v>
      </c>
    </row>
    <row r="48" spans="1:11">
      <c r="A48" t="s">
        <v>12</v>
      </c>
      <c r="B48">
        <v>90</v>
      </c>
      <c r="C48">
        <v>9000</v>
      </c>
      <c r="D48" s="7">
        <v>125490.19607843101</v>
      </c>
      <c r="E48" s="1">
        <v>118918</v>
      </c>
      <c r="F48" s="2">
        <f t="shared" si="0"/>
        <v>13213.111111111111</v>
      </c>
      <c r="K48" s="2">
        <f>'old table vs. naive'!E48</f>
        <v>874179</v>
      </c>
    </row>
    <row r="49" spans="1:11">
      <c r="A49" t="s">
        <v>12</v>
      </c>
      <c r="B49">
        <v>135</v>
      </c>
      <c r="C49">
        <v>15000</v>
      </c>
      <c r="D49" s="7">
        <v>180392.156862745</v>
      </c>
      <c r="E49" s="1">
        <v>185689</v>
      </c>
      <c r="F49" s="2">
        <f t="shared" si="0"/>
        <v>12379.266666666666</v>
      </c>
      <c r="K49" s="2">
        <f>'old table vs. naive'!E49</f>
        <v>1237258</v>
      </c>
    </row>
    <row r="50" spans="1:11">
      <c r="A50" t="s">
        <v>12</v>
      </c>
      <c r="B50">
        <v>180</v>
      </c>
      <c r="C50">
        <v>21000</v>
      </c>
      <c r="D50" s="7">
        <v>249019.607843137</v>
      </c>
      <c r="E50" s="1">
        <v>196998</v>
      </c>
      <c r="F50" s="2">
        <f t="shared" si="0"/>
        <v>9380.8571428571431</v>
      </c>
      <c r="K50" s="2">
        <f>'old table vs. naive'!E50</f>
        <v>1732306</v>
      </c>
    </row>
    <row r="51" spans="1:11">
      <c r="A51" t="s">
        <v>12</v>
      </c>
      <c r="B51">
        <v>225</v>
      </c>
      <c r="C51">
        <v>27000</v>
      </c>
      <c r="D51" s="7">
        <v>315686.27450980298</v>
      </c>
      <c r="E51" s="1">
        <v>349231</v>
      </c>
      <c r="F51" s="2">
        <f t="shared" si="0"/>
        <v>12934.481481481482</v>
      </c>
      <c r="K51" s="2">
        <f>'old table vs. naive'!E51</f>
        <v>2211141</v>
      </c>
    </row>
    <row r="52" spans="1:11">
      <c r="A52" t="s">
        <v>12</v>
      </c>
      <c r="B52">
        <v>270</v>
      </c>
      <c r="C52">
        <v>34000</v>
      </c>
      <c r="D52" s="7">
        <v>345098.03921568597</v>
      </c>
      <c r="E52" s="1">
        <v>134016</v>
      </c>
      <c r="F52" s="2">
        <f t="shared" si="0"/>
        <v>3941.6470588235293</v>
      </c>
      <c r="K52" s="2">
        <f>'old table vs. naive'!E52</f>
        <v>3507001</v>
      </c>
    </row>
    <row r="53" spans="1:11">
      <c r="A53" t="s">
        <v>12</v>
      </c>
      <c r="B53">
        <v>315</v>
      </c>
      <c r="C53">
        <v>45000</v>
      </c>
      <c r="D53" s="7">
        <v>398039.21568627399</v>
      </c>
      <c r="E53" s="1">
        <v>141756</v>
      </c>
      <c r="F53" s="2">
        <f t="shared" si="0"/>
        <v>3150.1333333333332</v>
      </c>
      <c r="K53" s="2">
        <f>'old table vs. naive'!E53</f>
        <v>2898909</v>
      </c>
    </row>
    <row r="54" spans="1:11">
      <c r="A54" t="s">
        <v>12</v>
      </c>
      <c r="B54">
        <v>360</v>
      </c>
      <c r="C54">
        <v>60000</v>
      </c>
      <c r="D54" s="7">
        <v>447058.82352941099</v>
      </c>
      <c r="E54" s="1">
        <v>157759</v>
      </c>
      <c r="F54" s="2">
        <f t="shared" si="0"/>
        <v>2629.3166666666666</v>
      </c>
      <c r="K54" s="2">
        <f>'old table vs. naive'!E54</f>
        <v>3283445</v>
      </c>
    </row>
    <row r="55" spans="1:11">
      <c r="A55" t="s">
        <v>12</v>
      </c>
      <c r="B55">
        <v>405</v>
      </c>
      <c r="C55">
        <v>79000</v>
      </c>
      <c r="D55" s="7">
        <v>500000</v>
      </c>
      <c r="E55" s="1">
        <v>161347</v>
      </c>
      <c r="F55" s="2">
        <f t="shared" si="0"/>
        <v>2042.3670886075952</v>
      </c>
      <c r="K55" s="2">
        <f>'old table vs. naive'!E55</f>
        <v>3681803</v>
      </c>
    </row>
    <row r="56" spans="1:11">
      <c r="A56" t="s">
        <v>12</v>
      </c>
      <c r="B56">
        <v>442</v>
      </c>
      <c r="C56">
        <v>103000</v>
      </c>
      <c r="D56" s="7">
        <v>550980.39215686196</v>
      </c>
      <c r="E56" s="1">
        <v>169350</v>
      </c>
      <c r="F56" s="2">
        <f t="shared" si="0"/>
        <v>1644.1747572815534</v>
      </c>
      <c r="K56" s="2">
        <f>'old table vs. naive'!E56</f>
        <v>4090194</v>
      </c>
    </row>
    <row r="57" spans="1:11">
      <c r="A57" t="s">
        <v>2</v>
      </c>
      <c r="B57">
        <v>0</v>
      </c>
      <c r="C57">
        <v>0</v>
      </c>
      <c r="D57" s="7">
        <v>0</v>
      </c>
      <c r="E57" s="1">
        <v>279</v>
      </c>
      <c r="F57" s="2">
        <f t="shared" si="0"/>
        <v>0</v>
      </c>
      <c r="G57" s="3" t="s">
        <v>17</v>
      </c>
      <c r="H57" s="1">
        <f t="shared" ref="H57" si="9">INDEX(LINEST($E58:$E67, $B58:$B67, TRUE), 1)</f>
        <v>568.10015493034223</v>
      </c>
      <c r="I57" s="3" t="s">
        <v>18</v>
      </c>
      <c r="J57" s="1">
        <f t="shared" ref="J57" si="10">INDEX(LINEST( $E58:$E67, $B58:$B67,TRUE), 2)</f>
        <v>45049.091778684582</v>
      </c>
      <c r="K57" s="2">
        <f>'old table vs. naive'!E57</f>
        <v>282</v>
      </c>
    </row>
    <row r="58" spans="1:11">
      <c r="A58" t="s">
        <v>2</v>
      </c>
      <c r="B58">
        <v>45</v>
      </c>
      <c r="C58">
        <v>30000</v>
      </c>
      <c r="D58" s="7">
        <v>117647.05882352901</v>
      </c>
      <c r="E58" s="1">
        <v>70801</v>
      </c>
      <c r="F58" s="2">
        <f t="shared" si="0"/>
        <v>2360.0333333333333</v>
      </c>
      <c r="K58" s="2">
        <f>'old table vs. naive'!E58</f>
        <v>269108</v>
      </c>
    </row>
    <row r="59" spans="1:11">
      <c r="A59" t="s">
        <v>2</v>
      </c>
      <c r="B59">
        <v>90</v>
      </c>
      <c r="C59">
        <v>84000</v>
      </c>
      <c r="D59" s="7">
        <v>211764.70588235199</v>
      </c>
      <c r="E59" s="1">
        <v>94118</v>
      </c>
      <c r="F59" s="2">
        <f t="shared" si="0"/>
        <v>1120.452380952381</v>
      </c>
      <c r="K59" s="2">
        <f>'old table vs. naive'!E59</f>
        <v>452796</v>
      </c>
    </row>
    <row r="60" spans="1:11">
      <c r="A60" t="s">
        <v>2</v>
      </c>
      <c r="B60">
        <v>135</v>
      </c>
      <c r="C60">
        <v>168000</v>
      </c>
      <c r="D60" s="7">
        <v>329411.764705882</v>
      </c>
      <c r="E60" s="1">
        <v>110039</v>
      </c>
      <c r="F60" s="2">
        <f t="shared" si="0"/>
        <v>654.99404761904771</v>
      </c>
      <c r="K60" s="2">
        <f>'old table vs. naive'!E60</f>
        <v>671297</v>
      </c>
    </row>
    <row r="61" spans="1:11">
      <c r="A61" t="s">
        <v>2</v>
      </c>
      <c r="B61">
        <v>180</v>
      </c>
      <c r="C61">
        <v>287000</v>
      </c>
      <c r="D61" s="7">
        <v>466666.66666666599</v>
      </c>
      <c r="E61" s="1">
        <v>155608</v>
      </c>
      <c r="F61" s="2">
        <f t="shared" si="0"/>
        <v>542.18815331010455</v>
      </c>
      <c r="K61" s="2">
        <f>'old table vs. naive'!E61</f>
        <v>979868</v>
      </c>
    </row>
    <row r="62" spans="1:11">
      <c r="A62" t="s">
        <v>2</v>
      </c>
      <c r="B62">
        <v>225</v>
      </c>
      <c r="C62">
        <v>443000</v>
      </c>
      <c r="D62" s="7">
        <v>611764.70588235196</v>
      </c>
      <c r="E62" s="1">
        <v>175337</v>
      </c>
      <c r="F62" s="2">
        <f t="shared" si="0"/>
        <v>395.79458239277653</v>
      </c>
      <c r="K62" s="2">
        <f>'old table vs. naive'!E62</f>
        <v>1271607</v>
      </c>
    </row>
    <row r="63" spans="1:11">
      <c r="A63" t="s">
        <v>2</v>
      </c>
      <c r="B63">
        <v>270</v>
      </c>
      <c r="C63">
        <v>615000</v>
      </c>
      <c r="D63" s="7">
        <v>674509.80392156797</v>
      </c>
      <c r="E63" s="1">
        <v>188569</v>
      </c>
      <c r="F63" s="2">
        <f t="shared" si="0"/>
        <v>306.61626016260163</v>
      </c>
      <c r="K63" s="2">
        <f>'old table vs. naive'!E63</f>
        <v>1388187</v>
      </c>
    </row>
    <row r="64" spans="1:11">
      <c r="A64" t="s">
        <v>2</v>
      </c>
      <c r="B64">
        <v>315</v>
      </c>
      <c r="C64">
        <v>810000</v>
      </c>
      <c r="D64" s="7">
        <v>764705.88235294097</v>
      </c>
      <c r="E64" s="1">
        <v>246684</v>
      </c>
      <c r="F64" s="2">
        <f t="shared" si="0"/>
        <v>304.54814814814813</v>
      </c>
      <c r="K64" s="2">
        <f>'old table vs. naive'!E64</f>
        <v>1538177</v>
      </c>
    </row>
    <row r="65" spans="1:11">
      <c r="A65" t="s">
        <v>2</v>
      </c>
      <c r="B65">
        <v>360</v>
      </c>
      <c r="C65">
        <v>1029000</v>
      </c>
      <c r="D65" s="7">
        <v>858823.529411764</v>
      </c>
      <c r="E65" s="1">
        <v>258042</v>
      </c>
      <c r="F65" s="2">
        <f t="shared" si="0"/>
        <v>250.76967930029153</v>
      </c>
      <c r="K65" s="2">
        <f>'old table vs. naive'!E65</f>
        <v>1844043</v>
      </c>
    </row>
    <row r="66" spans="1:11">
      <c r="A66" t="s">
        <v>2</v>
      </c>
      <c r="B66">
        <v>405</v>
      </c>
      <c r="C66">
        <v>1270000</v>
      </c>
      <c r="D66" s="7">
        <v>945098.03921568603</v>
      </c>
      <c r="E66" s="1">
        <v>265811</v>
      </c>
      <c r="F66" s="2">
        <f t="shared" si="0"/>
        <v>209.3</v>
      </c>
      <c r="K66" s="2">
        <f>'old table vs. naive'!E66</f>
        <v>1990254</v>
      </c>
    </row>
    <row r="67" spans="1:11">
      <c r="A67" t="s">
        <v>2</v>
      </c>
      <c r="B67">
        <v>442</v>
      </c>
      <c r="C67">
        <v>1534000</v>
      </c>
      <c r="D67" s="7">
        <v>1035294.1176470499</v>
      </c>
      <c r="E67" s="1">
        <v>286985</v>
      </c>
      <c r="F67" s="2">
        <f t="shared" ref="F67:F78" si="11">G$1*IF(C67=0,0,E67/C67)</f>
        <v>187.08279009126466</v>
      </c>
      <c r="K67" s="2">
        <f>'old table vs. naive'!E67</f>
        <v>2371667</v>
      </c>
    </row>
    <row r="68" spans="1:11">
      <c r="A68" t="s">
        <v>3</v>
      </c>
      <c r="B68">
        <v>0</v>
      </c>
      <c r="C68">
        <v>0</v>
      </c>
      <c r="D68" s="7">
        <v>0</v>
      </c>
      <c r="E68" s="1">
        <v>268</v>
      </c>
      <c r="F68" s="2">
        <f t="shared" si="11"/>
        <v>0</v>
      </c>
      <c r="G68" s="3" t="s">
        <v>17</v>
      </c>
      <c r="H68" s="1">
        <f t="shared" ref="H68" si="12">INDEX(LINEST($E69:$E78, $B69:$B78, TRUE), 1)</f>
        <v>-891.28225696713616</v>
      </c>
      <c r="I68" s="3" t="s">
        <v>18</v>
      </c>
      <c r="J68" s="1">
        <f t="shared" ref="J68" si="13">INDEX(LINEST( $E69:$E78, $B69:$B78,TRUE), 2)</f>
        <v>344743.53279379249</v>
      </c>
      <c r="K68" s="2">
        <f>'old table vs. naive'!E68</f>
        <v>284</v>
      </c>
    </row>
    <row r="69" spans="1:11">
      <c r="A69" t="s">
        <v>3</v>
      </c>
      <c r="B69">
        <v>45</v>
      </c>
      <c r="C69">
        <v>0</v>
      </c>
      <c r="D69" s="7">
        <v>3921.5686274509799</v>
      </c>
      <c r="E69" s="1">
        <v>777807</v>
      </c>
      <c r="F69" s="2">
        <f t="shared" si="11"/>
        <v>0</v>
      </c>
      <c r="K69" s="2">
        <f>'old table vs. naive'!E69</f>
        <v>212008</v>
      </c>
    </row>
    <row r="70" spans="1:11">
      <c r="A70" t="s">
        <v>3</v>
      </c>
      <c r="B70">
        <v>90</v>
      </c>
      <c r="C70">
        <v>0</v>
      </c>
      <c r="D70" s="7">
        <v>7843.1372549019597</v>
      </c>
      <c r="E70" s="1">
        <v>52042</v>
      </c>
      <c r="F70" s="2">
        <f t="shared" si="11"/>
        <v>0</v>
      </c>
      <c r="K70" s="2">
        <f>'old table vs. naive'!E70</f>
        <v>354018</v>
      </c>
    </row>
    <row r="71" spans="1:11">
      <c r="A71" t="s">
        <v>3</v>
      </c>
      <c r="B71">
        <v>135</v>
      </c>
      <c r="C71">
        <v>0</v>
      </c>
      <c r="D71" s="7">
        <v>7843.1372549019597</v>
      </c>
      <c r="E71" s="1">
        <v>52363</v>
      </c>
      <c r="F71" s="2">
        <f t="shared" si="11"/>
        <v>0</v>
      </c>
      <c r="K71" s="2">
        <f>'old table vs. naive'!E71</f>
        <v>520174</v>
      </c>
    </row>
    <row r="72" spans="1:11">
      <c r="A72" t="s">
        <v>3</v>
      </c>
      <c r="B72">
        <v>180</v>
      </c>
      <c r="C72">
        <v>0</v>
      </c>
      <c r="D72" s="7">
        <v>7843.1372549019597</v>
      </c>
      <c r="E72" s="1">
        <v>52135</v>
      </c>
      <c r="F72" s="2">
        <f t="shared" si="11"/>
        <v>0</v>
      </c>
      <c r="K72" s="2">
        <f>'old table vs. naive'!E72</f>
        <v>711205</v>
      </c>
    </row>
    <row r="73" spans="1:11">
      <c r="A73" t="s">
        <v>3</v>
      </c>
      <c r="B73">
        <v>225</v>
      </c>
      <c r="C73">
        <v>0</v>
      </c>
      <c r="D73" s="7">
        <v>7843.1372549019597</v>
      </c>
      <c r="E73" s="1">
        <v>51968</v>
      </c>
      <c r="F73" s="2">
        <f t="shared" si="11"/>
        <v>0</v>
      </c>
      <c r="K73" s="2">
        <f>'old table vs. naive'!E73</f>
        <v>919474</v>
      </c>
    </row>
    <row r="74" spans="1:11">
      <c r="A74" t="s">
        <v>3</v>
      </c>
      <c r="B74">
        <v>270</v>
      </c>
      <c r="C74">
        <v>0</v>
      </c>
      <c r="D74" s="7">
        <v>11764.705882352901</v>
      </c>
      <c r="E74" s="1">
        <v>52277</v>
      </c>
      <c r="F74" s="2">
        <f t="shared" si="11"/>
        <v>0</v>
      </c>
      <c r="K74" s="2">
        <f>'old table vs. naive'!E74</f>
        <v>1038473</v>
      </c>
    </row>
    <row r="75" spans="1:11">
      <c r="A75" t="s">
        <v>3</v>
      </c>
      <c r="B75">
        <v>315</v>
      </c>
      <c r="C75">
        <v>0</v>
      </c>
      <c r="D75" s="7">
        <v>11764.705882352901</v>
      </c>
      <c r="E75" s="1">
        <v>52111</v>
      </c>
      <c r="F75" s="2">
        <f t="shared" si="11"/>
        <v>0</v>
      </c>
      <c r="K75" s="2">
        <f>'old table vs. naive'!E75</f>
        <v>1240743</v>
      </c>
    </row>
    <row r="76" spans="1:11">
      <c r="A76" t="s">
        <v>3</v>
      </c>
      <c r="B76">
        <v>360</v>
      </c>
      <c r="C76">
        <v>1000</v>
      </c>
      <c r="D76" s="7">
        <v>15686.274509803899</v>
      </c>
      <c r="E76" s="1">
        <v>51602</v>
      </c>
      <c r="F76" s="2">
        <f t="shared" si="11"/>
        <v>51602</v>
      </c>
      <c r="K76" s="2">
        <f>'old table vs. naive'!E76</f>
        <v>1441279</v>
      </c>
    </row>
    <row r="77" spans="1:11">
      <c r="A77" t="s">
        <v>3</v>
      </c>
      <c r="B77">
        <v>405</v>
      </c>
      <c r="C77">
        <v>2000</v>
      </c>
      <c r="D77" s="7">
        <v>31372.549019607799</v>
      </c>
      <c r="E77" s="1">
        <v>53029</v>
      </c>
      <c r="F77" s="2">
        <f t="shared" si="11"/>
        <v>26514.5</v>
      </c>
      <c r="K77" s="2">
        <f>'old table vs. naive'!E77</f>
        <v>1660053</v>
      </c>
    </row>
    <row r="78" spans="1:11">
      <c r="A78" t="s">
        <v>3</v>
      </c>
      <c r="B78">
        <v>442</v>
      </c>
      <c r="C78">
        <v>4000</v>
      </c>
      <c r="D78" s="7">
        <v>35294.117647058803</v>
      </c>
      <c r="E78" s="1">
        <v>53308</v>
      </c>
      <c r="F78" s="2">
        <f t="shared" si="11"/>
        <v>13327</v>
      </c>
      <c r="K78" s="2">
        <f>'old table vs. naive'!E78</f>
        <v>1845839</v>
      </c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K78"/>
  <sheetViews>
    <sheetView workbookViewId="0">
      <pane ySplit="615" activePane="bottomLeft"/>
      <selection activeCell="F1" sqref="F1:F1048576"/>
      <selection pane="bottomLeft" activeCell="A2" sqref="A2:E78"/>
    </sheetView>
  </sheetViews>
  <sheetFormatPr defaultRowHeight="15"/>
  <cols>
    <col min="1" max="1" width="36.42578125" customWidth="1"/>
    <col min="2" max="2" width="9.28515625" customWidth="1"/>
    <col min="3" max="3" width="9.42578125" customWidth="1"/>
    <col min="4" max="4" width="17.85546875" style="7" customWidth="1"/>
    <col min="5" max="5" width="9" style="1" bestFit="1" customWidth="1"/>
    <col min="6" max="6" width="19.140625" customWidth="1"/>
    <col min="7" max="7" width="6" bestFit="1" customWidth="1"/>
    <col min="8" max="8" width="10.140625" style="1" customWidth="1"/>
    <col min="10" max="10" width="9.5703125" style="1" customWidth="1"/>
    <col min="11" max="11" width="10.5703125" style="2" customWidth="1"/>
  </cols>
  <sheetData>
    <row r="1" spans="1:11" s="3" customFormat="1">
      <c r="A1" s="3" t="s">
        <v>13</v>
      </c>
      <c r="B1" s="3" t="s">
        <v>14</v>
      </c>
      <c r="C1" s="3" t="s">
        <v>16</v>
      </c>
      <c r="D1" s="6" t="s">
        <v>20</v>
      </c>
      <c r="E1" s="5" t="s">
        <v>15</v>
      </c>
      <c r="F1" s="3" t="str">
        <f>CONCATENATE(G1, "*time/delivered")</f>
        <v>1000*time/delivered</v>
      </c>
      <c r="G1" s="3">
        <v>1000</v>
      </c>
      <c r="H1" s="5"/>
      <c r="J1" s="5"/>
      <c r="K1" s="4" t="s">
        <v>21</v>
      </c>
    </row>
    <row r="2" spans="1:11">
      <c r="A2" t="s">
        <v>5</v>
      </c>
      <c r="B2">
        <v>0</v>
      </c>
      <c r="C2">
        <v>0</v>
      </c>
      <c r="D2" s="7">
        <v>0</v>
      </c>
      <c r="E2" s="1">
        <v>293</v>
      </c>
      <c r="F2" s="2">
        <f>G$1*IF(C2=0,0,E2/C2)</f>
        <v>0</v>
      </c>
      <c r="G2" s="3" t="s">
        <v>17</v>
      </c>
      <c r="H2" s="1">
        <f>INDEX(LINEST($E3:$E12, $B3:$B12, TRUE), 1)</f>
        <v>2799.123872880235</v>
      </c>
      <c r="I2" s="3" t="s">
        <v>18</v>
      </c>
      <c r="J2" s="1">
        <f>INDEX(LINEST( $E3:$E12, $B3:$B12,TRUE), 2)</f>
        <v>-73391.459439553902</v>
      </c>
      <c r="K2" s="2">
        <f>naive!E2</f>
        <v>1505</v>
      </c>
    </row>
    <row r="3" spans="1:11">
      <c r="A3" t="s">
        <v>5</v>
      </c>
      <c r="B3">
        <v>45</v>
      </c>
      <c r="C3">
        <v>0</v>
      </c>
      <c r="D3" s="7">
        <v>0</v>
      </c>
      <c r="E3" s="1">
        <v>36331</v>
      </c>
      <c r="F3" s="2">
        <f t="shared" ref="F3:F66" si="0">G$1*IF(C3=0,0,E3/C3)</f>
        <v>0</v>
      </c>
      <c r="K3" s="2">
        <f>naive!E3</f>
        <v>59274</v>
      </c>
    </row>
    <row r="4" spans="1:11">
      <c r="A4" t="s">
        <v>5</v>
      </c>
      <c r="B4">
        <v>90</v>
      </c>
      <c r="C4">
        <v>0</v>
      </c>
      <c r="D4" s="7">
        <v>0</v>
      </c>
      <c r="E4" s="1">
        <v>36231</v>
      </c>
      <c r="F4" s="2">
        <f t="shared" si="0"/>
        <v>0</v>
      </c>
      <c r="K4" s="2">
        <f>naive!E4</f>
        <v>120317</v>
      </c>
    </row>
    <row r="5" spans="1:11">
      <c r="A5" t="s">
        <v>5</v>
      </c>
      <c r="B5">
        <v>135</v>
      </c>
      <c r="C5">
        <v>0</v>
      </c>
      <c r="D5" s="7">
        <v>0</v>
      </c>
      <c r="E5" s="1">
        <v>368312</v>
      </c>
      <c r="F5" s="2">
        <f t="shared" si="0"/>
        <v>0</v>
      </c>
      <c r="K5" s="2">
        <f>naive!E5</f>
        <v>208838</v>
      </c>
    </row>
    <row r="6" spans="1:11">
      <c r="A6" t="s">
        <v>5</v>
      </c>
      <c r="B6">
        <v>180</v>
      </c>
      <c r="C6">
        <v>0</v>
      </c>
      <c r="D6" s="7">
        <v>0</v>
      </c>
      <c r="E6" s="1">
        <v>491224</v>
      </c>
      <c r="F6" s="2">
        <f t="shared" si="0"/>
        <v>0</v>
      </c>
      <c r="K6" s="2">
        <f>naive!E6</f>
        <v>320167</v>
      </c>
    </row>
    <row r="7" spans="1:11">
      <c r="A7" t="s">
        <v>5</v>
      </c>
      <c r="B7">
        <v>225</v>
      </c>
      <c r="C7">
        <v>0</v>
      </c>
      <c r="D7" s="7">
        <v>0</v>
      </c>
      <c r="E7" s="1">
        <v>650518</v>
      </c>
      <c r="F7" s="2">
        <f t="shared" si="0"/>
        <v>0</v>
      </c>
      <c r="K7" s="2">
        <f>naive!E7</f>
        <v>430741</v>
      </c>
    </row>
    <row r="8" spans="1:11">
      <c r="A8" t="s">
        <v>5</v>
      </c>
      <c r="B8">
        <v>270</v>
      </c>
      <c r="C8">
        <v>0</v>
      </c>
      <c r="D8" s="7">
        <v>0</v>
      </c>
      <c r="E8" s="1">
        <v>718989</v>
      </c>
      <c r="F8" s="2">
        <f t="shared" si="0"/>
        <v>0</v>
      </c>
      <c r="K8" s="2">
        <f>naive!E8</f>
        <v>583935</v>
      </c>
    </row>
    <row r="9" spans="1:11">
      <c r="A9" t="s">
        <v>5</v>
      </c>
      <c r="B9">
        <v>315</v>
      </c>
      <c r="C9">
        <v>0</v>
      </c>
      <c r="D9" s="7">
        <v>0</v>
      </c>
      <c r="E9" s="1">
        <v>799212</v>
      </c>
      <c r="F9" s="2">
        <f t="shared" si="0"/>
        <v>0</v>
      </c>
      <c r="K9" s="2">
        <f>naive!E9</f>
        <v>801815</v>
      </c>
    </row>
    <row r="10" spans="1:11">
      <c r="A10" t="s">
        <v>5</v>
      </c>
      <c r="B10">
        <v>360</v>
      </c>
      <c r="C10">
        <v>0</v>
      </c>
      <c r="D10" s="7">
        <v>0</v>
      </c>
      <c r="E10" s="1">
        <v>884265</v>
      </c>
      <c r="F10" s="2">
        <f t="shared" si="0"/>
        <v>0</v>
      </c>
      <c r="K10" s="2">
        <f>naive!E10</f>
        <v>1739584</v>
      </c>
    </row>
    <row r="11" spans="1:11">
      <c r="A11" t="s">
        <v>5</v>
      </c>
      <c r="B11">
        <v>405</v>
      </c>
      <c r="C11">
        <v>1000</v>
      </c>
      <c r="D11" s="7">
        <v>0</v>
      </c>
      <c r="E11" s="1">
        <v>1048394</v>
      </c>
      <c r="F11" s="2">
        <f t="shared" si="0"/>
        <v>1048394</v>
      </c>
      <c r="K11" s="2">
        <f>naive!E11</f>
        <v>2687185</v>
      </c>
    </row>
    <row r="12" spans="1:11">
      <c r="A12" t="s">
        <v>5</v>
      </c>
      <c r="B12">
        <v>442</v>
      </c>
      <c r="C12">
        <v>2000</v>
      </c>
      <c r="D12" s="7">
        <v>0</v>
      </c>
      <c r="E12" s="1">
        <v>1138048</v>
      </c>
      <c r="F12" s="2">
        <f t="shared" si="0"/>
        <v>569024</v>
      </c>
      <c r="K12" s="2">
        <f>naive!E12</f>
        <v>1070045</v>
      </c>
    </row>
    <row r="13" spans="1:11">
      <c r="A13" t="s">
        <v>1</v>
      </c>
      <c r="B13">
        <v>0</v>
      </c>
      <c r="C13">
        <v>0</v>
      </c>
      <c r="D13" s="7">
        <v>0</v>
      </c>
      <c r="E13" s="1">
        <v>307</v>
      </c>
      <c r="F13" s="2">
        <f t="shared" si="0"/>
        <v>0</v>
      </c>
      <c r="G13" s="3" t="s">
        <v>17</v>
      </c>
      <c r="H13" s="1">
        <f t="shared" ref="H13" si="1">INDEX(LINEST($E14:$E23, $B14:$B23, TRUE), 1)</f>
        <v>4245.1947417654756</v>
      </c>
      <c r="I13" s="3" t="s">
        <v>18</v>
      </c>
      <c r="J13" s="1">
        <f t="shared" ref="J13" si="2">INDEX(LINEST( $E14:$E23, $B14:$B23,TRUE), 2)</f>
        <v>74716.057206457364</v>
      </c>
      <c r="K13" s="2">
        <f>naive!E13</f>
        <v>1505</v>
      </c>
    </row>
    <row r="14" spans="1:11">
      <c r="A14" t="s">
        <v>1</v>
      </c>
      <c r="B14">
        <v>45</v>
      </c>
      <c r="C14">
        <v>3000</v>
      </c>
      <c r="D14" s="7">
        <v>0</v>
      </c>
      <c r="E14" s="1">
        <v>247692</v>
      </c>
      <c r="F14" s="2">
        <f t="shared" si="0"/>
        <v>82564</v>
      </c>
      <c r="K14" s="2">
        <f>naive!E14</f>
        <v>61456</v>
      </c>
    </row>
    <row r="15" spans="1:11">
      <c r="A15" t="s">
        <v>1</v>
      </c>
      <c r="B15">
        <v>90</v>
      </c>
      <c r="C15">
        <v>9000</v>
      </c>
      <c r="D15" s="7">
        <v>0</v>
      </c>
      <c r="E15" s="1">
        <v>413868</v>
      </c>
      <c r="F15" s="2">
        <f t="shared" si="0"/>
        <v>45985.333333333336</v>
      </c>
      <c r="K15" s="2">
        <f>naive!E15</f>
        <v>126545</v>
      </c>
    </row>
    <row r="16" spans="1:11">
      <c r="A16" t="s">
        <v>1</v>
      </c>
      <c r="B16">
        <v>135</v>
      </c>
      <c r="C16">
        <v>17000</v>
      </c>
      <c r="D16" s="7">
        <v>0</v>
      </c>
      <c r="E16" s="1">
        <v>610647</v>
      </c>
      <c r="F16" s="2">
        <f t="shared" si="0"/>
        <v>35920.411764705881</v>
      </c>
      <c r="K16" s="2">
        <f>naive!E16</f>
        <v>215299</v>
      </c>
    </row>
    <row r="17" spans="1:11">
      <c r="A17" t="s">
        <v>1</v>
      </c>
      <c r="B17">
        <v>180</v>
      </c>
      <c r="C17">
        <v>26000</v>
      </c>
      <c r="D17" s="7">
        <v>0</v>
      </c>
      <c r="E17" s="1">
        <v>858651</v>
      </c>
      <c r="F17" s="2">
        <f t="shared" si="0"/>
        <v>33025.038461538468</v>
      </c>
      <c r="K17" s="2">
        <f>naive!E17</f>
        <v>330372</v>
      </c>
    </row>
    <row r="18" spans="1:11">
      <c r="A18" t="s">
        <v>1</v>
      </c>
      <c r="B18">
        <v>225</v>
      </c>
      <c r="C18">
        <v>35000</v>
      </c>
      <c r="D18" s="7">
        <v>0</v>
      </c>
      <c r="E18" s="1">
        <v>1137206</v>
      </c>
      <c r="F18" s="2">
        <f t="shared" si="0"/>
        <v>32491.599999999999</v>
      </c>
      <c r="K18" s="2">
        <f>naive!E18</f>
        <v>445847</v>
      </c>
    </row>
    <row r="19" spans="1:11">
      <c r="A19" t="s">
        <v>1</v>
      </c>
      <c r="B19">
        <v>270</v>
      </c>
      <c r="C19">
        <v>52000</v>
      </c>
      <c r="D19" s="7">
        <v>0</v>
      </c>
      <c r="E19" s="1">
        <v>1267311</v>
      </c>
      <c r="F19" s="2">
        <f t="shared" si="0"/>
        <v>24371.365384615383</v>
      </c>
      <c r="K19" s="2">
        <f>naive!E19</f>
        <v>646979</v>
      </c>
    </row>
    <row r="20" spans="1:11">
      <c r="A20" t="s">
        <v>1</v>
      </c>
      <c r="B20">
        <v>315</v>
      </c>
      <c r="C20">
        <v>71000</v>
      </c>
      <c r="D20" s="7">
        <v>0</v>
      </c>
      <c r="E20" s="1">
        <v>1398136</v>
      </c>
      <c r="F20" s="2">
        <f t="shared" si="0"/>
        <v>19692.056338028171</v>
      </c>
      <c r="K20" s="2">
        <f>naive!E20</f>
        <v>931806</v>
      </c>
    </row>
    <row r="21" spans="1:11">
      <c r="A21" t="s">
        <v>1</v>
      </c>
      <c r="B21">
        <v>360</v>
      </c>
      <c r="C21">
        <v>93000</v>
      </c>
      <c r="D21" s="7">
        <v>0</v>
      </c>
      <c r="E21" s="1">
        <v>1611014</v>
      </c>
      <c r="F21" s="2">
        <f t="shared" si="0"/>
        <v>17322.731182795698</v>
      </c>
      <c r="K21" s="2">
        <f>naive!E21</f>
        <v>1249204</v>
      </c>
    </row>
    <row r="22" spans="1:11">
      <c r="A22" t="s">
        <v>1</v>
      </c>
      <c r="B22">
        <v>405</v>
      </c>
      <c r="C22">
        <v>118000</v>
      </c>
      <c r="D22" s="7">
        <v>0</v>
      </c>
      <c r="E22" s="1">
        <v>1748809</v>
      </c>
      <c r="F22" s="2">
        <f t="shared" si="0"/>
        <v>14820.415254237289</v>
      </c>
      <c r="K22" s="2">
        <f>naive!E22</f>
        <v>965429</v>
      </c>
    </row>
    <row r="23" spans="1:11">
      <c r="A23" t="s">
        <v>1</v>
      </c>
      <c r="B23">
        <v>442</v>
      </c>
      <c r="C23">
        <v>143000</v>
      </c>
      <c r="D23" s="7">
        <v>0</v>
      </c>
      <c r="E23" s="1">
        <v>1926722</v>
      </c>
      <c r="F23" s="2">
        <f t="shared" si="0"/>
        <v>13473.580419580419</v>
      </c>
      <c r="K23" s="2">
        <f>naive!E23</f>
        <v>1529454</v>
      </c>
    </row>
    <row r="24" spans="1:11">
      <c r="A24" t="s">
        <v>6</v>
      </c>
      <c r="B24">
        <v>0</v>
      </c>
      <c r="C24">
        <v>0</v>
      </c>
      <c r="D24" s="7">
        <v>0</v>
      </c>
      <c r="E24" s="1">
        <v>292</v>
      </c>
      <c r="F24" s="2">
        <f t="shared" si="0"/>
        <v>0</v>
      </c>
      <c r="G24" s="3" t="s">
        <v>17</v>
      </c>
      <c r="H24" s="1">
        <f t="shared" ref="H24" si="3">INDEX(LINEST($E25:$E34, $B25:$B34, TRUE), 1)</f>
        <v>4227.5065239769801</v>
      </c>
      <c r="I24" s="3" t="s">
        <v>18</v>
      </c>
      <c r="J24" s="1">
        <f t="shared" ref="J24" si="4">INDEX(LINEST( $E25:$E34, $B25:$B34,TRUE), 2)</f>
        <v>76885.440534879104</v>
      </c>
      <c r="K24" s="2">
        <f>naive!E24</f>
        <v>1515</v>
      </c>
    </row>
    <row r="25" spans="1:11">
      <c r="A25" t="s">
        <v>6</v>
      </c>
      <c r="B25">
        <v>45</v>
      </c>
      <c r="C25">
        <v>0</v>
      </c>
      <c r="D25" s="7">
        <v>0</v>
      </c>
      <c r="E25" s="1">
        <v>267942</v>
      </c>
      <c r="F25" s="2">
        <f t="shared" si="0"/>
        <v>0</v>
      </c>
      <c r="K25" s="2">
        <f>naive!E25</f>
        <v>59303</v>
      </c>
    </row>
    <row r="26" spans="1:11">
      <c r="A26" t="s">
        <v>6</v>
      </c>
      <c r="B26">
        <v>90</v>
      </c>
      <c r="C26">
        <v>0</v>
      </c>
      <c r="D26" s="7">
        <v>0</v>
      </c>
      <c r="E26" s="1">
        <v>408319</v>
      </c>
      <c r="F26" s="2">
        <f t="shared" si="0"/>
        <v>0</v>
      </c>
      <c r="K26" s="2">
        <f>naive!E26</f>
        <v>122404</v>
      </c>
    </row>
    <row r="27" spans="1:11">
      <c r="A27" t="s">
        <v>6</v>
      </c>
      <c r="B27">
        <v>135</v>
      </c>
      <c r="C27">
        <v>0</v>
      </c>
      <c r="D27" s="7">
        <v>0</v>
      </c>
      <c r="E27" s="1">
        <v>603896</v>
      </c>
      <c r="F27" s="2">
        <f t="shared" si="0"/>
        <v>0</v>
      </c>
      <c r="K27" s="2">
        <f>naive!E27</f>
        <v>210229</v>
      </c>
    </row>
    <row r="28" spans="1:11">
      <c r="A28" t="s">
        <v>6</v>
      </c>
      <c r="B28">
        <v>180</v>
      </c>
      <c r="C28">
        <v>2000</v>
      </c>
      <c r="D28" s="7">
        <v>0</v>
      </c>
      <c r="E28" s="1">
        <v>862780</v>
      </c>
      <c r="F28" s="2">
        <f t="shared" si="0"/>
        <v>431390</v>
      </c>
      <c r="K28" s="2">
        <f>naive!E28</f>
        <v>345223</v>
      </c>
    </row>
    <row r="29" spans="1:11">
      <c r="A29" t="s">
        <v>6</v>
      </c>
      <c r="B29">
        <v>225</v>
      </c>
      <c r="C29">
        <v>5000</v>
      </c>
      <c r="D29" s="7">
        <v>0</v>
      </c>
      <c r="E29" s="1">
        <v>1142912</v>
      </c>
      <c r="F29" s="2">
        <f t="shared" si="0"/>
        <v>228582.39999999999</v>
      </c>
      <c r="K29" s="2">
        <f>naive!E29</f>
        <v>478668</v>
      </c>
    </row>
    <row r="30" spans="1:11">
      <c r="A30" t="s">
        <v>6</v>
      </c>
      <c r="B30">
        <v>270</v>
      </c>
      <c r="C30">
        <v>9000</v>
      </c>
      <c r="D30" s="7">
        <v>0</v>
      </c>
      <c r="E30" s="1">
        <v>1263907</v>
      </c>
      <c r="F30" s="2">
        <f t="shared" si="0"/>
        <v>140434.11111111112</v>
      </c>
      <c r="K30" s="2">
        <f>naive!E30</f>
        <v>538941</v>
      </c>
    </row>
    <row r="31" spans="1:11">
      <c r="A31" t="s">
        <v>6</v>
      </c>
      <c r="B31">
        <v>315</v>
      </c>
      <c r="C31">
        <v>13000</v>
      </c>
      <c r="D31" s="7">
        <v>0</v>
      </c>
      <c r="E31" s="1">
        <v>1376214</v>
      </c>
      <c r="F31" s="2">
        <f t="shared" si="0"/>
        <v>105862.61538461538</v>
      </c>
      <c r="K31" s="2">
        <f>naive!E31</f>
        <v>567822</v>
      </c>
    </row>
    <row r="32" spans="1:11">
      <c r="A32" t="s">
        <v>6</v>
      </c>
      <c r="B32">
        <v>360</v>
      </c>
      <c r="C32">
        <v>17000</v>
      </c>
      <c r="D32" s="7">
        <v>0</v>
      </c>
      <c r="E32" s="1">
        <v>1545416</v>
      </c>
      <c r="F32" s="2">
        <f t="shared" si="0"/>
        <v>90906.823529411762</v>
      </c>
      <c r="K32" s="2">
        <f>naive!E32</f>
        <v>788061</v>
      </c>
    </row>
    <row r="33" spans="1:11">
      <c r="A33" t="s">
        <v>6</v>
      </c>
      <c r="B33">
        <v>405</v>
      </c>
      <c r="C33">
        <v>22000</v>
      </c>
      <c r="D33" s="7">
        <v>0</v>
      </c>
      <c r="E33" s="1">
        <v>1776605</v>
      </c>
      <c r="F33" s="2">
        <f t="shared" si="0"/>
        <v>80754.772727272721</v>
      </c>
      <c r="K33" s="2">
        <f>naive!E33</f>
        <v>1154380</v>
      </c>
    </row>
    <row r="34" spans="1:11">
      <c r="A34" t="s">
        <v>6</v>
      </c>
      <c r="B34">
        <v>442</v>
      </c>
      <c r="C34">
        <v>27000</v>
      </c>
      <c r="D34" s="7">
        <v>0</v>
      </c>
      <c r="E34" s="1">
        <v>1950122</v>
      </c>
      <c r="F34" s="2">
        <f t="shared" si="0"/>
        <v>72226.740740740745</v>
      </c>
      <c r="K34" s="2">
        <f>naive!E34</f>
        <v>1791741</v>
      </c>
    </row>
    <row r="35" spans="1:11">
      <c r="A35" t="s">
        <v>10</v>
      </c>
      <c r="B35">
        <v>0</v>
      </c>
      <c r="C35">
        <v>0</v>
      </c>
      <c r="D35" s="7">
        <v>0</v>
      </c>
      <c r="E35" s="1">
        <v>295</v>
      </c>
      <c r="F35" s="2">
        <f t="shared" si="0"/>
        <v>0</v>
      </c>
      <c r="G35" s="3" t="s">
        <v>17</v>
      </c>
      <c r="H35" s="1">
        <f t="shared" ref="H35" si="5">INDEX(LINEST($E36:$E45, $B36:$B45, TRUE), 1)</f>
        <v>3461.0312850675573</v>
      </c>
      <c r="I35" s="3" t="s">
        <v>18</v>
      </c>
      <c r="J35" s="1">
        <f t="shared" ref="J35" si="6">INDEX(LINEST( $E36:$E45, $B36:$B45,TRUE), 2)</f>
        <v>20593.281973833567</v>
      </c>
      <c r="K35" s="2">
        <f>naive!E35</f>
        <v>2505</v>
      </c>
    </row>
    <row r="36" spans="1:11">
      <c r="A36" t="s">
        <v>10</v>
      </c>
      <c r="B36">
        <v>45</v>
      </c>
      <c r="C36">
        <v>0</v>
      </c>
      <c r="D36" s="7">
        <v>0</v>
      </c>
      <c r="E36" s="1">
        <v>202395</v>
      </c>
      <c r="F36" s="2">
        <f t="shared" si="0"/>
        <v>0</v>
      </c>
      <c r="K36" s="2">
        <f>naive!E36</f>
        <v>60552</v>
      </c>
    </row>
    <row r="37" spans="1:11">
      <c r="A37" t="s">
        <v>10</v>
      </c>
      <c r="B37">
        <v>90</v>
      </c>
      <c r="C37">
        <v>0</v>
      </c>
      <c r="D37" s="7">
        <v>0</v>
      </c>
      <c r="E37" s="1">
        <v>335021</v>
      </c>
      <c r="F37" s="2">
        <f t="shared" si="0"/>
        <v>0</v>
      </c>
      <c r="K37" s="2">
        <f>naive!E37</f>
        <v>131910</v>
      </c>
    </row>
    <row r="38" spans="1:11">
      <c r="A38" t="s">
        <v>10</v>
      </c>
      <c r="B38">
        <v>135</v>
      </c>
      <c r="C38">
        <v>0</v>
      </c>
      <c r="D38" s="7">
        <v>0</v>
      </c>
      <c r="E38" s="1">
        <v>470035</v>
      </c>
      <c r="F38" s="2">
        <f t="shared" si="0"/>
        <v>0</v>
      </c>
      <c r="K38" s="2">
        <f>naive!E38</f>
        <v>209570</v>
      </c>
    </row>
    <row r="39" spans="1:11">
      <c r="A39" t="s">
        <v>10</v>
      </c>
      <c r="B39">
        <v>180</v>
      </c>
      <c r="C39">
        <v>0</v>
      </c>
      <c r="D39" s="7">
        <v>0</v>
      </c>
      <c r="E39" s="1">
        <v>655068</v>
      </c>
      <c r="F39" s="2">
        <f t="shared" si="0"/>
        <v>0</v>
      </c>
      <c r="K39" s="2">
        <f>naive!E39</f>
        <v>321119</v>
      </c>
    </row>
    <row r="40" spans="1:11">
      <c r="A40" t="s">
        <v>10</v>
      </c>
      <c r="B40">
        <v>225</v>
      </c>
      <c r="C40">
        <v>0</v>
      </c>
      <c r="D40" s="7">
        <v>0</v>
      </c>
      <c r="E40" s="1">
        <v>801675</v>
      </c>
      <c r="F40" s="2">
        <f t="shared" si="0"/>
        <v>0</v>
      </c>
      <c r="K40" s="2">
        <f>naive!E40</f>
        <v>439580</v>
      </c>
    </row>
    <row r="41" spans="1:11">
      <c r="A41" t="s">
        <v>10</v>
      </c>
      <c r="B41">
        <v>270</v>
      </c>
      <c r="C41">
        <v>0</v>
      </c>
      <c r="D41" s="7">
        <v>0</v>
      </c>
      <c r="E41" s="1">
        <v>961431</v>
      </c>
      <c r="F41" s="2">
        <f t="shared" si="0"/>
        <v>0</v>
      </c>
      <c r="K41" s="2">
        <f>naive!E41</f>
        <v>613864</v>
      </c>
    </row>
    <row r="42" spans="1:11">
      <c r="A42" t="s">
        <v>10</v>
      </c>
      <c r="B42">
        <v>315</v>
      </c>
      <c r="C42">
        <v>0</v>
      </c>
      <c r="D42" s="7">
        <v>0</v>
      </c>
      <c r="E42" s="1">
        <v>1073840</v>
      </c>
      <c r="F42" s="2">
        <f t="shared" si="0"/>
        <v>0</v>
      </c>
      <c r="K42" s="2">
        <f>naive!E42</f>
        <v>864128</v>
      </c>
    </row>
    <row r="43" spans="1:11">
      <c r="A43" t="s">
        <v>10</v>
      </c>
      <c r="B43">
        <v>360</v>
      </c>
      <c r="C43">
        <v>1000</v>
      </c>
      <c r="D43" s="7">
        <v>0</v>
      </c>
      <c r="E43" s="1">
        <v>1210800</v>
      </c>
      <c r="F43" s="2">
        <f t="shared" si="0"/>
        <v>1210800</v>
      </c>
      <c r="K43" s="2">
        <f>naive!E43</f>
        <v>1711279</v>
      </c>
    </row>
    <row r="44" spans="1:11">
      <c r="A44" t="s">
        <v>10</v>
      </c>
      <c r="B44">
        <v>405</v>
      </c>
      <c r="C44">
        <v>2000</v>
      </c>
      <c r="D44" s="7">
        <v>0</v>
      </c>
      <c r="E44" s="1">
        <v>1388308</v>
      </c>
      <c r="F44" s="2">
        <f t="shared" si="0"/>
        <v>694154</v>
      </c>
      <c r="K44" s="2">
        <f>naive!E44</f>
        <v>865797</v>
      </c>
    </row>
    <row r="45" spans="1:11">
      <c r="A45" t="s">
        <v>10</v>
      </c>
      <c r="B45">
        <v>442</v>
      </c>
      <c r="C45">
        <v>5000</v>
      </c>
      <c r="D45" s="7">
        <v>0</v>
      </c>
      <c r="E45" s="1">
        <v>1645724</v>
      </c>
      <c r="F45" s="2">
        <f t="shared" si="0"/>
        <v>329144.8</v>
      </c>
      <c r="K45" s="2">
        <f>naive!E45</f>
        <v>1421759</v>
      </c>
    </row>
    <row r="46" spans="1:11">
      <c r="A46" t="s">
        <v>12</v>
      </c>
      <c r="B46">
        <v>0</v>
      </c>
      <c r="C46">
        <v>0</v>
      </c>
      <c r="D46" s="7">
        <v>0</v>
      </c>
      <c r="E46" s="1">
        <v>306</v>
      </c>
      <c r="F46" s="2">
        <f t="shared" si="0"/>
        <v>0</v>
      </c>
      <c r="G46" s="3" t="s">
        <v>17</v>
      </c>
      <c r="H46" s="1">
        <f t="shared" ref="H46" si="7">INDEX(LINEST($E47:$E56, $B47:$B56, TRUE), 1)</f>
        <v>9138.3014569798306</v>
      </c>
      <c r="I46" s="3" t="s">
        <v>18</v>
      </c>
      <c r="J46" s="1">
        <f t="shared" ref="J46" si="8">INDEX(LINEST( $E47:$E56, $B47:$B56,TRUE), 2)</f>
        <v>145330.23056307621</v>
      </c>
      <c r="K46" s="2">
        <f>naive!E46</f>
        <v>2390</v>
      </c>
    </row>
    <row r="47" spans="1:11">
      <c r="A47" t="s">
        <v>12</v>
      </c>
      <c r="B47">
        <v>45</v>
      </c>
      <c r="C47">
        <v>3000</v>
      </c>
      <c r="D47" s="7">
        <v>0</v>
      </c>
      <c r="E47" s="1">
        <v>481256</v>
      </c>
      <c r="F47" s="2">
        <f t="shared" si="0"/>
        <v>160418.66666666666</v>
      </c>
      <c r="K47" s="2">
        <f>naive!E47</f>
        <v>126028</v>
      </c>
    </row>
    <row r="48" spans="1:11">
      <c r="A48" t="s">
        <v>12</v>
      </c>
      <c r="B48">
        <v>90</v>
      </c>
      <c r="C48">
        <v>9000</v>
      </c>
      <c r="D48" s="7">
        <v>0</v>
      </c>
      <c r="E48" s="1">
        <v>874179</v>
      </c>
      <c r="F48" s="2">
        <f t="shared" si="0"/>
        <v>97131</v>
      </c>
      <c r="K48" s="2">
        <f>naive!E48</f>
        <v>251841</v>
      </c>
    </row>
    <row r="49" spans="1:11">
      <c r="A49" t="s">
        <v>12</v>
      </c>
      <c r="B49">
        <v>135</v>
      </c>
      <c r="C49">
        <v>15000</v>
      </c>
      <c r="D49" s="7">
        <v>0</v>
      </c>
      <c r="E49" s="1">
        <v>1237258</v>
      </c>
      <c r="F49" s="2">
        <f t="shared" si="0"/>
        <v>82483.866666666669</v>
      </c>
      <c r="K49" s="2">
        <f>naive!E49</f>
        <v>428842</v>
      </c>
    </row>
    <row r="50" spans="1:11">
      <c r="A50" t="s">
        <v>12</v>
      </c>
      <c r="B50">
        <v>180</v>
      </c>
      <c r="C50">
        <v>21000</v>
      </c>
      <c r="D50" s="7">
        <v>0</v>
      </c>
      <c r="E50" s="1">
        <v>1732306</v>
      </c>
      <c r="F50" s="2">
        <f t="shared" si="0"/>
        <v>82490.761904761908</v>
      </c>
      <c r="K50" s="2">
        <f>naive!E50</f>
        <v>650408</v>
      </c>
    </row>
    <row r="51" spans="1:11">
      <c r="A51" t="s">
        <v>12</v>
      </c>
      <c r="B51">
        <v>225</v>
      </c>
      <c r="C51">
        <v>27000</v>
      </c>
      <c r="D51" s="7">
        <v>0</v>
      </c>
      <c r="E51" s="1">
        <v>2211141</v>
      </c>
      <c r="F51" s="2">
        <f t="shared" si="0"/>
        <v>81894.111111111109</v>
      </c>
      <c r="K51" s="2">
        <f>naive!E51</f>
        <v>793982</v>
      </c>
    </row>
    <row r="52" spans="1:11">
      <c r="A52" t="s">
        <v>12</v>
      </c>
      <c r="B52">
        <v>270</v>
      </c>
      <c r="C52">
        <v>34000</v>
      </c>
      <c r="D52" s="7">
        <v>0</v>
      </c>
      <c r="E52" s="1">
        <v>3507001</v>
      </c>
      <c r="F52" s="2">
        <f t="shared" si="0"/>
        <v>103147.08823529413</v>
      </c>
      <c r="K52" s="2">
        <f>naive!E52</f>
        <v>984967</v>
      </c>
    </row>
    <row r="53" spans="1:11">
      <c r="A53" t="s">
        <v>12</v>
      </c>
      <c r="B53">
        <v>315</v>
      </c>
      <c r="C53">
        <v>45000</v>
      </c>
      <c r="D53" s="7">
        <v>0</v>
      </c>
      <c r="E53" s="1">
        <v>2898909</v>
      </c>
      <c r="F53" s="2">
        <f t="shared" si="0"/>
        <v>64420.2</v>
      </c>
      <c r="K53" s="2">
        <f>naive!E53</f>
        <v>1168440</v>
      </c>
    </row>
    <row r="54" spans="1:11">
      <c r="A54" t="s">
        <v>12</v>
      </c>
      <c r="B54">
        <v>360</v>
      </c>
      <c r="C54">
        <v>60000</v>
      </c>
      <c r="D54" s="7">
        <v>0</v>
      </c>
      <c r="E54" s="1">
        <v>3283445</v>
      </c>
      <c r="F54" s="2">
        <f t="shared" si="0"/>
        <v>54724.083333333336</v>
      </c>
      <c r="K54" s="2">
        <f>naive!E54</f>
        <v>1510411</v>
      </c>
    </row>
    <row r="55" spans="1:11">
      <c r="A55" t="s">
        <v>12</v>
      </c>
      <c r="B55">
        <v>405</v>
      </c>
      <c r="C55">
        <v>79000</v>
      </c>
      <c r="D55" s="7">
        <v>0</v>
      </c>
      <c r="E55" s="1">
        <v>3681803</v>
      </c>
      <c r="F55" s="2">
        <f t="shared" si="0"/>
        <v>46605.101265822785</v>
      </c>
      <c r="K55" s="2">
        <f>naive!E55</f>
        <v>1897076</v>
      </c>
    </row>
    <row r="56" spans="1:11">
      <c r="A56" t="s">
        <v>12</v>
      </c>
      <c r="B56">
        <v>442</v>
      </c>
      <c r="C56">
        <v>103000</v>
      </c>
      <c r="D56" s="7">
        <v>0</v>
      </c>
      <c r="E56" s="1">
        <v>4090194</v>
      </c>
      <c r="F56" s="2">
        <f t="shared" si="0"/>
        <v>39710.621359223303</v>
      </c>
      <c r="K56" s="2">
        <f>naive!E56</f>
        <v>2432793</v>
      </c>
    </row>
    <row r="57" spans="1:11">
      <c r="A57" t="s">
        <v>2</v>
      </c>
      <c r="B57">
        <v>0</v>
      </c>
      <c r="C57">
        <v>0</v>
      </c>
      <c r="D57" s="7">
        <v>0</v>
      </c>
      <c r="E57" s="1">
        <v>282</v>
      </c>
      <c r="F57" s="2">
        <f t="shared" si="0"/>
        <v>0</v>
      </c>
      <c r="G57" s="3" t="s">
        <v>17</v>
      </c>
      <c r="H57" s="1">
        <f t="shared" ref="H57" si="9">INDEX(LINEST($E58:$E67, $B58:$B67, TRUE), 1)</f>
        <v>5073.275719260605</v>
      </c>
      <c r="I57" s="3" t="s">
        <v>18</v>
      </c>
      <c r="J57" s="1">
        <f t="shared" ref="J57" si="10">INDEX(LINEST( $E58:$E67, $B58:$B67,TRUE), 2)</f>
        <v>26123.280058408622</v>
      </c>
      <c r="K57" s="2">
        <f>naive!E57</f>
        <v>1447</v>
      </c>
    </row>
    <row r="58" spans="1:11">
      <c r="A58" t="s">
        <v>2</v>
      </c>
      <c r="B58">
        <v>45</v>
      </c>
      <c r="C58">
        <v>30000</v>
      </c>
      <c r="D58" s="7">
        <v>0</v>
      </c>
      <c r="E58" s="1">
        <v>269108</v>
      </c>
      <c r="F58" s="2">
        <f t="shared" si="0"/>
        <v>8970.2666666666664</v>
      </c>
      <c r="K58" s="2">
        <f>naive!E58</f>
        <v>120388</v>
      </c>
    </row>
    <row r="59" spans="1:11">
      <c r="A59" t="s">
        <v>2</v>
      </c>
      <c r="B59">
        <v>90</v>
      </c>
      <c r="C59">
        <v>84000</v>
      </c>
      <c r="D59" s="7">
        <v>0</v>
      </c>
      <c r="E59" s="1">
        <v>452796</v>
      </c>
      <c r="F59" s="2">
        <f t="shared" si="0"/>
        <v>5390.4285714285716</v>
      </c>
      <c r="K59" s="2">
        <f>naive!E59</f>
        <v>268857</v>
      </c>
    </row>
    <row r="60" spans="1:11">
      <c r="A60" t="s">
        <v>2</v>
      </c>
      <c r="B60">
        <v>135</v>
      </c>
      <c r="C60">
        <v>168000</v>
      </c>
      <c r="D60" s="7">
        <v>0</v>
      </c>
      <c r="E60" s="1">
        <v>671297</v>
      </c>
      <c r="F60" s="2">
        <f t="shared" si="0"/>
        <v>3995.8154761904761</v>
      </c>
      <c r="K60" s="2">
        <f>naive!E60</f>
        <v>483524</v>
      </c>
    </row>
    <row r="61" spans="1:11">
      <c r="A61" t="s">
        <v>2</v>
      </c>
      <c r="B61">
        <v>180</v>
      </c>
      <c r="C61">
        <v>287000</v>
      </c>
      <c r="D61" s="7">
        <v>0</v>
      </c>
      <c r="E61" s="1">
        <v>979868</v>
      </c>
      <c r="F61" s="2">
        <f t="shared" si="0"/>
        <v>3414.1742160278745</v>
      </c>
      <c r="K61" s="2">
        <f>naive!E61</f>
        <v>775172</v>
      </c>
    </row>
    <row r="62" spans="1:11">
      <c r="A62" t="s">
        <v>2</v>
      </c>
      <c r="B62">
        <v>225</v>
      </c>
      <c r="C62">
        <v>443000</v>
      </c>
      <c r="D62" s="7">
        <v>0</v>
      </c>
      <c r="E62" s="1">
        <v>1271607</v>
      </c>
      <c r="F62" s="2">
        <f t="shared" si="0"/>
        <v>2870.444695259594</v>
      </c>
      <c r="K62" s="2">
        <f>naive!E62</f>
        <v>1117147</v>
      </c>
    </row>
    <row r="63" spans="1:11">
      <c r="A63" t="s">
        <v>2</v>
      </c>
      <c r="B63">
        <v>270</v>
      </c>
      <c r="C63">
        <v>615000</v>
      </c>
      <c r="D63" s="7">
        <v>0</v>
      </c>
      <c r="E63" s="1">
        <v>1388187</v>
      </c>
      <c r="F63" s="2">
        <f t="shared" si="0"/>
        <v>2257.2146341463413</v>
      </c>
      <c r="K63" s="2">
        <f>naive!E63</f>
        <v>1278846</v>
      </c>
    </row>
    <row r="64" spans="1:11">
      <c r="A64" t="s">
        <v>2</v>
      </c>
      <c r="B64">
        <v>315</v>
      </c>
      <c r="C64">
        <v>810000</v>
      </c>
      <c r="D64" s="7">
        <v>0</v>
      </c>
      <c r="E64" s="1">
        <v>1538177</v>
      </c>
      <c r="F64" s="2">
        <f t="shared" si="0"/>
        <v>1898.9839506172839</v>
      </c>
      <c r="K64" s="2">
        <f>naive!E64</f>
        <v>1301170</v>
      </c>
    </row>
    <row r="65" spans="1:11">
      <c r="A65" t="s">
        <v>2</v>
      </c>
      <c r="B65">
        <v>360</v>
      </c>
      <c r="C65">
        <v>1029000</v>
      </c>
      <c r="D65" s="7">
        <v>0</v>
      </c>
      <c r="E65" s="1">
        <v>1844043</v>
      </c>
      <c r="F65" s="2">
        <f t="shared" si="0"/>
        <v>1792.072886297376</v>
      </c>
      <c r="K65" s="2">
        <f>naive!E65</f>
        <v>1866446</v>
      </c>
    </row>
    <row r="66" spans="1:11">
      <c r="A66" t="s">
        <v>2</v>
      </c>
      <c r="B66">
        <v>405</v>
      </c>
      <c r="C66">
        <v>1270000</v>
      </c>
      <c r="D66" s="7">
        <v>0</v>
      </c>
      <c r="E66" s="1">
        <v>1990254</v>
      </c>
      <c r="F66" s="2">
        <f t="shared" si="0"/>
        <v>1567.1291338582678</v>
      </c>
      <c r="K66" s="2">
        <f>naive!E66</f>
        <v>2329520</v>
      </c>
    </row>
    <row r="67" spans="1:11">
      <c r="A67" t="s">
        <v>2</v>
      </c>
      <c r="B67">
        <v>442</v>
      </c>
      <c r="C67">
        <v>1534000</v>
      </c>
      <c r="D67" s="7">
        <v>0</v>
      </c>
      <c r="E67" s="1">
        <v>2371667</v>
      </c>
      <c r="F67" s="2">
        <f t="shared" ref="F67:F78" si="11">G$1*IF(C67=0,0,E67/C67)</f>
        <v>1546.0671447196871</v>
      </c>
      <c r="K67" s="2">
        <f>naive!E67</f>
        <v>4131239</v>
      </c>
    </row>
    <row r="68" spans="1:11">
      <c r="A68" t="s">
        <v>3</v>
      </c>
      <c r="B68">
        <v>0</v>
      </c>
      <c r="C68">
        <v>0</v>
      </c>
      <c r="D68" s="7">
        <v>0</v>
      </c>
      <c r="E68" s="1">
        <v>284</v>
      </c>
      <c r="F68" s="2">
        <f t="shared" si="11"/>
        <v>0</v>
      </c>
      <c r="G68" s="3" t="s">
        <v>17</v>
      </c>
      <c r="H68" s="1">
        <f t="shared" ref="H68" si="12">INDEX(LINEST($E69:$E78, $B69:$B78, TRUE), 1)</f>
        <v>4099.2457034136532</v>
      </c>
      <c r="I68" s="3" t="s">
        <v>18</v>
      </c>
      <c r="J68" s="1">
        <f t="shared" ref="J68" si="13">INDEX(LINEST( $E69:$E78, $B69:$B78,TRUE), 2)</f>
        <v>-16957.315032148268</v>
      </c>
      <c r="K68" s="2">
        <f>naive!E68</f>
        <v>2501</v>
      </c>
    </row>
    <row r="69" spans="1:11">
      <c r="A69" t="s">
        <v>3</v>
      </c>
      <c r="B69">
        <v>45</v>
      </c>
      <c r="C69">
        <v>0</v>
      </c>
      <c r="D69" s="7">
        <v>0</v>
      </c>
      <c r="E69" s="1">
        <v>212008</v>
      </c>
      <c r="F69" s="2">
        <f t="shared" si="11"/>
        <v>0</v>
      </c>
      <c r="K69" s="2">
        <f>naive!E69</f>
        <v>60567</v>
      </c>
    </row>
    <row r="70" spans="1:11">
      <c r="A70" t="s">
        <v>3</v>
      </c>
      <c r="B70">
        <v>90</v>
      </c>
      <c r="C70">
        <v>0</v>
      </c>
      <c r="D70" s="7">
        <v>0</v>
      </c>
      <c r="E70" s="1">
        <v>354018</v>
      </c>
      <c r="F70" s="2">
        <f t="shared" si="11"/>
        <v>0</v>
      </c>
      <c r="K70" s="2">
        <f>naive!E70</f>
        <v>123066</v>
      </c>
    </row>
    <row r="71" spans="1:11">
      <c r="A71" t="s">
        <v>3</v>
      </c>
      <c r="B71">
        <v>135</v>
      </c>
      <c r="C71">
        <v>0</v>
      </c>
      <c r="D71" s="7">
        <v>0</v>
      </c>
      <c r="E71" s="1">
        <v>520174</v>
      </c>
      <c r="F71" s="2">
        <f t="shared" si="11"/>
        <v>0</v>
      </c>
      <c r="K71" s="2">
        <f>naive!E71</f>
        <v>210576</v>
      </c>
    </row>
    <row r="72" spans="1:11">
      <c r="A72" t="s">
        <v>3</v>
      </c>
      <c r="B72">
        <v>180</v>
      </c>
      <c r="C72">
        <v>0</v>
      </c>
      <c r="D72" s="7">
        <v>0</v>
      </c>
      <c r="E72" s="1">
        <v>711205</v>
      </c>
      <c r="F72" s="2">
        <f t="shared" si="11"/>
        <v>0</v>
      </c>
      <c r="K72" s="2">
        <f>naive!E72</f>
        <v>322284</v>
      </c>
    </row>
    <row r="73" spans="1:11">
      <c r="A73" t="s">
        <v>3</v>
      </c>
      <c r="B73">
        <v>225</v>
      </c>
      <c r="C73">
        <v>0</v>
      </c>
      <c r="D73" s="7">
        <v>0</v>
      </c>
      <c r="E73" s="1">
        <v>919474</v>
      </c>
      <c r="F73" s="2">
        <f t="shared" si="11"/>
        <v>0</v>
      </c>
      <c r="K73" s="2">
        <f>naive!E73</f>
        <v>433133</v>
      </c>
    </row>
    <row r="74" spans="1:11">
      <c r="A74" t="s">
        <v>3</v>
      </c>
      <c r="B74">
        <v>270</v>
      </c>
      <c r="C74">
        <v>0</v>
      </c>
      <c r="D74" s="7">
        <v>0</v>
      </c>
      <c r="E74" s="1">
        <v>1038473</v>
      </c>
      <c r="F74" s="2">
        <f t="shared" si="11"/>
        <v>0</v>
      </c>
      <c r="K74" s="2">
        <f>naive!E74</f>
        <v>581828</v>
      </c>
    </row>
    <row r="75" spans="1:11">
      <c r="A75" t="s">
        <v>3</v>
      </c>
      <c r="B75">
        <v>315</v>
      </c>
      <c r="C75">
        <v>0</v>
      </c>
      <c r="D75" s="7">
        <v>0</v>
      </c>
      <c r="E75" s="1">
        <v>1240743</v>
      </c>
      <c r="F75" s="2">
        <f t="shared" si="11"/>
        <v>0</v>
      </c>
      <c r="K75" s="2">
        <f>naive!E75</f>
        <v>868954</v>
      </c>
    </row>
    <row r="76" spans="1:11">
      <c r="A76" t="s">
        <v>3</v>
      </c>
      <c r="B76">
        <v>360</v>
      </c>
      <c r="C76">
        <v>1000</v>
      </c>
      <c r="D76" s="7">
        <v>0</v>
      </c>
      <c r="E76" s="1">
        <v>1441279</v>
      </c>
      <c r="F76" s="2">
        <f t="shared" si="11"/>
        <v>1441279</v>
      </c>
      <c r="K76" s="2">
        <f>naive!E76</f>
        <v>733308</v>
      </c>
    </row>
    <row r="77" spans="1:11">
      <c r="A77" t="s">
        <v>3</v>
      </c>
      <c r="B77">
        <v>405</v>
      </c>
      <c r="C77">
        <v>2000</v>
      </c>
      <c r="D77" s="7">
        <v>0</v>
      </c>
      <c r="E77" s="1">
        <v>1660053</v>
      </c>
      <c r="F77" s="2">
        <f t="shared" si="11"/>
        <v>830026.5</v>
      </c>
      <c r="K77" s="2">
        <f>naive!E77</f>
        <v>1023900</v>
      </c>
    </row>
    <row r="78" spans="1:11">
      <c r="A78" t="s">
        <v>3</v>
      </c>
      <c r="B78">
        <v>442</v>
      </c>
      <c r="C78">
        <v>4000</v>
      </c>
      <c r="D78" s="7">
        <v>0</v>
      </c>
      <c r="E78" s="1">
        <v>1845839</v>
      </c>
      <c r="F78" s="2">
        <f t="shared" si="11"/>
        <v>461459.75</v>
      </c>
      <c r="K78" s="2">
        <f>naive!E78</f>
        <v>1796723</v>
      </c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K78"/>
  <sheetViews>
    <sheetView workbookViewId="0">
      <pane ySplit="615" topLeftCell="A38" activePane="bottomLeft"/>
      <selection activeCell="F1" sqref="F1:F1048576"/>
      <selection pane="bottomLeft" activeCell="A2" sqref="A2"/>
    </sheetView>
  </sheetViews>
  <sheetFormatPr defaultRowHeight="15"/>
  <cols>
    <col min="1" max="1" width="36.42578125" customWidth="1"/>
    <col min="2" max="2" width="9.28515625" customWidth="1"/>
    <col min="3" max="3" width="9.42578125" customWidth="1"/>
    <col min="4" max="4" width="17.85546875" style="7" customWidth="1"/>
    <col min="5" max="5" width="9" style="1" bestFit="1" customWidth="1"/>
    <col min="6" max="6" width="19.140625" customWidth="1"/>
    <col min="7" max="7" width="6" bestFit="1" customWidth="1"/>
    <col min="8" max="8" width="10.140625" style="1" customWidth="1"/>
    <col min="10" max="10" width="9.5703125" style="1" customWidth="1"/>
    <col min="11" max="11" width="10.5703125" style="2" customWidth="1"/>
  </cols>
  <sheetData>
    <row r="1" spans="1:11" s="3" customFormat="1">
      <c r="A1" s="3" t="s">
        <v>13</v>
      </c>
      <c r="B1" s="3" t="s">
        <v>14</v>
      </c>
      <c r="C1" s="3" t="s">
        <v>16</v>
      </c>
      <c r="D1" s="6" t="s">
        <v>20</v>
      </c>
      <c r="E1" s="5" t="s">
        <v>15</v>
      </c>
      <c r="F1" s="3" t="str">
        <f>CONCATENATE(G1, "*time/delivered")</f>
        <v>1000*time/delivered</v>
      </c>
      <c r="G1" s="3">
        <v>1000</v>
      </c>
      <c r="H1" s="5"/>
      <c r="J1" s="5"/>
      <c r="K1" s="4" t="s">
        <v>19</v>
      </c>
    </row>
    <row r="2" spans="1:11">
      <c r="A2" t="s">
        <v>5</v>
      </c>
      <c r="B2">
        <v>0</v>
      </c>
      <c r="C2">
        <v>0</v>
      </c>
      <c r="D2" s="7">
        <v>0</v>
      </c>
      <c r="E2" s="1">
        <v>275</v>
      </c>
      <c r="F2" s="2">
        <f>G$1*IF(C2=0,0,E2/C2)</f>
        <v>0</v>
      </c>
      <c r="G2" s="3" t="s">
        <v>17</v>
      </c>
      <c r="H2" s="1">
        <f>INDEX(LINEST($E3:$E12, $B3:$B12, TRUE), 1)</f>
        <v>-788.7714640154602</v>
      </c>
      <c r="I2" s="3" t="s">
        <v>18</v>
      </c>
      <c r="J2" s="1">
        <f>INDEX(LINEST( $E3:$E12, $B3:$B12,TRUE), 2)</f>
        <v>313397.120172614</v>
      </c>
      <c r="K2" s="2">
        <f t="shared" ref="K2:K66" ca="1" si="0">OFFSET($B$2, FLOOR((ROW(K2)-2)/11, 1)*11+MOD(ROW(K2)-2, 11), 0)*OFFSET($H$2, FLOOR((ROW(K2)-2)/11, 1)*11, 0)+OFFSET($J$2, FLOOR((ROW(K2)-2)/11, 1)*11, 0)</f>
        <v>313397.120172614</v>
      </c>
    </row>
    <row r="3" spans="1:11">
      <c r="A3" t="s">
        <v>5</v>
      </c>
      <c r="B3">
        <v>45</v>
      </c>
      <c r="C3">
        <v>0</v>
      </c>
      <c r="D3" s="7">
        <v>0</v>
      </c>
      <c r="E3" s="1">
        <v>693733</v>
      </c>
      <c r="F3" s="2">
        <f t="shared" ref="F3:F66" si="1">G$1*IF(C3=0,0,E3/C3)</f>
        <v>0</v>
      </c>
      <c r="K3" s="2">
        <f t="shared" ca="1" si="0"/>
        <v>277902.40429191827</v>
      </c>
    </row>
    <row r="4" spans="1:11">
      <c r="A4" t="s">
        <v>5</v>
      </c>
      <c r="B4">
        <v>90</v>
      </c>
      <c r="C4">
        <v>0</v>
      </c>
      <c r="D4" s="7">
        <v>0</v>
      </c>
      <c r="E4" s="1">
        <v>56685</v>
      </c>
      <c r="F4" s="2">
        <f t="shared" si="1"/>
        <v>0</v>
      </c>
      <c r="K4" s="2">
        <f t="shared" ca="1" si="0"/>
        <v>242407.6884112226</v>
      </c>
    </row>
    <row r="5" spans="1:11">
      <c r="A5" t="s">
        <v>5</v>
      </c>
      <c r="B5">
        <v>135</v>
      </c>
      <c r="C5">
        <v>0</v>
      </c>
      <c r="D5" s="7">
        <v>0</v>
      </c>
      <c r="E5" s="1">
        <v>54757</v>
      </c>
      <c r="F5" s="2">
        <f t="shared" si="1"/>
        <v>0</v>
      </c>
      <c r="K5" s="2">
        <f t="shared" ca="1" si="0"/>
        <v>206912.97253052687</v>
      </c>
    </row>
    <row r="6" spans="1:11">
      <c r="A6" t="s">
        <v>5</v>
      </c>
      <c r="B6">
        <v>180</v>
      </c>
      <c r="C6">
        <v>0</v>
      </c>
      <c r="D6" s="7">
        <v>0</v>
      </c>
      <c r="E6" s="1">
        <v>54660</v>
      </c>
      <c r="F6" s="2">
        <f t="shared" si="1"/>
        <v>0</v>
      </c>
      <c r="K6" s="2">
        <f t="shared" ca="1" si="0"/>
        <v>171418.25664983116</v>
      </c>
    </row>
    <row r="7" spans="1:11">
      <c r="A7" t="s">
        <v>5</v>
      </c>
      <c r="B7">
        <v>225</v>
      </c>
      <c r="C7">
        <v>0</v>
      </c>
      <c r="D7" s="7">
        <v>0</v>
      </c>
      <c r="E7" s="1">
        <v>54915</v>
      </c>
      <c r="F7" s="2">
        <f t="shared" si="1"/>
        <v>0</v>
      </c>
      <c r="K7" s="2">
        <f t="shared" ca="1" si="0"/>
        <v>135923.54076913546</v>
      </c>
    </row>
    <row r="8" spans="1:11">
      <c r="A8" t="s">
        <v>5</v>
      </c>
      <c r="B8">
        <v>270</v>
      </c>
      <c r="C8">
        <v>0</v>
      </c>
      <c r="D8" s="7">
        <v>0</v>
      </c>
      <c r="E8" s="1">
        <v>54859</v>
      </c>
      <c r="F8" s="2">
        <f t="shared" si="1"/>
        <v>0</v>
      </c>
      <c r="K8" s="2">
        <f t="shared" ca="1" si="0"/>
        <v>100428.82488843973</v>
      </c>
    </row>
    <row r="9" spans="1:11">
      <c r="A9" t="s">
        <v>5</v>
      </c>
      <c r="B9">
        <v>315</v>
      </c>
      <c r="C9">
        <v>0</v>
      </c>
      <c r="D9" s="7">
        <v>0</v>
      </c>
      <c r="E9" s="1">
        <v>54699</v>
      </c>
      <c r="F9" s="2">
        <f t="shared" si="1"/>
        <v>0</v>
      </c>
      <c r="K9" s="2">
        <f t="shared" ca="1" si="0"/>
        <v>64934.109007744031</v>
      </c>
    </row>
    <row r="10" spans="1:11">
      <c r="A10" t="s">
        <v>5</v>
      </c>
      <c r="B10">
        <v>360</v>
      </c>
      <c r="C10">
        <v>0</v>
      </c>
      <c r="D10" s="7">
        <v>0</v>
      </c>
      <c r="E10" s="1">
        <v>54768</v>
      </c>
      <c r="F10" s="2">
        <f t="shared" si="1"/>
        <v>0</v>
      </c>
      <c r="K10" s="2">
        <f t="shared" ca="1" si="0"/>
        <v>29439.39312704833</v>
      </c>
    </row>
    <row r="11" spans="1:11">
      <c r="A11" t="s">
        <v>5</v>
      </c>
      <c r="B11">
        <v>405</v>
      </c>
      <c r="C11">
        <v>1000</v>
      </c>
      <c r="D11" s="7">
        <v>3921.5686274509799</v>
      </c>
      <c r="E11" s="1">
        <v>54268</v>
      </c>
      <c r="F11" s="2">
        <f t="shared" si="1"/>
        <v>54268</v>
      </c>
      <c r="K11" s="2">
        <f t="shared" ca="1" si="0"/>
        <v>-6055.3227536474005</v>
      </c>
    </row>
    <row r="12" spans="1:11">
      <c r="A12" t="s">
        <v>5</v>
      </c>
      <c r="B12">
        <v>442</v>
      </c>
      <c r="C12">
        <v>2000</v>
      </c>
      <c r="D12" s="7">
        <v>3921.5686274509799</v>
      </c>
      <c r="E12" s="1">
        <v>54728</v>
      </c>
      <c r="F12" s="2">
        <f t="shared" si="1"/>
        <v>27364</v>
      </c>
      <c r="K12" s="2">
        <f t="shared" ca="1" si="0"/>
        <v>-35239.8669222194</v>
      </c>
    </row>
    <row r="13" spans="1:11">
      <c r="A13" t="s">
        <v>1</v>
      </c>
      <c r="B13">
        <v>0</v>
      </c>
      <c r="C13">
        <v>0</v>
      </c>
      <c r="D13" s="7">
        <v>0</v>
      </c>
      <c r="E13" s="1">
        <v>290</v>
      </c>
      <c r="F13" s="2">
        <f t="shared" si="1"/>
        <v>0</v>
      </c>
      <c r="G13" s="3" t="s">
        <v>17</v>
      </c>
      <c r="H13" s="1">
        <f t="shared" ref="H13" si="2">INDEX(LINEST($E14:$E23, $B14:$B23, TRUE), 1)</f>
        <v>37.415241386843178</v>
      </c>
      <c r="I13" s="3" t="s">
        <v>18</v>
      </c>
      <c r="J13" s="1">
        <f t="shared" ref="J13" si="3">INDEX(LINEST( $E14:$E23, $B14:$B23,TRUE), 2)</f>
        <v>52704.159949865789</v>
      </c>
      <c r="K13" s="2">
        <f t="shared" ca="1" si="0"/>
        <v>52704.159949865789</v>
      </c>
    </row>
    <row r="14" spans="1:11">
      <c r="A14" t="s">
        <v>1</v>
      </c>
      <c r="B14">
        <v>45</v>
      </c>
      <c r="C14">
        <v>3000</v>
      </c>
      <c r="D14" s="7">
        <v>3921.5686274509799</v>
      </c>
      <c r="E14" s="1">
        <v>54512</v>
      </c>
      <c r="F14" s="2">
        <f t="shared" si="1"/>
        <v>18170.666666666664</v>
      </c>
      <c r="K14" s="2">
        <f t="shared" ca="1" si="0"/>
        <v>54387.845812273728</v>
      </c>
    </row>
    <row r="15" spans="1:11">
      <c r="A15" t="s">
        <v>1</v>
      </c>
      <c r="B15">
        <v>90</v>
      </c>
      <c r="C15">
        <v>9000</v>
      </c>
      <c r="D15" s="7">
        <v>7843.1372549019597</v>
      </c>
      <c r="E15" s="1">
        <v>57605</v>
      </c>
      <c r="F15" s="2">
        <f t="shared" si="1"/>
        <v>6400.5555555555557</v>
      </c>
      <c r="K15" s="2">
        <f t="shared" ca="1" si="0"/>
        <v>56071.531674681675</v>
      </c>
    </row>
    <row r="16" spans="1:11">
      <c r="A16" t="s">
        <v>1</v>
      </c>
      <c r="B16">
        <v>135</v>
      </c>
      <c r="C16">
        <v>17000</v>
      </c>
      <c r="D16" s="7">
        <v>7843.1372549019597</v>
      </c>
      <c r="E16" s="1">
        <v>57477</v>
      </c>
      <c r="F16" s="2">
        <f t="shared" si="1"/>
        <v>3381</v>
      </c>
      <c r="K16" s="2">
        <f t="shared" ca="1" si="0"/>
        <v>57755.217537089615</v>
      </c>
    </row>
    <row r="17" spans="1:11">
      <c r="A17" t="s">
        <v>1</v>
      </c>
      <c r="B17">
        <v>180</v>
      </c>
      <c r="C17">
        <v>26000</v>
      </c>
      <c r="D17" s="7">
        <v>7843.1372549019597</v>
      </c>
      <c r="E17" s="1">
        <v>59052</v>
      </c>
      <c r="F17" s="2">
        <f t="shared" si="1"/>
        <v>2271.2307692307695</v>
      </c>
      <c r="K17" s="2">
        <f t="shared" ca="1" si="0"/>
        <v>59438.903399497562</v>
      </c>
    </row>
    <row r="18" spans="1:11">
      <c r="A18" t="s">
        <v>1</v>
      </c>
      <c r="B18">
        <v>225</v>
      </c>
      <c r="C18">
        <v>35000</v>
      </c>
      <c r="D18" s="7">
        <v>7843.1372549019597</v>
      </c>
      <c r="E18" s="1">
        <v>58253</v>
      </c>
      <c r="F18" s="2">
        <f t="shared" si="1"/>
        <v>1664.3714285714286</v>
      </c>
      <c r="K18" s="2">
        <f t="shared" ca="1" si="0"/>
        <v>61122.589261905501</v>
      </c>
    </row>
    <row r="19" spans="1:11">
      <c r="A19" t="s">
        <v>1</v>
      </c>
      <c r="B19">
        <v>270</v>
      </c>
      <c r="C19">
        <v>52000</v>
      </c>
      <c r="D19" s="7">
        <v>7843.1372549019597</v>
      </c>
      <c r="E19" s="1">
        <v>61643</v>
      </c>
      <c r="F19" s="2">
        <f t="shared" si="1"/>
        <v>1185.4423076923078</v>
      </c>
      <c r="K19" s="2">
        <f t="shared" ca="1" si="0"/>
        <v>62806.275124313448</v>
      </c>
    </row>
    <row r="20" spans="1:11">
      <c r="A20" t="s">
        <v>1</v>
      </c>
      <c r="B20">
        <v>315</v>
      </c>
      <c r="C20">
        <v>71000</v>
      </c>
      <c r="D20" s="7">
        <v>7843.1372549019597</v>
      </c>
      <c r="E20" s="1">
        <v>66884</v>
      </c>
      <c r="F20" s="2">
        <f t="shared" si="1"/>
        <v>942.02816901408448</v>
      </c>
      <c r="K20" s="2">
        <f t="shared" ca="1" si="0"/>
        <v>64489.960986721388</v>
      </c>
    </row>
    <row r="21" spans="1:11">
      <c r="A21" t="s">
        <v>1</v>
      </c>
      <c r="B21">
        <v>360</v>
      </c>
      <c r="C21">
        <v>93000</v>
      </c>
      <c r="D21" s="7">
        <v>7843.1372549019597</v>
      </c>
      <c r="E21" s="1">
        <v>66280</v>
      </c>
      <c r="F21" s="2">
        <f t="shared" si="1"/>
        <v>712.6881720430107</v>
      </c>
      <c r="K21" s="2">
        <f t="shared" ca="1" si="0"/>
        <v>66173.646849129334</v>
      </c>
    </row>
    <row r="22" spans="1:11">
      <c r="A22" t="s">
        <v>1</v>
      </c>
      <c r="B22">
        <v>405</v>
      </c>
      <c r="C22">
        <v>118000</v>
      </c>
      <c r="D22" s="7">
        <v>7843.1372549019597</v>
      </c>
      <c r="E22" s="1">
        <v>70769</v>
      </c>
      <c r="F22" s="2">
        <f t="shared" si="1"/>
        <v>599.73728813559319</v>
      </c>
      <c r="K22" s="2">
        <f t="shared" ca="1" si="0"/>
        <v>67857.332711537281</v>
      </c>
    </row>
    <row r="23" spans="1:11">
      <c r="A23" t="s">
        <v>1</v>
      </c>
      <c r="B23">
        <v>442</v>
      </c>
      <c r="C23">
        <v>143000</v>
      </c>
      <c r="D23" s="7">
        <v>7843.1372549019597</v>
      </c>
      <c r="E23" s="1">
        <v>66870</v>
      </c>
      <c r="F23" s="2">
        <f t="shared" si="1"/>
        <v>467.62237762237766</v>
      </c>
      <c r="K23" s="2">
        <f t="shared" ca="1" si="0"/>
        <v>69241.696642850467</v>
      </c>
    </row>
    <row r="24" spans="1:11">
      <c r="A24" t="s">
        <v>6</v>
      </c>
      <c r="B24">
        <v>0</v>
      </c>
      <c r="C24">
        <v>0</v>
      </c>
      <c r="D24" s="7">
        <v>0</v>
      </c>
      <c r="E24" s="1">
        <v>258</v>
      </c>
      <c r="F24" s="2">
        <f t="shared" si="1"/>
        <v>0</v>
      </c>
      <c r="G24" s="3" t="s">
        <v>17</v>
      </c>
      <c r="H24" s="1">
        <f t="shared" ref="H24" si="4">INDEX(LINEST($E25:$E34, $B25:$B34, TRUE), 1)</f>
        <v>-74.41797326215935</v>
      </c>
      <c r="I24" s="3" t="s">
        <v>18</v>
      </c>
      <c r="J24" s="1">
        <f t="shared" ref="J24" si="5">INDEX(LINEST( $E25:$E34, $B25:$B34,TRUE), 2)</f>
        <v>94741.61400377471</v>
      </c>
      <c r="K24" s="2">
        <f t="shared" ca="1" si="0"/>
        <v>94741.61400377471</v>
      </c>
    </row>
    <row r="25" spans="1:11">
      <c r="A25" t="s">
        <v>6</v>
      </c>
      <c r="B25">
        <v>45</v>
      </c>
      <c r="C25">
        <v>0</v>
      </c>
      <c r="D25" s="7">
        <v>3921.5686274509799</v>
      </c>
      <c r="E25" s="1">
        <v>52462</v>
      </c>
      <c r="F25" s="2">
        <f t="shared" si="1"/>
        <v>0</v>
      </c>
      <c r="K25" s="2">
        <f t="shared" ca="1" si="0"/>
        <v>91392.805206977544</v>
      </c>
    </row>
    <row r="26" spans="1:11">
      <c r="A26" t="s">
        <v>6</v>
      </c>
      <c r="B26">
        <v>90</v>
      </c>
      <c r="C26">
        <v>0</v>
      </c>
      <c r="D26" s="7">
        <v>3921.5686274509799</v>
      </c>
      <c r="E26" s="1">
        <v>52892</v>
      </c>
      <c r="F26" s="2">
        <f t="shared" si="1"/>
        <v>0</v>
      </c>
      <c r="K26" s="2">
        <f t="shared" ca="1" si="0"/>
        <v>88043.996410180363</v>
      </c>
    </row>
    <row r="27" spans="1:11">
      <c r="A27" t="s">
        <v>6</v>
      </c>
      <c r="B27">
        <v>135</v>
      </c>
      <c r="C27">
        <v>0</v>
      </c>
      <c r="D27" s="7">
        <v>7843.1372549019597</v>
      </c>
      <c r="E27" s="1">
        <v>55848</v>
      </c>
      <c r="F27" s="2">
        <f t="shared" si="1"/>
        <v>0</v>
      </c>
      <c r="K27" s="2">
        <f t="shared" ca="1" si="0"/>
        <v>84695.187613383197</v>
      </c>
    </row>
    <row r="28" spans="1:11">
      <c r="A28" t="s">
        <v>6</v>
      </c>
      <c r="B28">
        <v>180</v>
      </c>
      <c r="C28">
        <v>2000</v>
      </c>
      <c r="D28" s="7">
        <v>11764.705882352901</v>
      </c>
      <c r="E28" s="1">
        <v>265511</v>
      </c>
      <c r="F28" s="2">
        <f t="shared" si="1"/>
        <v>132755.5</v>
      </c>
      <c r="K28" s="2">
        <f t="shared" ca="1" si="0"/>
        <v>81346.378816586031</v>
      </c>
    </row>
    <row r="29" spans="1:11">
      <c r="A29" t="s">
        <v>6</v>
      </c>
      <c r="B29">
        <v>225</v>
      </c>
      <c r="C29">
        <v>5000</v>
      </c>
      <c r="D29" s="7">
        <v>11764.705882352901</v>
      </c>
      <c r="E29" s="1">
        <v>54523</v>
      </c>
      <c r="F29" s="2">
        <f t="shared" si="1"/>
        <v>10904.6</v>
      </c>
      <c r="K29" s="2">
        <f t="shared" ca="1" si="0"/>
        <v>77997.570019788851</v>
      </c>
    </row>
    <row r="30" spans="1:11">
      <c r="A30" t="s">
        <v>6</v>
      </c>
      <c r="B30">
        <v>270</v>
      </c>
      <c r="C30">
        <v>9000</v>
      </c>
      <c r="D30" s="7">
        <v>11764.705882352901</v>
      </c>
      <c r="E30" s="1">
        <v>55584</v>
      </c>
      <c r="F30" s="2">
        <f t="shared" si="1"/>
        <v>6176</v>
      </c>
      <c r="K30" s="2">
        <f t="shared" ca="1" si="0"/>
        <v>74648.761222991685</v>
      </c>
    </row>
    <row r="31" spans="1:11">
      <c r="A31" t="s">
        <v>6</v>
      </c>
      <c r="B31">
        <v>315</v>
      </c>
      <c r="C31">
        <v>13000</v>
      </c>
      <c r="D31" s="7">
        <v>11764.705882352901</v>
      </c>
      <c r="E31" s="1">
        <v>56263</v>
      </c>
      <c r="F31" s="2">
        <f t="shared" si="1"/>
        <v>4327.9230769230771</v>
      </c>
      <c r="K31" s="2">
        <f t="shared" ca="1" si="0"/>
        <v>71299.952426194519</v>
      </c>
    </row>
    <row r="32" spans="1:11">
      <c r="A32" t="s">
        <v>6</v>
      </c>
      <c r="B32">
        <v>360</v>
      </c>
      <c r="C32">
        <v>17000</v>
      </c>
      <c r="D32" s="7">
        <v>11764.705882352901</v>
      </c>
      <c r="E32" s="1">
        <v>56026</v>
      </c>
      <c r="F32" s="2">
        <f t="shared" si="1"/>
        <v>3295.6470588235293</v>
      </c>
      <c r="K32" s="2">
        <f t="shared" ca="1" si="0"/>
        <v>67951.143629397353</v>
      </c>
    </row>
    <row r="33" spans="1:11">
      <c r="A33" t="s">
        <v>6</v>
      </c>
      <c r="B33">
        <v>405</v>
      </c>
      <c r="C33">
        <v>22000</v>
      </c>
      <c r="D33" s="7">
        <v>11764.705882352901</v>
      </c>
      <c r="E33" s="1">
        <v>56350</v>
      </c>
      <c r="F33" s="2">
        <f t="shared" si="1"/>
        <v>2561.3636363636365</v>
      </c>
      <c r="K33" s="2">
        <f t="shared" ca="1" si="0"/>
        <v>64602.334832600172</v>
      </c>
    </row>
    <row r="34" spans="1:11">
      <c r="A34" t="s">
        <v>6</v>
      </c>
      <c r="B34">
        <v>442</v>
      </c>
      <c r="C34">
        <v>27000</v>
      </c>
      <c r="D34" s="7">
        <v>15686.274509803899</v>
      </c>
      <c r="E34" s="1">
        <v>58368</v>
      </c>
      <c r="F34" s="2">
        <f t="shared" si="1"/>
        <v>2161.7777777777774</v>
      </c>
      <c r="K34" s="2">
        <f ca="1">OFFSET($B$2, FLOOR((ROW(K34)-2)/11, 1)*11+MOD(ROW(K34)-2, 11), 0)*OFFSET($H$2, FLOOR((ROW(K34)-2)/11, 1)*11, 0)+OFFSET($J$2, FLOOR((ROW(K34)-2)/11, 1)*11, 0)</f>
        <v>61848.869821900276</v>
      </c>
    </row>
    <row r="35" spans="1:11">
      <c r="A35" t="s">
        <v>10</v>
      </c>
      <c r="B35">
        <v>0</v>
      </c>
      <c r="C35">
        <v>0</v>
      </c>
      <c r="D35" s="7">
        <v>0</v>
      </c>
      <c r="E35" s="1">
        <v>270</v>
      </c>
      <c r="F35" s="2">
        <f t="shared" si="1"/>
        <v>0</v>
      </c>
      <c r="G35" s="3" t="s">
        <v>17</v>
      </c>
      <c r="H35" s="1">
        <f t="shared" ref="H35" si="6">INDEX(LINEST($E36:$E45, $B36:$B45, TRUE), 1)</f>
        <v>-0.96183978408604864</v>
      </c>
      <c r="I35" s="3" t="s">
        <v>18</v>
      </c>
      <c r="J35" s="1">
        <f t="shared" ref="J35" si="7">INDEX(LINEST( $E36:$E45, $B36:$B45,TRUE), 2)</f>
        <v>54397.485874734026</v>
      </c>
      <c r="K35" s="2">
        <f ca="1">OFFSET($B$2, FLOOR((ROW(K35)-2)/11, 1)*11+MOD(ROW(K35)-2, 11), 0)*OFFSET($H$2, FLOOR((ROW(K35)-2)/11, 1)*11, 0)+OFFSET($J$2, FLOOR((ROW(K35)-2)/11, 1)*11, 0)</f>
        <v>54397.485874734026</v>
      </c>
    </row>
    <row r="36" spans="1:11">
      <c r="A36" t="s">
        <v>10</v>
      </c>
      <c r="B36">
        <v>45</v>
      </c>
      <c r="C36">
        <v>0</v>
      </c>
      <c r="D36" s="7">
        <v>0</v>
      </c>
      <c r="E36" s="1">
        <v>54439</v>
      </c>
      <c r="F36" s="2">
        <f t="shared" si="1"/>
        <v>0</v>
      </c>
      <c r="K36" s="2">
        <f t="shared" ca="1" si="0"/>
        <v>54354.203084450157</v>
      </c>
    </row>
    <row r="37" spans="1:11">
      <c r="A37" t="s">
        <v>10</v>
      </c>
      <c r="B37">
        <v>90</v>
      </c>
      <c r="C37">
        <v>0</v>
      </c>
      <c r="D37" s="7">
        <v>0</v>
      </c>
      <c r="E37" s="1">
        <v>54059</v>
      </c>
      <c r="F37" s="2">
        <f t="shared" si="1"/>
        <v>0</v>
      </c>
      <c r="K37" s="2">
        <f t="shared" ca="1" si="0"/>
        <v>54310.920294166281</v>
      </c>
    </row>
    <row r="38" spans="1:11">
      <c r="A38" t="s">
        <v>10</v>
      </c>
      <c r="B38">
        <v>135</v>
      </c>
      <c r="C38">
        <v>0</v>
      </c>
      <c r="D38" s="7">
        <v>0</v>
      </c>
      <c r="E38" s="1">
        <v>54097</v>
      </c>
      <c r="F38" s="2">
        <f t="shared" si="1"/>
        <v>0</v>
      </c>
      <c r="K38" s="2">
        <f t="shared" ca="1" si="0"/>
        <v>54267.637503882412</v>
      </c>
    </row>
    <row r="39" spans="1:11">
      <c r="A39" t="s">
        <v>10</v>
      </c>
      <c r="B39">
        <v>180</v>
      </c>
      <c r="C39">
        <v>0</v>
      </c>
      <c r="D39" s="7">
        <v>0</v>
      </c>
      <c r="E39" s="1">
        <v>54290</v>
      </c>
      <c r="F39" s="2">
        <f t="shared" si="1"/>
        <v>0</v>
      </c>
      <c r="K39" s="2">
        <f t="shared" ca="1" si="0"/>
        <v>54224.354713598535</v>
      </c>
    </row>
    <row r="40" spans="1:11">
      <c r="A40" t="s">
        <v>10</v>
      </c>
      <c r="B40">
        <v>225</v>
      </c>
      <c r="C40">
        <v>0</v>
      </c>
      <c r="D40" s="7">
        <v>0</v>
      </c>
      <c r="E40" s="1">
        <v>54652</v>
      </c>
      <c r="F40" s="2">
        <f t="shared" si="1"/>
        <v>0</v>
      </c>
      <c r="K40" s="2">
        <f t="shared" ca="1" si="0"/>
        <v>54181.071923314666</v>
      </c>
    </row>
    <row r="41" spans="1:11">
      <c r="A41" t="s">
        <v>10</v>
      </c>
      <c r="B41">
        <v>270</v>
      </c>
      <c r="C41">
        <v>0</v>
      </c>
      <c r="D41" s="7">
        <v>0</v>
      </c>
      <c r="E41" s="1">
        <v>54105</v>
      </c>
      <c r="F41" s="2">
        <f t="shared" si="1"/>
        <v>0</v>
      </c>
      <c r="K41" s="2">
        <f t="shared" ca="1" si="0"/>
        <v>54137.78913303079</v>
      </c>
    </row>
    <row r="42" spans="1:11">
      <c r="A42" t="s">
        <v>10</v>
      </c>
      <c r="B42">
        <v>315</v>
      </c>
      <c r="C42">
        <v>0</v>
      </c>
      <c r="D42" s="7">
        <v>0</v>
      </c>
      <c r="E42" s="1">
        <v>53939</v>
      </c>
      <c r="F42" s="2">
        <f t="shared" si="1"/>
        <v>0</v>
      </c>
      <c r="K42" s="2">
        <f t="shared" ca="1" si="0"/>
        <v>54094.506342746921</v>
      </c>
    </row>
    <row r="43" spans="1:11">
      <c r="A43" t="s">
        <v>10</v>
      </c>
      <c r="B43">
        <v>360</v>
      </c>
      <c r="C43">
        <v>1000</v>
      </c>
      <c r="D43" s="7">
        <v>3921.5686274509799</v>
      </c>
      <c r="E43" s="1">
        <v>54155</v>
      </c>
      <c r="F43" s="2">
        <f t="shared" si="1"/>
        <v>54155</v>
      </c>
      <c r="K43" s="2">
        <f t="shared" ca="1" si="0"/>
        <v>54051.223552463045</v>
      </c>
    </row>
    <row r="44" spans="1:11">
      <c r="A44" t="s">
        <v>10</v>
      </c>
      <c r="B44">
        <v>405</v>
      </c>
      <c r="C44">
        <v>2000</v>
      </c>
      <c r="D44" s="7">
        <v>3921.5686274509799</v>
      </c>
      <c r="E44" s="1">
        <v>54140</v>
      </c>
      <c r="F44" s="2">
        <f t="shared" si="1"/>
        <v>27070</v>
      </c>
      <c r="K44" s="2">
        <f t="shared" ca="1" si="0"/>
        <v>54007.940762179176</v>
      </c>
    </row>
    <row r="45" spans="1:11">
      <c r="A45" t="s">
        <v>10</v>
      </c>
      <c r="B45">
        <v>442</v>
      </c>
      <c r="C45">
        <v>5000</v>
      </c>
      <c r="D45" s="7">
        <v>7843.1372549019597</v>
      </c>
      <c r="E45" s="1">
        <v>53726</v>
      </c>
      <c r="F45" s="2">
        <f t="shared" si="1"/>
        <v>10745.2</v>
      </c>
      <c r="K45" s="2">
        <f t="shared" ca="1" si="0"/>
        <v>53972.352690167994</v>
      </c>
    </row>
    <row r="46" spans="1:11">
      <c r="A46" t="s">
        <v>12</v>
      </c>
      <c r="B46">
        <v>0</v>
      </c>
      <c r="C46">
        <v>0</v>
      </c>
      <c r="D46" s="7">
        <v>0</v>
      </c>
      <c r="E46" s="1">
        <v>261</v>
      </c>
      <c r="F46" s="2">
        <f t="shared" si="1"/>
        <v>0</v>
      </c>
      <c r="G46" s="3" t="s">
        <v>17</v>
      </c>
      <c r="H46" s="1">
        <f t="shared" ref="H46" si="8">INDEX(LINEST($E47:$E56, $B47:$B56, TRUE), 1)</f>
        <v>-13.195334271824359</v>
      </c>
      <c r="I46" s="3" t="s">
        <v>18</v>
      </c>
      <c r="J46" s="1">
        <f t="shared" ref="J46" si="9">INDEX(LINEST( $E47:$E56, $B47:$B56,TRUE), 2)</f>
        <v>145172.38896485907</v>
      </c>
      <c r="K46" s="2">
        <f t="shared" ca="1" si="0"/>
        <v>145172.38896485907</v>
      </c>
    </row>
    <row r="47" spans="1:11">
      <c r="A47" t="s">
        <v>12</v>
      </c>
      <c r="B47">
        <v>45</v>
      </c>
      <c r="C47">
        <v>3000</v>
      </c>
      <c r="D47" s="7">
        <v>5882.3529411764703</v>
      </c>
      <c r="E47" s="1">
        <v>107878</v>
      </c>
      <c r="F47" s="2">
        <f t="shared" si="1"/>
        <v>35959.333333333336</v>
      </c>
      <c r="K47" s="2">
        <f t="shared" ca="1" si="0"/>
        <v>144578.59892262699</v>
      </c>
    </row>
    <row r="48" spans="1:11">
      <c r="A48" t="s">
        <v>12</v>
      </c>
      <c r="B48">
        <v>90</v>
      </c>
      <c r="C48">
        <v>9000</v>
      </c>
      <c r="D48" s="7">
        <v>5882.3529411764703</v>
      </c>
      <c r="E48" s="1">
        <v>109996</v>
      </c>
      <c r="F48" s="2">
        <f t="shared" si="1"/>
        <v>12221.777777777777</v>
      </c>
      <c r="K48" s="2">
        <f t="shared" ca="1" si="0"/>
        <v>143984.80888039488</v>
      </c>
    </row>
    <row r="49" spans="1:11">
      <c r="A49" t="s">
        <v>12</v>
      </c>
      <c r="B49">
        <v>135</v>
      </c>
      <c r="C49">
        <v>15000</v>
      </c>
      <c r="D49" s="7">
        <v>5882.3529411764703</v>
      </c>
      <c r="E49" s="1">
        <v>109883</v>
      </c>
      <c r="F49" s="2">
        <f t="shared" si="1"/>
        <v>7325.5333333333338</v>
      </c>
      <c r="K49" s="2">
        <f t="shared" ca="1" si="0"/>
        <v>143391.0188381628</v>
      </c>
    </row>
    <row r="50" spans="1:11">
      <c r="A50" t="s">
        <v>12</v>
      </c>
      <c r="B50">
        <v>180</v>
      </c>
      <c r="C50">
        <v>21000</v>
      </c>
      <c r="D50" s="7">
        <v>5882.3529411764703</v>
      </c>
      <c r="E50" s="1">
        <v>110218</v>
      </c>
      <c r="F50" s="2">
        <f t="shared" si="1"/>
        <v>5248.4761904761908</v>
      </c>
      <c r="K50" s="2">
        <f t="shared" ca="1" si="0"/>
        <v>142797.22879593069</v>
      </c>
    </row>
    <row r="51" spans="1:11">
      <c r="A51" t="s">
        <v>12</v>
      </c>
      <c r="B51">
        <v>225</v>
      </c>
      <c r="C51">
        <v>27000</v>
      </c>
      <c r="D51" s="7">
        <v>5882.3529411764703</v>
      </c>
      <c r="E51" s="1">
        <v>407244</v>
      </c>
      <c r="F51" s="2">
        <f t="shared" si="1"/>
        <v>15083.111111111109</v>
      </c>
      <c r="K51" s="2">
        <f t="shared" ca="1" si="0"/>
        <v>142203.4387536986</v>
      </c>
    </row>
    <row r="52" spans="1:11">
      <c r="A52" t="s">
        <v>12</v>
      </c>
      <c r="B52">
        <v>270</v>
      </c>
      <c r="C52">
        <v>34000</v>
      </c>
      <c r="D52" s="7">
        <v>5882.3529411764703</v>
      </c>
      <c r="E52" s="1">
        <v>108872</v>
      </c>
      <c r="F52" s="2">
        <f t="shared" si="1"/>
        <v>3202.1176470588239</v>
      </c>
      <c r="K52" s="2">
        <f t="shared" ca="1" si="0"/>
        <v>141609.64871146649</v>
      </c>
    </row>
    <row r="53" spans="1:11">
      <c r="A53" t="s">
        <v>12</v>
      </c>
      <c r="B53">
        <v>315</v>
      </c>
      <c r="C53">
        <v>45000</v>
      </c>
      <c r="D53" s="7">
        <v>5882.3529411764703</v>
      </c>
      <c r="E53" s="1">
        <v>112250</v>
      </c>
      <c r="F53" s="2">
        <f t="shared" si="1"/>
        <v>2494.4444444444443</v>
      </c>
      <c r="K53" s="2">
        <f t="shared" ca="1" si="0"/>
        <v>141015.85866923441</v>
      </c>
    </row>
    <row r="54" spans="1:11">
      <c r="A54" t="s">
        <v>12</v>
      </c>
      <c r="B54">
        <v>360</v>
      </c>
      <c r="C54">
        <v>60000</v>
      </c>
      <c r="D54" s="7">
        <v>7843.1372549019597</v>
      </c>
      <c r="E54" s="1">
        <v>115663</v>
      </c>
      <c r="F54" s="2">
        <f t="shared" si="1"/>
        <v>1927.7166666666667</v>
      </c>
      <c r="K54" s="2">
        <f t="shared" ca="1" si="0"/>
        <v>140422.0686270023</v>
      </c>
    </row>
    <row r="55" spans="1:11">
      <c r="A55" t="s">
        <v>12</v>
      </c>
      <c r="B55">
        <v>405</v>
      </c>
      <c r="C55">
        <v>79000</v>
      </c>
      <c r="D55" s="7">
        <v>7843.1372549019597</v>
      </c>
      <c r="E55" s="1">
        <v>117058</v>
      </c>
      <c r="F55" s="2">
        <f t="shared" si="1"/>
        <v>1481.746835443038</v>
      </c>
      <c r="K55" s="2">
        <f t="shared" ca="1" si="0"/>
        <v>139828.27858477022</v>
      </c>
    </row>
    <row r="56" spans="1:11">
      <c r="A56" t="s">
        <v>12</v>
      </c>
      <c r="B56">
        <v>442</v>
      </c>
      <c r="C56">
        <v>103000</v>
      </c>
      <c r="D56" s="7">
        <v>7843.1372549019597</v>
      </c>
      <c r="E56" s="1">
        <v>120109</v>
      </c>
      <c r="F56" s="2">
        <f t="shared" si="1"/>
        <v>1166.1067961165047</v>
      </c>
      <c r="K56" s="2">
        <f t="shared" ca="1" si="0"/>
        <v>139340.05121671272</v>
      </c>
    </row>
    <row r="57" spans="1:11">
      <c r="A57" t="s">
        <v>2</v>
      </c>
      <c r="B57">
        <v>0</v>
      </c>
      <c r="C57">
        <v>0</v>
      </c>
      <c r="D57" s="7">
        <v>0</v>
      </c>
      <c r="E57" s="1">
        <v>291</v>
      </c>
      <c r="F57" s="2">
        <f t="shared" si="1"/>
        <v>0</v>
      </c>
      <c r="G57" s="3" t="s">
        <v>17</v>
      </c>
      <c r="H57" s="1">
        <f t="shared" ref="H57" si="10">INDEX(LINEST($E58:$E67, $B58:$B67, TRUE), 1)</f>
        <v>415.63044689379615</v>
      </c>
      <c r="I57" s="3" t="s">
        <v>18</v>
      </c>
      <c r="J57" s="1">
        <f t="shared" ref="J57" si="11">INDEX(LINEST( $E58:$E67, $B58:$B67,TRUE), 2)</f>
        <v>46091.368751300484</v>
      </c>
      <c r="K57" s="2">
        <f t="shared" ca="1" si="0"/>
        <v>46091.368751300484</v>
      </c>
    </row>
    <row r="58" spans="1:11">
      <c r="A58" t="s">
        <v>2</v>
      </c>
      <c r="B58">
        <v>45</v>
      </c>
      <c r="C58">
        <v>30000</v>
      </c>
      <c r="D58" s="7">
        <v>3921.5686274509799</v>
      </c>
      <c r="E58" s="1">
        <v>64825</v>
      </c>
      <c r="F58" s="2">
        <f t="shared" si="1"/>
        <v>2160.833333333333</v>
      </c>
      <c r="K58" s="2">
        <f t="shared" ca="1" si="0"/>
        <v>64794.738861521313</v>
      </c>
    </row>
    <row r="59" spans="1:11">
      <c r="A59" t="s">
        <v>2</v>
      </c>
      <c r="B59">
        <v>90</v>
      </c>
      <c r="C59">
        <v>84000</v>
      </c>
      <c r="D59" s="7">
        <v>3921.5686274509799</v>
      </c>
      <c r="E59" s="1">
        <v>81990</v>
      </c>
      <c r="F59" s="2">
        <f t="shared" si="1"/>
        <v>976.07142857142856</v>
      </c>
      <c r="K59" s="2">
        <f t="shared" ca="1" si="0"/>
        <v>83498.108971742127</v>
      </c>
    </row>
    <row r="60" spans="1:11">
      <c r="A60" t="s">
        <v>2</v>
      </c>
      <c r="B60">
        <v>135</v>
      </c>
      <c r="C60">
        <v>168000</v>
      </c>
      <c r="D60" s="7">
        <v>3921.5686274509799</v>
      </c>
      <c r="E60" s="1">
        <v>93524</v>
      </c>
      <c r="F60" s="2">
        <f t="shared" si="1"/>
        <v>556.69047619047615</v>
      </c>
      <c r="K60" s="2">
        <f t="shared" ca="1" si="0"/>
        <v>102201.47908196296</v>
      </c>
    </row>
    <row r="61" spans="1:11">
      <c r="A61" t="s">
        <v>2</v>
      </c>
      <c r="B61">
        <v>180</v>
      </c>
      <c r="C61">
        <v>287000</v>
      </c>
      <c r="D61" s="7">
        <v>3921.5686274509799</v>
      </c>
      <c r="E61" s="1">
        <v>127867</v>
      </c>
      <c r="F61" s="2">
        <f t="shared" si="1"/>
        <v>445.52961672473867</v>
      </c>
      <c r="K61" s="2">
        <f t="shared" ca="1" si="0"/>
        <v>120904.84919218378</v>
      </c>
    </row>
    <row r="62" spans="1:11">
      <c r="A62" t="s">
        <v>2</v>
      </c>
      <c r="B62">
        <v>225</v>
      </c>
      <c r="C62">
        <v>443000</v>
      </c>
      <c r="D62" s="7">
        <v>3921.5686274509799</v>
      </c>
      <c r="E62" s="1">
        <v>141333</v>
      </c>
      <c r="F62" s="2">
        <f t="shared" si="1"/>
        <v>319.03611738148987</v>
      </c>
      <c r="K62" s="2">
        <f t="shared" ca="1" si="0"/>
        <v>139608.21930240461</v>
      </c>
    </row>
    <row r="63" spans="1:11">
      <c r="A63" t="s">
        <v>2</v>
      </c>
      <c r="B63">
        <v>270</v>
      </c>
      <c r="C63">
        <v>615000</v>
      </c>
      <c r="D63" s="7">
        <v>3921.5686274509799</v>
      </c>
      <c r="E63" s="1">
        <v>148458</v>
      </c>
      <c r="F63" s="2">
        <f t="shared" si="1"/>
        <v>241.39512195121952</v>
      </c>
      <c r="K63" s="2">
        <f t="shared" ca="1" si="0"/>
        <v>158311.58941262544</v>
      </c>
    </row>
    <row r="64" spans="1:11">
      <c r="A64" t="s">
        <v>2</v>
      </c>
      <c r="B64">
        <v>315</v>
      </c>
      <c r="C64">
        <v>810000</v>
      </c>
      <c r="D64" s="7">
        <v>3921.5686274509799</v>
      </c>
      <c r="E64" s="1">
        <v>194957</v>
      </c>
      <c r="F64" s="2">
        <f t="shared" si="1"/>
        <v>240.68765432098766</v>
      </c>
      <c r="K64" s="2">
        <f t="shared" ca="1" si="0"/>
        <v>177014.95952284627</v>
      </c>
    </row>
    <row r="65" spans="1:11">
      <c r="A65" t="s">
        <v>2</v>
      </c>
      <c r="B65">
        <v>360</v>
      </c>
      <c r="C65">
        <v>1029000</v>
      </c>
      <c r="D65" s="7">
        <v>3921.5686274509799</v>
      </c>
      <c r="E65" s="1">
        <v>203824</v>
      </c>
      <c r="F65" s="2">
        <f t="shared" si="1"/>
        <v>198.07968901846453</v>
      </c>
      <c r="K65" s="2">
        <f t="shared" ca="1" si="0"/>
        <v>195718.32963306707</v>
      </c>
    </row>
    <row r="66" spans="1:11">
      <c r="A66" t="s">
        <v>2</v>
      </c>
      <c r="B66">
        <v>405</v>
      </c>
      <c r="C66">
        <v>1270000</v>
      </c>
      <c r="D66" s="7">
        <v>3921.5686274509799</v>
      </c>
      <c r="E66" s="1">
        <v>207286</v>
      </c>
      <c r="F66" s="2">
        <f t="shared" si="1"/>
        <v>163.21732283464564</v>
      </c>
      <c r="K66" s="2">
        <f t="shared" ca="1" si="0"/>
        <v>214421.69974328793</v>
      </c>
    </row>
    <row r="67" spans="1:11">
      <c r="A67" t="s">
        <v>2</v>
      </c>
      <c r="B67">
        <v>442</v>
      </c>
      <c r="C67">
        <v>1534000</v>
      </c>
      <c r="D67" s="7">
        <v>3921.5686274509799</v>
      </c>
      <c r="E67" s="1">
        <v>222210</v>
      </c>
      <c r="F67" s="2">
        <f t="shared" ref="F67:F78" si="12">G$1*IF(C67=0,0,E67/C67)</f>
        <v>144.85658409387221</v>
      </c>
      <c r="K67" s="2">
        <f t="shared" ref="K67:K78" ca="1" si="13">OFFSET($B$2, FLOOR((ROW(K67)-2)/11, 1)*11+MOD(ROW(K67)-2, 11), 0)*OFFSET($H$2, FLOOR((ROW(K67)-2)/11, 1)*11, 0)+OFFSET($J$2, FLOOR((ROW(K67)-2)/11, 1)*11, 0)</f>
        <v>229800.02627835836</v>
      </c>
    </row>
    <row r="68" spans="1:11">
      <c r="A68" t="s">
        <v>3</v>
      </c>
      <c r="B68">
        <v>0</v>
      </c>
      <c r="C68">
        <v>0</v>
      </c>
      <c r="D68" s="7">
        <v>0</v>
      </c>
      <c r="E68" s="1">
        <v>281</v>
      </c>
      <c r="F68" s="2">
        <f t="shared" si="12"/>
        <v>0</v>
      </c>
      <c r="G68" s="3" t="s">
        <v>17</v>
      </c>
      <c r="H68" s="1">
        <f t="shared" ref="H68" si="14">INDEX(LINEST($E69:$E78, $B69:$B78, TRUE), 1)</f>
        <v>2.5526534338214337</v>
      </c>
      <c r="I68" s="3" t="s">
        <v>18</v>
      </c>
      <c r="J68" s="1">
        <f t="shared" ref="J68" si="15">INDEX(LINEST( $E69:$E78, $B69:$B78,TRUE), 2)</f>
        <v>52125.960397876246</v>
      </c>
      <c r="K68" s="2">
        <f t="shared" ca="1" si="13"/>
        <v>52125.960397876246</v>
      </c>
    </row>
    <row r="69" spans="1:11">
      <c r="A69" t="s">
        <v>3</v>
      </c>
      <c r="B69">
        <v>45</v>
      </c>
      <c r="C69">
        <v>0</v>
      </c>
      <c r="D69" s="7">
        <v>3921.5686274509799</v>
      </c>
      <c r="E69" s="1">
        <v>52308</v>
      </c>
      <c r="F69" s="2">
        <f t="shared" si="12"/>
        <v>0</v>
      </c>
      <c r="K69" s="2">
        <f t="shared" ca="1" si="13"/>
        <v>52240.829802398213</v>
      </c>
    </row>
    <row r="70" spans="1:11">
      <c r="A70" t="s">
        <v>3</v>
      </c>
      <c r="B70">
        <v>90</v>
      </c>
      <c r="C70">
        <v>0</v>
      </c>
      <c r="D70" s="7">
        <v>3921.5686274509799</v>
      </c>
      <c r="E70" s="1">
        <v>52752</v>
      </c>
      <c r="F70" s="2">
        <f t="shared" si="12"/>
        <v>0</v>
      </c>
      <c r="K70" s="2">
        <f t="shared" ca="1" si="13"/>
        <v>52355.699206920173</v>
      </c>
    </row>
    <row r="71" spans="1:11">
      <c r="A71" t="s">
        <v>3</v>
      </c>
      <c r="B71">
        <v>135</v>
      </c>
      <c r="C71">
        <v>0</v>
      </c>
      <c r="D71" s="7">
        <v>3921.5686274509799</v>
      </c>
      <c r="E71" s="1">
        <v>52581</v>
      </c>
      <c r="F71" s="2">
        <f t="shared" si="12"/>
        <v>0</v>
      </c>
      <c r="K71" s="2">
        <f t="shared" ca="1" si="13"/>
        <v>52470.568611442141</v>
      </c>
    </row>
    <row r="72" spans="1:11">
      <c r="A72" t="s">
        <v>3</v>
      </c>
      <c r="B72">
        <v>180</v>
      </c>
      <c r="C72">
        <v>0</v>
      </c>
      <c r="D72" s="7">
        <v>3921.5686274509799</v>
      </c>
      <c r="E72" s="1">
        <v>52439</v>
      </c>
      <c r="F72" s="2">
        <f t="shared" si="12"/>
        <v>0</v>
      </c>
      <c r="K72" s="2">
        <f t="shared" ca="1" si="13"/>
        <v>52585.438015964108</v>
      </c>
    </row>
    <row r="73" spans="1:11">
      <c r="A73" t="s">
        <v>3</v>
      </c>
      <c r="B73">
        <v>225</v>
      </c>
      <c r="C73">
        <v>0</v>
      </c>
      <c r="D73" s="7">
        <v>3921.5686274509799</v>
      </c>
      <c r="E73" s="1">
        <v>52583</v>
      </c>
      <c r="F73" s="2">
        <f t="shared" si="12"/>
        <v>0</v>
      </c>
      <c r="K73" s="2">
        <f t="shared" ca="1" si="13"/>
        <v>52700.307420486068</v>
      </c>
    </row>
    <row r="74" spans="1:11">
      <c r="A74" t="s">
        <v>3</v>
      </c>
      <c r="B74">
        <v>270</v>
      </c>
      <c r="C74">
        <v>0</v>
      </c>
      <c r="D74" s="7">
        <v>3921.5686274509799</v>
      </c>
      <c r="E74" s="1">
        <v>52515</v>
      </c>
      <c r="F74" s="2">
        <f t="shared" si="12"/>
        <v>0</v>
      </c>
      <c r="K74" s="2">
        <f t="shared" ca="1" si="13"/>
        <v>52815.176825008035</v>
      </c>
    </row>
    <row r="75" spans="1:11">
      <c r="A75" t="s">
        <v>3</v>
      </c>
      <c r="B75">
        <v>315</v>
      </c>
      <c r="C75">
        <v>0</v>
      </c>
      <c r="D75" s="7">
        <v>3921.5686274509799</v>
      </c>
      <c r="E75" s="1">
        <v>52761</v>
      </c>
      <c r="F75" s="2">
        <f t="shared" si="12"/>
        <v>0</v>
      </c>
      <c r="K75" s="2">
        <f t="shared" ca="1" si="13"/>
        <v>52930.046229529995</v>
      </c>
    </row>
    <row r="76" spans="1:11">
      <c r="A76" t="s">
        <v>3</v>
      </c>
      <c r="B76">
        <v>360</v>
      </c>
      <c r="C76">
        <v>1000</v>
      </c>
      <c r="D76" s="7">
        <v>7843.1372549019597</v>
      </c>
      <c r="E76" s="1">
        <v>52513</v>
      </c>
      <c r="F76" s="2">
        <f t="shared" si="12"/>
        <v>52513</v>
      </c>
      <c r="K76" s="2">
        <f t="shared" ca="1" si="13"/>
        <v>53044.915634051962</v>
      </c>
    </row>
    <row r="77" spans="1:11">
      <c r="A77" t="s">
        <v>3</v>
      </c>
      <c r="B77">
        <v>405</v>
      </c>
      <c r="C77">
        <v>2000</v>
      </c>
      <c r="D77" s="7">
        <v>7843.1372549019597</v>
      </c>
      <c r="E77" s="1">
        <v>52632</v>
      </c>
      <c r="F77" s="2">
        <f t="shared" si="12"/>
        <v>26316</v>
      </c>
      <c r="K77" s="2">
        <f t="shared" ca="1" si="13"/>
        <v>53159.785038573929</v>
      </c>
    </row>
    <row r="78" spans="1:11">
      <c r="A78" t="s">
        <v>3</v>
      </c>
      <c r="B78">
        <v>442</v>
      </c>
      <c r="C78">
        <v>4000</v>
      </c>
      <c r="D78" s="7">
        <v>7843.1372549019597</v>
      </c>
      <c r="E78" s="1">
        <v>54473</v>
      </c>
      <c r="F78" s="2">
        <f t="shared" si="12"/>
        <v>13618.25</v>
      </c>
      <c r="K78" s="2">
        <f t="shared" ca="1" si="13"/>
        <v>53254.233215625318</v>
      </c>
    </row>
  </sheetData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1:L80"/>
  <sheetViews>
    <sheetView topLeftCell="A2" workbookViewId="0">
      <pane ySplit="615" topLeftCell="A52" activePane="bottomLeft"/>
      <selection activeCell="L2" sqref="L2"/>
      <selection pane="bottomLeft" activeCell="L81" sqref="L81"/>
    </sheetView>
  </sheetViews>
  <sheetFormatPr defaultRowHeight="15"/>
  <cols>
    <col min="1" max="1" width="36.42578125" customWidth="1"/>
    <col min="2" max="2" width="9.28515625" customWidth="1"/>
    <col min="3" max="3" width="9.42578125" customWidth="1"/>
    <col min="4" max="4" width="13.85546875" style="7" customWidth="1"/>
    <col min="5" max="5" width="9" style="1" bestFit="1" customWidth="1"/>
    <col min="6" max="6" width="19.140625" customWidth="1"/>
    <col min="7" max="7" width="6" bestFit="1" customWidth="1"/>
    <col min="8" max="8" width="10.140625" style="1" customWidth="1"/>
    <col min="10" max="10" width="9.5703125" style="1" customWidth="1"/>
    <col min="11" max="11" width="10.7109375" style="2" customWidth="1"/>
    <col min="12" max="12" width="11.5703125" style="2" customWidth="1"/>
    <col min="13" max="13" width="9.7109375" customWidth="1"/>
  </cols>
  <sheetData>
    <row r="1" spans="1:12" s="3" customFormat="1">
      <c r="A1" s="3" t="s">
        <v>13</v>
      </c>
      <c r="B1" s="3" t="s">
        <v>14</v>
      </c>
      <c r="C1" s="3" t="s">
        <v>16</v>
      </c>
      <c r="D1" s="6" t="s">
        <v>20</v>
      </c>
      <c r="E1" s="5" t="s">
        <v>15</v>
      </c>
      <c r="F1" s="3" t="str">
        <f>CONCATENATE(G1, "*time/delivered")</f>
        <v>1000*time/delivered</v>
      </c>
      <c r="G1" s="3">
        <v>1000</v>
      </c>
      <c r="H1" s="5"/>
      <c r="J1" s="5"/>
      <c r="K1" s="4" t="s">
        <v>23</v>
      </c>
      <c r="L1" s="4" t="s">
        <v>24</v>
      </c>
    </row>
    <row r="2" spans="1:12">
      <c r="A2" t="s">
        <v>5</v>
      </c>
      <c r="B2">
        <v>0</v>
      </c>
      <c r="C2">
        <v>0</v>
      </c>
      <c r="D2" s="7">
        <v>0</v>
      </c>
      <c r="E2" s="1">
        <v>275</v>
      </c>
      <c r="F2" s="2">
        <f>G$1*IF(C2=0,0,E2/C2)</f>
        <v>0</v>
      </c>
      <c r="G2" s="3" t="s">
        <v>17</v>
      </c>
      <c r="H2" s="1">
        <f>INDEX(LINEST($E3:$E12, $B3:$B12, TRUE), 1)</f>
        <v>-788.7714640154602</v>
      </c>
      <c r="I2" s="3" t="s">
        <v>18</v>
      </c>
      <c r="J2" s="1">
        <f>INDEX(LINEST( $E3:$E12, $B3:$B12,TRUE), 2)</f>
        <v>313397.120172614</v>
      </c>
      <c r="K2" s="2">
        <f>'new table'!E2</f>
        <v>274</v>
      </c>
      <c r="L2" s="8">
        <f>(K2-E2)/K2</f>
        <v>-3.6496350364963502E-3</v>
      </c>
    </row>
    <row r="3" spans="1:12">
      <c r="A3" t="s">
        <v>5</v>
      </c>
      <c r="B3">
        <v>45</v>
      </c>
      <c r="C3">
        <v>0</v>
      </c>
      <c r="D3" s="7">
        <v>0</v>
      </c>
      <c r="E3" s="1">
        <v>693733</v>
      </c>
      <c r="F3" s="2">
        <f t="shared" ref="F3:F66" si="0">G$1*IF(C3=0,0,E3/C3)</f>
        <v>0</v>
      </c>
      <c r="K3" s="2">
        <f>'new table'!E3</f>
        <v>55732</v>
      </c>
      <c r="L3" s="8">
        <f t="shared" ref="L3:L66" si="1">(K3-E3)/K3</f>
        <v>-11.447660231106008</v>
      </c>
    </row>
    <row r="4" spans="1:12">
      <c r="A4" t="s">
        <v>5</v>
      </c>
      <c r="B4">
        <v>90</v>
      </c>
      <c r="C4">
        <v>0</v>
      </c>
      <c r="D4" s="7">
        <v>0</v>
      </c>
      <c r="E4" s="1">
        <v>56685</v>
      </c>
      <c r="F4" s="2">
        <f t="shared" si="0"/>
        <v>0</v>
      </c>
      <c r="K4" s="2">
        <f>'new table'!E4</f>
        <v>56080</v>
      </c>
      <c r="L4" s="8">
        <f t="shared" si="1"/>
        <v>-1.0788159771754636E-2</v>
      </c>
    </row>
    <row r="5" spans="1:12">
      <c r="A5" t="s">
        <v>5</v>
      </c>
      <c r="B5">
        <v>135</v>
      </c>
      <c r="C5">
        <v>0</v>
      </c>
      <c r="D5" s="7">
        <v>0</v>
      </c>
      <c r="E5" s="1">
        <v>54757</v>
      </c>
      <c r="F5" s="2">
        <f t="shared" si="0"/>
        <v>0</v>
      </c>
      <c r="K5" s="2">
        <f>'new table'!E5</f>
        <v>53842</v>
      </c>
      <c r="L5" s="8">
        <f t="shared" si="1"/>
        <v>-1.6994168121540806E-2</v>
      </c>
    </row>
    <row r="6" spans="1:12">
      <c r="A6" t="s">
        <v>5</v>
      </c>
      <c r="B6">
        <v>180</v>
      </c>
      <c r="C6">
        <v>0</v>
      </c>
      <c r="D6" s="7">
        <v>0</v>
      </c>
      <c r="E6" s="1">
        <v>54660</v>
      </c>
      <c r="F6" s="2">
        <f t="shared" si="0"/>
        <v>0</v>
      </c>
      <c r="K6" s="2">
        <f>'new table'!E6</f>
        <v>53725</v>
      </c>
      <c r="L6" s="8">
        <f t="shared" si="1"/>
        <v>-1.7403443462075383E-2</v>
      </c>
    </row>
    <row r="7" spans="1:12">
      <c r="A7" t="s">
        <v>5</v>
      </c>
      <c r="B7">
        <v>225</v>
      </c>
      <c r="C7">
        <v>0</v>
      </c>
      <c r="D7" s="7">
        <v>0</v>
      </c>
      <c r="E7" s="1">
        <v>54915</v>
      </c>
      <c r="F7" s="2">
        <f t="shared" si="0"/>
        <v>0</v>
      </c>
      <c r="K7" s="2">
        <f>'new table'!E7</f>
        <v>53579</v>
      </c>
      <c r="L7" s="8">
        <f t="shared" si="1"/>
        <v>-2.4935142499860018E-2</v>
      </c>
    </row>
    <row r="8" spans="1:12">
      <c r="A8" t="s">
        <v>5</v>
      </c>
      <c r="B8">
        <v>270</v>
      </c>
      <c r="C8">
        <v>0</v>
      </c>
      <c r="D8" s="7">
        <v>0</v>
      </c>
      <c r="E8" s="1">
        <v>54859</v>
      </c>
      <c r="F8" s="2">
        <f t="shared" si="0"/>
        <v>0</v>
      </c>
      <c r="K8" s="2">
        <f>'new table'!E8</f>
        <v>53557</v>
      </c>
      <c r="L8" s="8">
        <f t="shared" si="1"/>
        <v>-2.4310547640831265E-2</v>
      </c>
    </row>
    <row r="9" spans="1:12">
      <c r="A9" t="s">
        <v>5</v>
      </c>
      <c r="B9">
        <v>315</v>
      </c>
      <c r="C9">
        <v>0</v>
      </c>
      <c r="D9" s="7">
        <v>0</v>
      </c>
      <c r="E9" s="1">
        <v>54699</v>
      </c>
      <c r="F9" s="2">
        <f t="shared" si="0"/>
        <v>0</v>
      </c>
      <c r="K9" s="2">
        <f>'new table'!E9</f>
        <v>53403</v>
      </c>
      <c r="L9" s="8">
        <f t="shared" si="1"/>
        <v>-2.4268299533734061E-2</v>
      </c>
    </row>
    <row r="10" spans="1:12">
      <c r="A10" t="s">
        <v>5</v>
      </c>
      <c r="B10">
        <v>360</v>
      </c>
      <c r="C10">
        <v>0</v>
      </c>
      <c r="D10" s="7">
        <v>0</v>
      </c>
      <c r="E10" s="1">
        <v>54768</v>
      </c>
      <c r="F10" s="2">
        <f t="shared" si="0"/>
        <v>0</v>
      </c>
      <c r="K10" s="2">
        <f>'new table'!E10</f>
        <v>53693</v>
      </c>
      <c r="L10" s="8">
        <f t="shared" si="1"/>
        <v>-2.0021231817927847E-2</v>
      </c>
    </row>
    <row r="11" spans="1:12">
      <c r="A11" t="s">
        <v>5</v>
      </c>
      <c r="B11">
        <v>405</v>
      </c>
      <c r="C11">
        <v>1000</v>
      </c>
      <c r="D11" s="7">
        <v>3921.5686274509799</v>
      </c>
      <c r="E11" s="1">
        <v>54268</v>
      </c>
      <c r="F11" s="2">
        <f t="shared" si="0"/>
        <v>54268</v>
      </c>
      <c r="K11" s="2">
        <f>'new table'!E11</f>
        <v>53101</v>
      </c>
      <c r="L11" s="8">
        <f t="shared" si="1"/>
        <v>-2.197698725071091E-2</v>
      </c>
    </row>
    <row r="12" spans="1:12">
      <c r="A12" t="s">
        <v>5</v>
      </c>
      <c r="B12">
        <v>442</v>
      </c>
      <c r="C12">
        <v>2000</v>
      </c>
      <c r="D12" s="7">
        <v>3921.5686274509799</v>
      </c>
      <c r="E12" s="1">
        <v>54728</v>
      </c>
      <c r="F12" s="2">
        <f t="shared" si="0"/>
        <v>27364</v>
      </c>
      <c r="K12" s="2">
        <f>'new table'!E12</f>
        <v>53402</v>
      </c>
      <c r="L12" s="8">
        <f t="shared" si="1"/>
        <v>-2.4830530691734392E-2</v>
      </c>
    </row>
    <row r="13" spans="1:12">
      <c r="A13" t="s">
        <v>1</v>
      </c>
      <c r="B13">
        <v>0</v>
      </c>
      <c r="C13">
        <v>0</v>
      </c>
      <c r="D13" s="7">
        <v>0</v>
      </c>
      <c r="E13" s="1">
        <v>290</v>
      </c>
      <c r="F13" s="2">
        <f t="shared" si="0"/>
        <v>0</v>
      </c>
      <c r="G13" s="3" t="s">
        <v>17</v>
      </c>
      <c r="H13" s="1">
        <f t="shared" ref="H13" si="2">INDEX(LINEST($E14:$E23, $B14:$B23, TRUE), 1)</f>
        <v>37.415241386843178</v>
      </c>
      <c r="I13" s="3" t="s">
        <v>18</v>
      </c>
      <c r="J13" s="1">
        <f t="shared" ref="J13" si="3">INDEX(LINEST( $E14:$E23, $B14:$B23,TRUE), 2)</f>
        <v>52704.159949865789</v>
      </c>
      <c r="K13" s="2">
        <f>'new table'!E13</f>
        <v>321</v>
      </c>
      <c r="L13" s="8">
        <f t="shared" si="1"/>
        <v>9.657320872274143E-2</v>
      </c>
    </row>
    <row r="14" spans="1:12">
      <c r="A14" t="s">
        <v>1</v>
      </c>
      <c r="B14">
        <v>45</v>
      </c>
      <c r="C14">
        <v>3000</v>
      </c>
      <c r="D14" s="7">
        <v>3921.5686274509799</v>
      </c>
      <c r="E14" s="1">
        <v>54512</v>
      </c>
      <c r="F14" s="2">
        <f t="shared" si="0"/>
        <v>18170.666666666664</v>
      </c>
      <c r="K14" s="2">
        <f>'new table'!E14</f>
        <v>53829</v>
      </c>
      <c r="L14" s="8">
        <f t="shared" si="1"/>
        <v>-1.2688327853016032E-2</v>
      </c>
    </row>
    <row r="15" spans="1:12">
      <c r="A15" t="s">
        <v>1</v>
      </c>
      <c r="B15">
        <v>90</v>
      </c>
      <c r="C15">
        <v>9000</v>
      </c>
      <c r="D15" s="7">
        <v>7843.1372549019597</v>
      </c>
      <c r="E15" s="1">
        <v>57605</v>
      </c>
      <c r="F15" s="2">
        <f t="shared" si="0"/>
        <v>6400.5555555555557</v>
      </c>
      <c r="K15" s="2">
        <f>'new table'!E15</f>
        <v>56044</v>
      </c>
      <c r="L15" s="8">
        <f t="shared" si="1"/>
        <v>-2.7853115409321248E-2</v>
      </c>
    </row>
    <row r="16" spans="1:12">
      <c r="A16" t="s">
        <v>1</v>
      </c>
      <c r="B16">
        <v>135</v>
      </c>
      <c r="C16">
        <v>17000</v>
      </c>
      <c r="D16" s="7">
        <v>7843.1372549019597</v>
      </c>
      <c r="E16" s="1">
        <v>57477</v>
      </c>
      <c r="F16" s="2">
        <f t="shared" si="0"/>
        <v>3381</v>
      </c>
      <c r="K16" s="2">
        <f>'new table'!E16</f>
        <v>57334</v>
      </c>
      <c r="L16" s="8">
        <f t="shared" si="1"/>
        <v>-2.4941570446855269E-3</v>
      </c>
    </row>
    <row r="17" spans="1:12">
      <c r="A17" t="s">
        <v>1</v>
      </c>
      <c r="B17">
        <v>180</v>
      </c>
      <c r="C17">
        <v>26000</v>
      </c>
      <c r="D17" s="7">
        <v>7843.1372549019597</v>
      </c>
      <c r="E17" s="1">
        <v>59052</v>
      </c>
      <c r="F17" s="2">
        <f t="shared" si="0"/>
        <v>2271.2307692307695</v>
      </c>
      <c r="K17" s="2">
        <f>'new table'!E17</f>
        <v>59071</v>
      </c>
      <c r="L17" s="8">
        <f t="shared" si="1"/>
        <v>3.2164683177870698E-4</v>
      </c>
    </row>
    <row r="18" spans="1:12">
      <c r="A18" t="s">
        <v>1</v>
      </c>
      <c r="B18">
        <v>225</v>
      </c>
      <c r="C18">
        <v>35000</v>
      </c>
      <c r="D18" s="7">
        <v>7843.1372549019597</v>
      </c>
      <c r="E18" s="1">
        <v>58253</v>
      </c>
      <c r="F18" s="2">
        <f t="shared" si="0"/>
        <v>1664.3714285714286</v>
      </c>
      <c r="K18" s="2">
        <f>'new table'!E18</f>
        <v>58527</v>
      </c>
      <c r="L18" s="8">
        <f t="shared" si="1"/>
        <v>4.6815999453243802E-3</v>
      </c>
    </row>
    <row r="19" spans="1:12">
      <c r="A19" t="s">
        <v>1</v>
      </c>
      <c r="B19">
        <v>270</v>
      </c>
      <c r="C19">
        <v>52000</v>
      </c>
      <c r="D19" s="7">
        <v>7843.1372549019597</v>
      </c>
      <c r="E19" s="1">
        <v>61643</v>
      </c>
      <c r="F19" s="2">
        <f t="shared" si="0"/>
        <v>1185.4423076923078</v>
      </c>
      <c r="K19" s="2">
        <f>'new table'!E19</f>
        <v>65865</v>
      </c>
      <c r="L19" s="8">
        <f t="shared" si="1"/>
        <v>6.4100812267516891E-2</v>
      </c>
    </row>
    <row r="20" spans="1:12">
      <c r="A20" t="s">
        <v>1</v>
      </c>
      <c r="B20">
        <v>315</v>
      </c>
      <c r="C20">
        <v>71000</v>
      </c>
      <c r="D20" s="7">
        <v>7843.1372549019597</v>
      </c>
      <c r="E20" s="1">
        <v>66884</v>
      </c>
      <c r="F20" s="2">
        <f t="shared" si="0"/>
        <v>942.02816901408448</v>
      </c>
      <c r="K20" s="2">
        <f>'new table'!E20</f>
        <v>71891</v>
      </c>
      <c r="L20" s="8">
        <f t="shared" si="1"/>
        <v>6.9647104644531305E-2</v>
      </c>
    </row>
    <row r="21" spans="1:12">
      <c r="A21" t="s">
        <v>1</v>
      </c>
      <c r="B21">
        <v>360</v>
      </c>
      <c r="C21">
        <v>93000</v>
      </c>
      <c r="D21" s="7">
        <v>7843.1372549019597</v>
      </c>
      <c r="E21" s="1">
        <v>66280</v>
      </c>
      <c r="F21" s="2">
        <f t="shared" si="0"/>
        <v>712.6881720430107</v>
      </c>
      <c r="K21" s="2">
        <f>'new table'!E21</f>
        <v>72492</v>
      </c>
      <c r="L21" s="8">
        <f t="shared" si="1"/>
        <v>8.5692214313303539E-2</v>
      </c>
    </row>
    <row r="22" spans="1:12">
      <c r="A22" t="s">
        <v>1</v>
      </c>
      <c r="B22">
        <v>405</v>
      </c>
      <c r="C22">
        <v>118000</v>
      </c>
      <c r="D22" s="7">
        <v>7843.1372549019597</v>
      </c>
      <c r="E22" s="1">
        <v>70769</v>
      </c>
      <c r="F22" s="2">
        <f t="shared" si="0"/>
        <v>599.73728813559319</v>
      </c>
      <c r="K22" s="2">
        <f>'new table'!E22</f>
        <v>78346</v>
      </c>
      <c r="L22" s="8">
        <f t="shared" si="1"/>
        <v>9.6712021034896484E-2</v>
      </c>
    </row>
    <row r="23" spans="1:12">
      <c r="A23" t="s">
        <v>1</v>
      </c>
      <c r="B23">
        <v>442</v>
      </c>
      <c r="C23">
        <v>143000</v>
      </c>
      <c r="D23" s="7">
        <v>7843.1372549019597</v>
      </c>
      <c r="E23" s="1">
        <v>66870</v>
      </c>
      <c r="F23" s="2">
        <f t="shared" si="0"/>
        <v>467.62237762237766</v>
      </c>
      <c r="K23" s="2">
        <f>'new table'!E23</f>
        <v>77292</v>
      </c>
      <c r="L23" s="8">
        <f t="shared" si="1"/>
        <v>0.13483931066604565</v>
      </c>
    </row>
    <row r="24" spans="1:12">
      <c r="A24" t="s">
        <v>6</v>
      </c>
      <c r="B24">
        <v>0</v>
      </c>
      <c r="C24">
        <v>0</v>
      </c>
      <c r="D24" s="7">
        <v>0</v>
      </c>
      <c r="E24" s="1">
        <v>258</v>
      </c>
      <c r="F24" s="2">
        <f t="shared" si="0"/>
        <v>0</v>
      </c>
      <c r="G24" s="3" t="s">
        <v>17</v>
      </c>
      <c r="H24" s="1">
        <f t="shared" ref="H24" si="4">INDEX(LINEST($E25:$E34, $B25:$B34, TRUE), 1)</f>
        <v>-74.41797326215935</v>
      </c>
      <c r="I24" s="3" t="s">
        <v>18</v>
      </c>
      <c r="J24" s="1">
        <f t="shared" ref="J24" si="5">INDEX(LINEST( $E25:$E34, $B25:$B34,TRUE), 2)</f>
        <v>94741.61400377471</v>
      </c>
      <c r="K24" s="2">
        <f>'new table'!E24</f>
        <v>301</v>
      </c>
      <c r="L24" s="8">
        <f t="shared" si="1"/>
        <v>0.14285714285714285</v>
      </c>
    </row>
    <row r="25" spans="1:12">
      <c r="A25" t="s">
        <v>6</v>
      </c>
      <c r="B25">
        <v>45</v>
      </c>
      <c r="C25">
        <v>0</v>
      </c>
      <c r="D25" s="7">
        <v>3921.5686274509799</v>
      </c>
      <c r="E25" s="1">
        <v>52462</v>
      </c>
      <c r="F25" s="2">
        <f t="shared" si="0"/>
        <v>0</v>
      </c>
      <c r="K25" s="2">
        <f>'new table'!E25</f>
        <v>386602</v>
      </c>
      <c r="L25" s="8">
        <f t="shared" si="1"/>
        <v>0.86429971909095138</v>
      </c>
    </row>
    <row r="26" spans="1:12">
      <c r="A26" t="s">
        <v>6</v>
      </c>
      <c r="B26">
        <v>90</v>
      </c>
      <c r="C26">
        <v>0</v>
      </c>
      <c r="D26" s="7">
        <v>3921.5686274509799</v>
      </c>
      <c r="E26" s="1">
        <v>52892</v>
      </c>
      <c r="F26" s="2">
        <f t="shared" si="0"/>
        <v>0</v>
      </c>
      <c r="K26" s="2">
        <f>'new table'!E26</f>
        <v>51765</v>
      </c>
      <c r="L26" s="8">
        <f t="shared" si="1"/>
        <v>-2.1771467207572684E-2</v>
      </c>
    </row>
    <row r="27" spans="1:12">
      <c r="A27" t="s">
        <v>6</v>
      </c>
      <c r="B27">
        <v>135</v>
      </c>
      <c r="C27">
        <v>0</v>
      </c>
      <c r="D27" s="7">
        <v>7843.1372549019597</v>
      </c>
      <c r="E27" s="1">
        <v>55848</v>
      </c>
      <c r="F27" s="2">
        <f t="shared" si="0"/>
        <v>0</v>
      </c>
      <c r="K27" s="2">
        <f>'new table'!E27</f>
        <v>52417</v>
      </c>
      <c r="L27" s="8">
        <f t="shared" si="1"/>
        <v>-6.5455863555716656E-2</v>
      </c>
    </row>
    <row r="28" spans="1:12">
      <c r="A28" t="s">
        <v>6</v>
      </c>
      <c r="B28">
        <v>180</v>
      </c>
      <c r="C28">
        <v>2000</v>
      </c>
      <c r="D28" s="7">
        <v>11764.705882352901</v>
      </c>
      <c r="E28" s="1">
        <v>265511</v>
      </c>
      <c r="F28" s="2">
        <f t="shared" si="0"/>
        <v>132755.5</v>
      </c>
      <c r="K28" s="2">
        <f>'new table'!E28</f>
        <v>54252</v>
      </c>
      <c r="L28" s="8">
        <f t="shared" si="1"/>
        <v>-3.8940315564403156</v>
      </c>
    </row>
    <row r="29" spans="1:12">
      <c r="A29" t="s">
        <v>6</v>
      </c>
      <c r="B29">
        <v>225</v>
      </c>
      <c r="C29">
        <v>5000</v>
      </c>
      <c r="D29" s="7">
        <v>11764.705882352901</v>
      </c>
      <c r="E29" s="1">
        <v>54523</v>
      </c>
      <c r="F29" s="2">
        <f t="shared" si="0"/>
        <v>10904.6</v>
      </c>
      <c r="K29" s="2">
        <f>'new table'!E29</f>
        <v>55831</v>
      </c>
      <c r="L29" s="8">
        <f t="shared" si="1"/>
        <v>2.3427844745750569E-2</v>
      </c>
    </row>
    <row r="30" spans="1:12">
      <c r="A30" t="s">
        <v>6</v>
      </c>
      <c r="B30">
        <v>270</v>
      </c>
      <c r="C30">
        <v>9000</v>
      </c>
      <c r="D30" s="7">
        <v>11764.705882352901</v>
      </c>
      <c r="E30" s="1">
        <v>55584</v>
      </c>
      <c r="F30" s="2">
        <f t="shared" si="0"/>
        <v>6176</v>
      </c>
      <c r="K30" s="2">
        <f>'new table'!E30</f>
        <v>55929</v>
      </c>
      <c r="L30" s="8">
        <f t="shared" si="1"/>
        <v>6.1685351070106739E-3</v>
      </c>
    </row>
    <row r="31" spans="1:12">
      <c r="A31" t="s">
        <v>6</v>
      </c>
      <c r="B31">
        <v>315</v>
      </c>
      <c r="C31">
        <v>13000</v>
      </c>
      <c r="D31" s="7">
        <v>11764.705882352901</v>
      </c>
      <c r="E31" s="1">
        <v>56263</v>
      </c>
      <c r="F31" s="2">
        <f t="shared" si="0"/>
        <v>4327.9230769230771</v>
      </c>
      <c r="K31" s="2">
        <f>'new table'!E31</f>
        <v>68104</v>
      </c>
      <c r="L31" s="8">
        <f t="shared" si="1"/>
        <v>0.17386643956302125</v>
      </c>
    </row>
    <row r="32" spans="1:12">
      <c r="A32" t="s">
        <v>6</v>
      </c>
      <c r="B32">
        <v>360</v>
      </c>
      <c r="C32">
        <v>17000</v>
      </c>
      <c r="D32" s="7">
        <v>11764.705882352901</v>
      </c>
      <c r="E32" s="1">
        <v>56026</v>
      </c>
      <c r="F32" s="2">
        <f t="shared" si="0"/>
        <v>3295.6470588235293</v>
      </c>
      <c r="K32" s="2">
        <f>'new table'!E32</f>
        <v>57408</v>
      </c>
      <c r="L32" s="8">
        <f t="shared" si="1"/>
        <v>2.407329988851728E-2</v>
      </c>
    </row>
    <row r="33" spans="1:12">
      <c r="A33" t="s">
        <v>6</v>
      </c>
      <c r="B33">
        <v>405</v>
      </c>
      <c r="C33">
        <v>22000</v>
      </c>
      <c r="D33" s="7">
        <v>11764.705882352901</v>
      </c>
      <c r="E33" s="1">
        <v>56350</v>
      </c>
      <c r="F33" s="2">
        <f t="shared" si="0"/>
        <v>2561.3636363636365</v>
      </c>
      <c r="K33" s="2">
        <f>'new table'!E33</f>
        <v>57163</v>
      </c>
      <c r="L33" s="8">
        <f t="shared" si="1"/>
        <v>1.4222486573482847E-2</v>
      </c>
    </row>
    <row r="34" spans="1:12">
      <c r="A34" t="s">
        <v>6</v>
      </c>
      <c r="B34">
        <v>442</v>
      </c>
      <c r="C34">
        <v>27000</v>
      </c>
      <c r="D34" s="7">
        <v>15686.274509803899</v>
      </c>
      <c r="E34" s="1">
        <v>58368</v>
      </c>
      <c r="F34" s="2">
        <f t="shared" si="0"/>
        <v>2161.7777777777774</v>
      </c>
      <c r="K34" s="2">
        <f>'new table'!E34</f>
        <v>60067</v>
      </c>
      <c r="L34" s="8">
        <f t="shared" si="1"/>
        <v>2.8285081658814323E-2</v>
      </c>
    </row>
    <row r="35" spans="1:12">
      <c r="A35" t="s">
        <v>10</v>
      </c>
      <c r="B35">
        <v>0</v>
      </c>
      <c r="C35">
        <v>0</v>
      </c>
      <c r="D35" s="7">
        <v>0</v>
      </c>
      <c r="E35" s="1">
        <v>270</v>
      </c>
      <c r="F35" s="2">
        <f t="shared" si="0"/>
        <v>0</v>
      </c>
      <c r="G35" s="3" t="s">
        <v>17</v>
      </c>
      <c r="H35" s="1">
        <f t="shared" ref="H35" si="6">INDEX(LINEST($E36:$E45, $B36:$B45, TRUE), 1)</f>
        <v>-0.96183978408604864</v>
      </c>
      <c r="I35" s="3" t="s">
        <v>18</v>
      </c>
      <c r="J35" s="1">
        <f t="shared" ref="J35" si="7">INDEX(LINEST( $E36:$E45, $B36:$B45,TRUE), 2)</f>
        <v>54397.485874734026</v>
      </c>
      <c r="K35" s="2">
        <f>'new table'!E35</f>
        <v>318</v>
      </c>
      <c r="L35" s="8">
        <f t="shared" si="1"/>
        <v>0.15094339622641509</v>
      </c>
    </row>
    <row r="36" spans="1:12">
      <c r="A36" t="s">
        <v>10</v>
      </c>
      <c r="B36">
        <v>45</v>
      </c>
      <c r="C36">
        <v>0</v>
      </c>
      <c r="D36" s="7">
        <v>0</v>
      </c>
      <c r="E36" s="1">
        <v>54439</v>
      </c>
      <c r="F36" s="2">
        <f t="shared" si="0"/>
        <v>0</v>
      </c>
      <c r="K36" s="2">
        <f>'new table'!E36</f>
        <v>53623</v>
      </c>
      <c r="L36" s="8">
        <f t="shared" si="1"/>
        <v>-1.5217350763664846E-2</v>
      </c>
    </row>
    <row r="37" spans="1:12">
      <c r="A37" t="s">
        <v>10</v>
      </c>
      <c r="B37">
        <v>90</v>
      </c>
      <c r="C37">
        <v>0</v>
      </c>
      <c r="D37" s="7">
        <v>0</v>
      </c>
      <c r="E37" s="1">
        <v>54059</v>
      </c>
      <c r="F37" s="2">
        <f t="shared" si="0"/>
        <v>0</v>
      </c>
      <c r="K37" s="2">
        <f>'new table'!E37</f>
        <v>53206</v>
      </c>
      <c r="L37" s="8">
        <f t="shared" si="1"/>
        <v>-1.6032026463180846E-2</v>
      </c>
    </row>
    <row r="38" spans="1:12">
      <c r="A38" t="s">
        <v>10</v>
      </c>
      <c r="B38">
        <v>135</v>
      </c>
      <c r="C38">
        <v>0</v>
      </c>
      <c r="D38" s="7">
        <v>0</v>
      </c>
      <c r="E38" s="1">
        <v>54097</v>
      </c>
      <c r="F38" s="2">
        <f t="shared" si="0"/>
        <v>0</v>
      </c>
      <c r="K38" s="2">
        <f>'new table'!E38</f>
        <v>52850</v>
      </c>
      <c r="L38" s="8">
        <f t="shared" si="1"/>
        <v>-2.3595080416272469E-2</v>
      </c>
    </row>
    <row r="39" spans="1:12">
      <c r="A39" t="s">
        <v>10</v>
      </c>
      <c r="B39">
        <v>180</v>
      </c>
      <c r="C39">
        <v>0</v>
      </c>
      <c r="D39" s="7">
        <v>0</v>
      </c>
      <c r="E39" s="1">
        <v>54290</v>
      </c>
      <c r="F39" s="2">
        <f t="shared" si="0"/>
        <v>0</v>
      </c>
      <c r="K39" s="2">
        <f>'new table'!E39</f>
        <v>52648</v>
      </c>
      <c r="L39" s="8">
        <f t="shared" si="1"/>
        <v>-3.1188269259990884E-2</v>
      </c>
    </row>
    <row r="40" spans="1:12">
      <c r="A40" t="s">
        <v>10</v>
      </c>
      <c r="B40">
        <v>225</v>
      </c>
      <c r="C40">
        <v>0</v>
      </c>
      <c r="D40" s="7">
        <v>0</v>
      </c>
      <c r="E40" s="1">
        <v>54652</v>
      </c>
      <c r="F40" s="2">
        <f t="shared" si="0"/>
        <v>0</v>
      </c>
      <c r="K40" s="2">
        <f>'new table'!E40</f>
        <v>52905</v>
      </c>
      <c r="L40" s="8">
        <f t="shared" si="1"/>
        <v>-3.302145354881391E-2</v>
      </c>
    </row>
    <row r="41" spans="1:12">
      <c r="A41" t="s">
        <v>10</v>
      </c>
      <c r="B41">
        <v>270</v>
      </c>
      <c r="C41">
        <v>0</v>
      </c>
      <c r="D41" s="7">
        <v>0</v>
      </c>
      <c r="E41" s="1">
        <v>54105</v>
      </c>
      <c r="F41" s="2">
        <f t="shared" si="0"/>
        <v>0</v>
      </c>
      <c r="K41" s="2">
        <f>'new table'!E41</f>
        <v>52785</v>
      </c>
      <c r="L41" s="8">
        <f t="shared" si="1"/>
        <v>-2.5007104290991761E-2</v>
      </c>
    </row>
    <row r="42" spans="1:12">
      <c r="A42" t="s">
        <v>10</v>
      </c>
      <c r="B42">
        <v>315</v>
      </c>
      <c r="C42">
        <v>0</v>
      </c>
      <c r="D42" s="7">
        <v>0</v>
      </c>
      <c r="E42" s="1">
        <v>53939</v>
      </c>
      <c r="F42" s="2">
        <f t="shared" si="0"/>
        <v>0</v>
      </c>
      <c r="K42" s="2">
        <f>'new table'!E42</f>
        <v>52712</v>
      </c>
      <c r="L42" s="8">
        <f t="shared" si="1"/>
        <v>-2.327743208377599E-2</v>
      </c>
    </row>
    <row r="43" spans="1:12">
      <c r="A43" t="s">
        <v>10</v>
      </c>
      <c r="B43">
        <v>360</v>
      </c>
      <c r="C43">
        <v>1000</v>
      </c>
      <c r="D43" s="7">
        <v>3921.5686274509799</v>
      </c>
      <c r="E43" s="1">
        <v>54155</v>
      </c>
      <c r="F43" s="2">
        <f t="shared" si="0"/>
        <v>54155</v>
      </c>
      <c r="K43" s="2">
        <f>'new table'!E43</f>
        <v>52451</v>
      </c>
      <c r="L43" s="8">
        <f t="shared" si="1"/>
        <v>-3.2487464490667479E-2</v>
      </c>
    </row>
    <row r="44" spans="1:12">
      <c r="A44" t="s">
        <v>10</v>
      </c>
      <c r="B44">
        <v>405</v>
      </c>
      <c r="C44">
        <v>2000</v>
      </c>
      <c r="D44" s="7">
        <v>3921.5686274509799</v>
      </c>
      <c r="E44" s="1">
        <v>54140</v>
      </c>
      <c r="F44" s="2">
        <f t="shared" si="0"/>
        <v>27070</v>
      </c>
      <c r="K44" s="2">
        <f>'new table'!E44</f>
        <v>52794</v>
      </c>
      <c r="L44" s="8">
        <f t="shared" si="1"/>
        <v>-2.5495321438042201E-2</v>
      </c>
    </row>
    <row r="45" spans="1:12">
      <c r="A45" t="s">
        <v>10</v>
      </c>
      <c r="B45">
        <v>442</v>
      </c>
      <c r="C45">
        <v>5000</v>
      </c>
      <c r="D45" s="7">
        <v>7843.1372549019597</v>
      </c>
      <c r="E45" s="1">
        <v>53726</v>
      </c>
      <c r="F45" s="2">
        <f t="shared" si="0"/>
        <v>10745.2</v>
      </c>
      <c r="K45" s="2">
        <f>'new table'!E45</f>
        <v>52148</v>
      </c>
      <c r="L45" s="8">
        <f t="shared" si="1"/>
        <v>-3.0260029147810077E-2</v>
      </c>
    </row>
    <row r="46" spans="1:12">
      <c r="A46" t="s">
        <v>12</v>
      </c>
      <c r="B46">
        <v>0</v>
      </c>
      <c r="C46">
        <v>0</v>
      </c>
      <c r="D46" s="7">
        <v>0</v>
      </c>
      <c r="E46" s="1">
        <v>261</v>
      </c>
      <c r="F46" s="2">
        <f t="shared" si="0"/>
        <v>0</v>
      </c>
      <c r="G46" s="3" t="s">
        <v>17</v>
      </c>
      <c r="H46" s="1">
        <f t="shared" ref="H46" si="8">INDEX(LINEST($E47:$E56, $B47:$B56, TRUE), 1)</f>
        <v>-13.195334271824359</v>
      </c>
      <c r="I46" s="3" t="s">
        <v>18</v>
      </c>
      <c r="J46" s="1">
        <f t="shared" ref="J46" si="9">INDEX(LINEST( $E47:$E56, $B47:$B56,TRUE), 2)</f>
        <v>145172.38896485907</v>
      </c>
      <c r="K46" s="2">
        <f>'new table'!E46</f>
        <v>271</v>
      </c>
      <c r="L46" s="8">
        <f t="shared" si="1"/>
        <v>3.6900369003690037E-2</v>
      </c>
    </row>
    <row r="47" spans="1:12">
      <c r="A47" t="s">
        <v>12</v>
      </c>
      <c r="B47">
        <v>45</v>
      </c>
      <c r="C47">
        <v>3000</v>
      </c>
      <c r="D47" s="7">
        <v>5882.3529411764703</v>
      </c>
      <c r="E47" s="1">
        <v>107878</v>
      </c>
      <c r="F47" s="2">
        <f t="shared" si="0"/>
        <v>35959.333333333336</v>
      </c>
      <c r="K47" s="2">
        <f>'new table'!E47</f>
        <v>108645</v>
      </c>
      <c r="L47" s="8">
        <f t="shared" si="1"/>
        <v>7.0596898154540013E-3</v>
      </c>
    </row>
    <row r="48" spans="1:12">
      <c r="A48" t="s">
        <v>12</v>
      </c>
      <c r="B48">
        <v>90</v>
      </c>
      <c r="C48">
        <v>9000</v>
      </c>
      <c r="D48" s="7">
        <v>5882.3529411764703</v>
      </c>
      <c r="E48" s="1">
        <v>109996</v>
      </c>
      <c r="F48" s="2">
        <f t="shared" si="0"/>
        <v>12221.777777777777</v>
      </c>
      <c r="K48" s="2">
        <f>'new table'!E48</f>
        <v>118918</v>
      </c>
      <c r="L48" s="8">
        <f t="shared" si="1"/>
        <v>7.5026488841050135E-2</v>
      </c>
    </row>
    <row r="49" spans="1:12">
      <c r="A49" t="s">
        <v>12</v>
      </c>
      <c r="B49">
        <v>135</v>
      </c>
      <c r="C49">
        <v>15000</v>
      </c>
      <c r="D49" s="7">
        <v>5882.3529411764703</v>
      </c>
      <c r="E49" s="1">
        <v>109883</v>
      </c>
      <c r="F49" s="2">
        <f t="shared" si="0"/>
        <v>7325.5333333333338</v>
      </c>
      <c r="K49" s="2">
        <f>'new table'!E49</f>
        <v>185689</v>
      </c>
      <c r="L49" s="8">
        <f t="shared" si="1"/>
        <v>0.40824173752887893</v>
      </c>
    </row>
    <row r="50" spans="1:12">
      <c r="A50" t="s">
        <v>12</v>
      </c>
      <c r="B50">
        <v>180</v>
      </c>
      <c r="C50">
        <v>21000</v>
      </c>
      <c r="D50" s="7">
        <v>5882.3529411764703</v>
      </c>
      <c r="E50" s="1">
        <v>110218</v>
      </c>
      <c r="F50" s="2">
        <f t="shared" si="0"/>
        <v>5248.4761904761908</v>
      </c>
      <c r="K50" s="2">
        <f>'new table'!E50</f>
        <v>196998</v>
      </c>
      <c r="L50" s="8">
        <f t="shared" si="1"/>
        <v>0.44051208641712097</v>
      </c>
    </row>
    <row r="51" spans="1:12">
      <c r="A51" t="s">
        <v>12</v>
      </c>
      <c r="B51">
        <v>225</v>
      </c>
      <c r="C51">
        <v>27000</v>
      </c>
      <c r="D51" s="7">
        <v>5882.3529411764703</v>
      </c>
      <c r="E51" s="1">
        <v>407244</v>
      </c>
      <c r="F51" s="2">
        <f t="shared" si="0"/>
        <v>15083.111111111109</v>
      </c>
      <c r="K51" s="2">
        <f>'new table'!E51</f>
        <v>349231</v>
      </c>
      <c r="L51" s="8">
        <f t="shared" si="1"/>
        <v>-0.16611641005523564</v>
      </c>
    </row>
    <row r="52" spans="1:12">
      <c r="A52" t="s">
        <v>12</v>
      </c>
      <c r="B52">
        <v>270</v>
      </c>
      <c r="C52">
        <v>34000</v>
      </c>
      <c r="D52" s="7">
        <v>5882.3529411764703</v>
      </c>
      <c r="E52" s="1">
        <v>108872</v>
      </c>
      <c r="F52" s="2">
        <f t="shared" si="0"/>
        <v>3202.1176470588239</v>
      </c>
      <c r="K52" s="2">
        <f>'new table'!E52</f>
        <v>134016</v>
      </c>
      <c r="L52" s="8">
        <f t="shared" si="1"/>
        <v>0.18761938872970391</v>
      </c>
    </row>
    <row r="53" spans="1:12">
      <c r="A53" t="s">
        <v>12</v>
      </c>
      <c r="B53">
        <v>315</v>
      </c>
      <c r="C53">
        <v>45000</v>
      </c>
      <c r="D53" s="7">
        <v>5882.3529411764703</v>
      </c>
      <c r="E53" s="1">
        <v>112250</v>
      </c>
      <c r="F53" s="2">
        <f t="shared" si="0"/>
        <v>2494.4444444444443</v>
      </c>
      <c r="K53" s="2">
        <f>'new table'!E53</f>
        <v>141756</v>
      </c>
      <c r="L53" s="8">
        <f t="shared" si="1"/>
        <v>0.20814639239256186</v>
      </c>
    </row>
    <row r="54" spans="1:12">
      <c r="A54" t="s">
        <v>12</v>
      </c>
      <c r="B54">
        <v>360</v>
      </c>
      <c r="C54">
        <v>60000</v>
      </c>
      <c r="D54" s="7">
        <v>7843.1372549019597</v>
      </c>
      <c r="E54" s="1">
        <v>115663</v>
      </c>
      <c r="F54" s="2">
        <f t="shared" si="0"/>
        <v>1927.7166666666667</v>
      </c>
      <c r="K54" s="2">
        <f>'new table'!E54</f>
        <v>157759</v>
      </c>
      <c r="L54" s="8">
        <f t="shared" si="1"/>
        <v>0.26683739121064409</v>
      </c>
    </row>
    <row r="55" spans="1:12">
      <c r="A55" t="s">
        <v>12</v>
      </c>
      <c r="B55">
        <v>405</v>
      </c>
      <c r="C55">
        <v>79000</v>
      </c>
      <c r="D55" s="7">
        <v>7843.1372549019597</v>
      </c>
      <c r="E55" s="1">
        <v>117058</v>
      </c>
      <c r="F55" s="2">
        <f t="shared" si="0"/>
        <v>1481.746835443038</v>
      </c>
      <c r="K55" s="2">
        <f>'new table'!E55</f>
        <v>161347</v>
      </c>
      <c r="L55" s="8">
        <f t="shared" si="1"/>
        <v>0.27449534233670286</v>
      </c>
    </row>
    <row r="56" spans="1:12">
      <c r="A56" t="s">
        <v>12</v>
      </c>
      <c r="B56">
        <v>442</v>
      </c>
      <c r="C56">
        <v>103000</v>
      </c>
      <c r="D56" s="7">
        <v>7843.1372549019597</v>
      </c>
      <c r="E56" s="1">
        <v>120109</v>
      </c>
      <c r="F56" s="2">
        <f t="shared" si="0"/>
        <v>1166.1067961165047</v>
      </c>
      <c r="K56" s="2">
        <f>'new table'!E56</f>
        <v>169350</v>
      </c>
      <c r="L56" s="8">
        <f t="shared" si="1"/>
        <v>0.29076468851490994</v>
      </c>
    </row>
    <row r="57" spans="1:12">
      <c r="A57" t="s">
        <v>2</v>
      </c>
      <c r="B57">
        <v>0</v>
      </c>
      <c r="C57">
        <v>0</v>
      </c>
      <c r="D57" s="7">
        <v>0</v>
      </c>
      <c r="E57" s="1">
        <v>291</v>
      </c>
      <c r="F57" s="2">
        <f t="shared" si="0"/>
        <v>0</v>
      </c>
      <c r="G57" s="3" t="s">
        <v>17</v>
      </c>
      <c r="H57" s="1">
        <f t="shared" ref="H57" si="10">INDEX(LINEST($E58:$E67, $B58:$B67, TRUE), 1)</f>
        <v>415.63044689379615</v>
      </c>
      <c r="I57" s="3" t="s">
        <v>18</v>
      </c>
      <c r="J57" s="1">
        <f t="shared" ref="J57" si="11">INDEX(LINEST( $E58:$E67, $B58:$B67,TRUE), 2)</f>
        <v>46091.368751300484</v>
      </c>
      <c r="K57" s="2">
        <f>'new table'!E57</f>
        <v>279</v>
      </c>
      <c r="L57" s="8">
        <f t="shared" si="1"/>
        <v>-4.3010752688172046E-2</v>
      </c>
    </row>
    <row r="58" spans="1:12">
      <c r="A58" t="s">
        <v>2</v>
      </c>
      <c r="B58">
        <v>45</v>
      </c>
      <c r="C58">
        <v>30000</v>
      </c>
      <c r="D58" s="7">
        <v>3921.5686274509799</v>
      </c>
      <c r="E58" s="1">
        <v>64825</v>
      </c>
      <c r="F58" s="2">
        <f t="shared" si="0"/>
        <v>2160.833333333333</v>
      </c>
      <c r="K58" s="2">
        <f>'new table'!E58</f>
        <v>70801</v>
      </c>
      <c r="L58" s="8">
        <f t="shared" si="1"/>
        <v>8.44055874917021E-2</v>
      </c>
    </row>
    <row r="59" spans="1:12">
      <c r="A59" t="s">
        <v>2</v>
      </c>
      <c r="B59">
        <v>90</v>
      </c>
      <c r="C59">
        <v>84000</v>
      </c>
      <c r="D59" s="7">
        <v>3921.5686274509799</v>
      </c>
      <c r="E59" s="1">
        <v>81990</v>
      </c>
      <c r="F59" s="2">
        <f t="shared" si="0"/>
        <v>976.07142857142856</v>
      </c>
      <c r="K59" s="2">
        <f>'new table'!E59</f>
        <v>94118</v>
      </c>
      <c r="L59" s="8">
        <f t="shared" si="1"/>
        <v>0.12885951677681209</v>
      </c>
    </row>
    <row r="60" spans="1:12">
      <c r="A60" t="s">
        <v>2</v>
      </c>
      <c r="B60">
        <v>135</v>
      </c>
      <c r="C60">
        <v>168000</v>
      </c>
      <c r="D60" s="7">
        <v>3921.5686274509799</v>
      </c>
      <c r="E60" s="1">
        <v>93524</v>
      </c>
      <c r="F60" s="2">
        <f t="shared" si="0"/>
        <v>556.69047619047615</v>
      </c>
      <c r="K60" s="2">
        <f>'new table'!E60</f>
        <v>110039</v>
      </c>
      <c r="L60" s="8">
        <f t="shared" si="1"/>
        <v>0.15008315233689873</v>
      </c>
    </row>
    <row r="61" spans="1:12">
      <c r="A61" t="s">
        <v>2</v>
      </c>
      <c r="B61">
        <v>180</v>
      </c>
      <c r="C61">
        <v>287000</v>
      </c>
      <c r="D61" s="7">
        <v>3921.5686274509799</v>
      </c>
      <c r="E61" s="1">
        <v>127867</v>
      </c>
      <c r="F61" s="2">
        <f t="shared" si="0"/>
        <v>445.52961672473867</v>
      </c>
      <c r="K61" s="2">
        <f>'new table'!E61</f>
        <v>155608</v>
      </c>
      <c r="L61" s="8">
        <f t="shared" si="1"/>
        <v>0.17827489589224205</v>
      </c>
    </row>
    <row r="62" spans="1:12">
      <c r="A62" t="s">
        <v>2</v>
      </c>
      <c r="B62">
        <v>225</v>
      </c>
      <c r="C62">
        <v>443000</v>
      </c>
      <c r="D62" s="7">
        <v>3921.5686274509799</v>
      </c>
      <c r="E62" s="1">
        <v>141333</v>
      </c>
      <c r="F62" s="2">
        <f t="shared" si="0"/>
        <v>319.03611738148987</v>
      </c>
      <c r="K62" s="2">
        <f>'new table'!E62</f>
        <v>175337</v>
      </c>
      <c r="L62" s="8">
        <f t="shared" si="1"/>
        <v>0.19393510782093912</v>
      </c>
    </row>
    <row r="63" spans="1:12">
      <c r="A63" t="s">
        <v>2</v>
      </c>
      <c r="B63">
        <v>270</v>
      </c>
      <c r="C63">
        <v>615000</v>
      </c>
      <c r="D63" s="7">
        <v>3921.5686274509799</v>
      </c>
      <c r="E63" s="1">
        <v>148458</v>
      </c>
      <c r="F63" s="2">
        <f t="shared" si="0"/>
        <v>241.39512195121952</v>
      </c>
      <c r="K63" s="2">
        <f>'new table'!E63</f>
        <v>188569</v>
      </c>
      <c r="L63" s="8">
        <f t="shared" si="1"/>
        <v>0.21271258796514803</v>
      </c>
    </row>
    <row r="64" spans="1:12">
      <c r="A64" t="s">
        <v>2</v>
      </c>
      <c r="B64">
        <v>315</v>
      </c>
      <c r="C64">
        <v>810000</v>
      </c>
      <c r="D64" s="7">
        <v>3921.5686274509799</v>
      </c>
      <c r="E64" s="1">
        <v>194957</v>
      </c>
      <c r="F64" s="2">
        <f t="shared" si="0"/>
        <v>240.68765432098766</v>
      </c>
      <c r="K64" s="2">
        <f>'new table'!E64</f>
        <v>246684</v>
      </c>
      <c r="L64" s="8">
        <f t="shared" si="1"/>
        <v>0.20968931912892608</v>
      </c>
    </row>
    <row r="65" spans="1:12">
      <c r="A65" t="s">
        <v>2</v>
      </c>
      <c r="B65">
        <v>360</v>
      </c>
      <c r="C65">
        <v>1029000</v>
      </c>
      <c r="D65" s="7">
        <v>3921.5686274509799</v>
      </c>
      <c r="E65" s="1">
        <v>203824</v>
      </c>
      <c r="F65" s="2">
        <f t="shared" si="0"/>
        <v>198.07968901846453</v>
      </c>
      <c r="K65" s="2">
        <f>'new table'!E65</f>
        <v>258042</v>
      </c>
      <c r="L65" s="8">
        <f t="shared" si="1"/>
        <v>0.21011308236643647</v>
      </c>
    </row>
    <row r="66" spans="1:12">
      <c r="A66" t="s">
        <v>2</v>
      </c>
      <c r="B66">
        <v>405</v>
      </c>
      <c r="C66">
        <v>1270000</v>
      </c>
      <c r="D66" s="7">
        <v>3921.5686274509799</v>
      </c>
      <c r="E66" s="1">
        <v>207286</v>
      </c>
      <c r="F66" s="2">
        <f t="shared" si="0"/>
        <v>163.21732283464564</v>
      </c>
      <c r="K66" s="2">
        <f>'new table'!E66</f>
        <v>265811</v>
      </c>
      <c r="L66" s="8">
        <f t="shared" si="1"/>
        <v>0.22017523729266283</v>
      </c>
    </row>
    <row r="67" spans="1:12">
      <c r="A67" t="s">
        <v>2</v>
      </c>
      <c r="B67">
        <v>442</v>
      </c>
      <c r="C67">
        <v>1534000</v>
      </c>
      <c r="D67" s="7">
        <v>3921.5686274509799</v>
      </c>
      <c r="E67" s="1">
        <v>222210</v>
      </c>
      <c r="F67" s="2">
        <f t="shared" ref="F67:F78" si="12">G$1*IF(C67=0,0,E67/C67)</f>
        <v>144.85658409387221</v>
      </c>
      <c r="K67" s="2">
        <f>'new table'!E67</f>
        <v>286985</v>
      </c>
      <c r="L67" s="8">
        <f t="shared" ref="L67:L78" si="13">(K67-E67)/K67</f>
        <v>0.22570866073139711</v>
      </c>
    </row>
    <row r="68" spans="1:12">
      <c r="A68" t="s">
        <v>3</v>
      </c>
      <c r="B68">
        <v>0</v>
      </c>
      <c r="C68">
        <v>0</v>
      </c>
      <c r="D68" s="7">
        <v>0</v>
      </c>
      <c r="E68" s="1">
        <v>281</v>
      </c>
      <c r="F68" s="2">
        <f t="shared" si="12"/>
        <v>0</v>
      </c>
      <c r="G68" s="3" t="s">
        <v>17</v>
      </c>
      <c r="H68" s="1">
        <f t="shared" ref="H68" si="14">INDEX(LINEST($E69:$E78, $B69:$B78, TRUE), 1)</f>
        <v>2.5526534338214337</v>
      </c>
      <c r="I68" s="3" t="s">
        <v>18</v>
      </c>
      <c r="J68" s="1">
        <f t="shared" ref="J68" si="15">INDEX(LINEST( $E69:$E78, $B69:$B78,TRUE), 2)</f>
        <v>52125.960397876246</v>
      </c>
      <c r="K68" s="2">
        <f>'new table'!E68</f>
        <v>268</v>
      </c>
      <c r="L68" s="8">
        <f t="shared" si="13"/>
        <v>-4.8507462686567165E-2</v>
      </c>
    </row>
    <row r="69" spans="1:12">
      <c r="A69" t="s">
        <v>3</v>
      </c>
      <c r="B69">
        <v>45</v>
      </c>
      <c r="C69">
        <v>0</v>
      </c>
      <c r="D69" s="7">
        <v>3921.5686274509799</v>
      </c>
      <c r="E69" s="1">
        <v>52308</v>
      </c>
      <c r="F69" s="2">
        <f t="shared" si="12"/>
        <v>0</v>
      </c>
      <c r="K69" s="2">
        <f>'new table'!E69</f>
        <v>777807</v>
      </c>
      <c r="L69" s="8">
        <f t="shared" si="13"/>
        <v>0.93274938384457839</v>
      </c>
    </row>
    <row r="70" spans="1:12">
      <c r="A70" t="s">
        <v>3</v>
      </c>
      <c r="B70">
        <v>90</v>
      </c>
      <c r="C70">
        <v>0</v>
      </c>
      <c r="D70" s="7">
        <v>3921.5686274509799</v>
      </c>
      <c r="E70" s="1">
        <v>52752</v>
      </c>
      <c r="F70" s="2">
        <f t="shared" si="12"/>
        <v>0</v>
      </c>
      <c r="K70" s="2">
        <f>'new table'!E70</f>
        <v>52042</v>
      </c>
      <c r="L70" s="8">
        <f t="shared" si="13"/>
        <v>-1.3642826947465509E-2</v>
      </c>
    </row>
    <row r="71" spans="1:12">
      <c r="A71" t="s">
        <v>3</v>
      </c>
      <c r="B71">
        <v>135</v>
      </c>
      <c r="C71">
        <v>0</v>
      </c>
      <c r="D71" s="7">
        <v>3921.5686274509799</v>
      </c>
      <c r="E71" s="1">
        <v>52581</v>
      </c>
      <c r="F71" s="2">
        <f t="shared" si="12"/>
        <v>0</v>
      </c>
      <c r="K71" s="2">
        <f>'new table'!E71</f>
        <v>52363</v>
      </c>
      <c r="L71" s="8">
        <f t="shared" si="13"/>
        <v>-4.1632450394362428E-3</v>
      </c>
    </row>
    <row r="72" spans="1:12">
      <c r="A72" t="s">
        <v>3</v>
      </c>
      <c r="B72">
        <v>180</v>
      </c>
      <c r="C72">
        <v>0</v>
      </c>
      <c r="D72" s="7">
        <v>3921.5686274509799</v>
      </c>
      <c r="E72" s="1">
        <v>52439</v>
      </c>
      <c r="F72" s="2">
        <f t="shared" si="12"/>
        <v>0</v>
      </c>
      <c r="K72" s="2">
        <f>'new table'!E72</f>
        <v>52135</v>
      </c>
      <c r="L72" s="8">
        <f t="shared" si="13"/>
        <v>-5.8310156324925672E-3</v>
      </c>
    </row>
    <row r="73" spans="1:12">
      <c r="A73" t="s">
        <v>3</v>
      </c>
      <c r="B73">
        <v>225</v>
      </c>
      <c r="C73">
        <v>0</v>
      </c>
      <c r="D73" s="7">
        <v>3921.5686274509799</v>
      </c>
      <c r="E73" s="1">
        <v>52583</v>
      </c>
      <c r="F73" s="2">
        <f t="shared" si="12"/>
        <v>0</v>
      </c>
      <c r="K73" s="2">
        <f>'new table'!E73</f>
        <v>51968</v>
      </c>
      <c r="L73" s="8">
        <f t="shared" si="13"/>
        <v>-1.1834205665024631E-2</v>
      </c>
    </row>
    <row r="74" spans="1:12">
      <c r="A74" t="s">
        <v>3</v>
      </c>
      <c r="B74">
        <v>270</v>
      </c>
      <c r="C74">
        <v>0</v>
      </c>
      <c r="D74" s="7">
        <v>3921.5686274509799</v>
      </c>
      <c r="E74" s="1">
        <v>52515</v>
      </c>
      <c r="F74" s="2">
        <f t="shared" si="12"/>
        <v>0</v>
      </c>
      <c r="K74" s="2">
        <f>'new table'!E74</f>
        <v>52277</v>
      </c>
      <c r="L74" s="8">
        <f t="shared" si="13"/>
        <v>-4.5526713468638218E-3</v>
      </c>
    </row>
    <row r="75" spans="1:12">
      <c r="A75" t="s">
        <v>3</v>
      </c>
      <c r="B75">
        <v>315</v>
      </c>
      <c r="C75">
        <v>0</v>
      </c>
      <c r="D75" s="7">
        <v>3921.5686274509799</v>
      </c>
      <c r="E75" s="1">
        <v>52761</v>
      </c>
      <c r="F75" s="2">
        <f t="shared" si="12"/>
        <v>0</v>
      </c>
      <c r="K75" s="2">
        <f>'new table'!E75</f>
        <v>52111</v>
      </c>
      <c r="L75" s="8">
        <f t="shared" si="13"/>
        <v>-1.2473374143654891E-2</v>
      </c>
    </row>
    <row r="76" spans="1:12">
      <c r="A76" t="s">
        <v>3</v>
      </c>
      <c r="B76">
        <v>360</v>
      </c>
      <c r="C76">
        <v>1000</v>
      </c>
      <c r="D76" s="7">
        <v>7843.1372549019597</v>
      </c>
      <c r="E76" s="1">
        <v>52513</v>
      </c>
      <c r="F76" s="2">
        <f t="shared" si="12"/>
        <v>52513</v>
      </c>
      <c r="K76" s="2">
        <f>'new table'!E76</f>
        <v>51602</v>
      </c>
      <c r="L76" s="8">
        <f t="shared" si="13"/>
        <v>-1.7654354482384404E-2</v>
      </c>
    </row>
    <row r="77" spans="1:12">
      <c r="A77" t="s">
        <v>3</v>
      </c>
      <c r="B77">
        <v>405</v>
      </c>
      <c r="C77">
        <v>2000</v>
      </c>
      <c r="D77" s="7">
        <v>7843.1372549019597</v>
      </c>
      <c r="E77" s="1">
        <v>52632</v>
      </c>
      <c r="F77" s="2">
        <f t="shared" si="12"/>
        <v>26316</v>
      </c>
      <c r="K77" s="2">
        <f>'new table'!E77</f>
        <v>53029</v>
      </c>
      <c r="L77" s="8">
        <f t="shared" si="13"/>
        <v>7.4864696675404022E-3</v>
      </c>
    </row>
    <row r="78" spans="1:12">
      <c r="A78" t="s">
        <v>3</v>
      </c>
      <c r="B78">
        <v>442</v>
      </c>
      <c r="C78">
        <v>4000</v>
      </c>
      <c r="D78" s="7">
        <v>7843.1372549019597</v>
      </c>
      <c r="E78" s="1">
        <v>54473</v>
      </c>
      <c r="F78" s="2">
        <f t="shared" si="12"/>
        <v>13618.25</v>
      </c>
      <c r="K78" s="2">
        <f>'new table'!E78</f>
        <v>53308</v>
      </c>
      <c r="L78" s="8">
        <f t="shared" si="13"/>
        <v>-2.1854130712088242E-2</v>
      </c>
    </row>
    <row r="80" spans="1:12">
      <c r="K80" s="4" t="s">
        <v>25</v>
      </c>
      <c r="L80" s="2">
        <f>AVERAGE(L2:L78)</f>
        <v>-0.12124475851302143</v>
      </c>
    </row>
  </sheetData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1:L80"/>
  <sheetViews>
    <sheetView tabSelected="1" topLeftCell="A2" workbookViewId="0">
      <pane ySplit="615" topLeftCell="A34" activePane="bottomLeft"/>
      <selection activeCell="L2" sqref="L2"/>
      <selection pane="bottomLeft" activeCell="A2" sqref="A2:E78"/>
    </sheetView>
  </sheetViews>
  <sheetFormatPr defaultRowHeight="15"/>
  <cols>
    <col min="1" max="1" width="36.42578125" customWidth="1"/>
    <col min="2" max="2" width="9.28515625" customWidth="1"/>
    <col min="3" max="3" width="9.42578125" customWidth="1"/>
    <col min="4" max="4" width="13.85546875" style="7" customWidth="1"/>
    <col min="5" max="5" width="9" style="1" bestFit="1" customWidth="1"/>
    <col min="6" max="6" width="19.140625" customWidth="1"/>
    <col min="7" max="7" width="6" bestFit="1" customWidth="1"/>
    <col min="8" max="8" width="10.140625" style="1" customWidth="1"/>
    <col min="10" max="10" width="9.5703125" style="1" customWidth="1"/>
    <col min="11" max="11" width="10.7109375" style="2" customWidth="1"/>
    <col min="12" max="12" width="11.5703125" style="2" customWidth="1"/>
    <col min="13" max="13" width="9.7109375" customWidth="1"/>
  </cols>
  <sheetData>
    <row r="1" spans="1:12" s="3" customFormat="1">
      <c r="A1" s="3" t="s">
        <v>13</v>
      </c>
      <c r="B1" s="3" t="s">
        <v>14</v>
      </c>
      <c r="C1" s="3" t="s">
        <v>16</v>
      </c>
      <c r="D1" s="6" t="s">
        <v>20</v>
      </c>
      <c r="E1" s="5" t="s">
        <v>15</v>
      </c>
      <c r="F1" s="3" t="str">
        <f>CONCATENATE(G1, "*time/delivered")</f>
        <v>1000*time/delivered</v>
      </c>
      <c r="G1" s="3">
        <v>1000</v>
      </c>
      <c r="H1" s="5"/>
      <c r="J1" s="5"/>
      <c r="K1" s="4" t="s">
        <v>23</v>
      </c>
      <c r="L1" s="4" t="s">
        <v>24</v>
      </c>
    </row>
    <row r="2" spans="1:12">
      <c r="A2" t="s">
        <v>5</v>
      </c>
      <c r="B2">
        <v>0</v>
      </c>
      <c r="C2">
        <v>0</v>
      </c>
      <c r="D2" s="7">
        <v>0</v>
      </c>
      <c r="E2" s="1">
        <v>428</v>
      </c>
      <c r="F2" s="2">
        <f>G$1*IF(C2=0,0,E2/C2)</f>
        <v>0</v>
      </c>
      <c r="G2" s="3" t="s">
        <v>17</v>
      </c>
      <c r="H2" s="1">
        <f>INDEX(LINEST($E3:$E12, $B3:$B12, TRUE), 1)</f>
        <v>-662.36354383479147</v>
      </c>
      <c r="I2" s="3" t="s">
        <v>18</v>
      </c>
      <c r="J2" s="1">
        <f>INDEX(LINEST( $E3:$E12, $B3:$B12,TRUE), 2)</f>
        <v>360676.48626404302</v>
      </c>
      <c r="K2" s="2">
        <f>'new table'!E2</f>
        <v>274</v>
      </c>
      <c r="L2" s="8">
        <f>(K2-E2)/K2</f>
        <v>-0.56204379562043794</v>
      </c>
    </row>
    <row r="3" spans="1:12">
      <c r="A3" t="s">
        <v>5</v>
      </c>
      <c r="B3">
        <v>45</v>
      </c>
      <c r="C3">
        <v>0</v>
      </c>
      <c r="D3" s="7">
        <v>0</v>
      </c>
      <c r="E3" s="1">
        <v>72189</v>
      </c>
      <c r="F3" s="2">
        <f t="shared" ref="F3:F66" si="0">G$1*IF(C3=0,0,E3/C3)</f>
        <v>0</v>
      </c>
      <c r="K3" s="2">
        <f>'new table'!E3</f>
        <v>55732</v>
      </c>
      <c r="L3" s="8">
        <f t="shared" ref="L3:L66" si="1">(K3-E3)/K3</f>
        <v>-0.29528816478863129</v>
      </c>
    </row>
    <row r="4" spans="1:12">
      <c r="A4" t="s">
        <v>5</v>
      </c>
      <c r="B4">
        <v>90</v>
      </c>
      <c r="C4">
        <v>0</v>
      </c>
      <c r="D4" s="7">
        <v>0</v>
      </c>
      <c r="E4" s="1">
        <v>71634</v>
      </c>
      <c r="F4" s="2">
        <f t="shared" si="0"/>
        <v>0</v>
      </c>
      <c r="K4" s="2">
        <f>'new table'!E4</f>
        <v>56080</v>
      </c>
      <c r="L4" s="8">
        <f t="shared" si="1"/>
        <v>-0.27735378031383739</v>
      </c>
    </row>
    <row r="5" spans="1:12">
      <c r="A5" t="s">
        <v>5</v>
      </c>
      <c r="B5">
        <v>135</v>
      </c>
      <c r="C5">
        <v>0</v>
      </c>
      <c r="D5" s="7">
        <v>0</v>
      </c>
      <c r="E5" s="1">
        <v>67889</v>
      </c>
      <c r="F5" s="2">
        <f t="shared" si="0"/>
        <v>0</v>
      </c>
      <c r="K5" s="2">
        <f>'new table'!E5</f>
        <v>53842</v>
      </c>
      <c r="L5" s="8">
        <f t="shared" si="1"/>
        <v>-0.26089298317298765</v>
      </c>
    </row>
    <row r="6" spans="1:12">
      <c r="A6" t="s">
        <v>5</v>
      </c>
      <c r="B6">
        <v>180</v>
      </c>
      <c r="C6">
        <v>0</v>
      </c>
      <c r="D6" s="7">
        <v>0</v>
      </c>
      <c r="E6" s="1">
        <v>1490457</v>
      </c>
      <c r="F6" s="2">
        <f t="shared" si="0"/>
        <v>0</v>
      </c>
      <c r="K6" s="2">
        <f>'new table'!E6</f>
        <v>53725</v>
      </c>
      <c r="L6" s="8">
        <f t="shared" si="1"/>
        <v>-26.742335970218708</v>
      </c>
    </row>
    <row r="7" spans="1:12">
      <c r="A7" t="s">
        <v>5</v>
      </c>
      <c r="B7">
        <v>225</v>
      </c>
      <c r="C7">
        <v>0</v>
      </c>
      <c r="D7" s="7">
        <v>0</v>
      </c>
      <c r="E7" s="1">
        <v>44976</v>
      </c>
      <c r="F7" s="2">
        <f t="shared" si="0"/>
        <v>0</v>
      </c>
      <c r="K7" s="2">
        <f>'new table'!E7</f>
        <v>53579</v>
      </c>
      <c r="L7" s="8">
        <f t="shared" si="1"/>
        <v>0.16056663991489203</v>
      </c>
    </row>
    <row r="8" spans="1:12">
      <c r="A8" t="s">
        <v>5</v>
      </c>
      <c r="B8">
        <v>270</v>
      </c>
      <c r="C8">
        <v>0</v>
      </c>
      <c r="D8" s="7">
        <v>0</v>
      </c>
      <c r="E8" s="1">
        <v>44907</v>
      </c>
      <c r="F8" s="2">
        <f t="shared" si="0"/>
        <v>0</v>
      </c>
      <c r="K8" s="2">
        <f>'new table'!E8</f>
        <v>53557</v>
      </c>
      <c r="L8" s="8">
        <f t="shared" si="1"/>
        <v>0.16151016673824151</v>
      </c>
    </row>
    <row r="9" spans="1:12">
      <c r="A9" t="s">
        <v>5</v>
      </c>
      <c r="B9">
        <v>315</v>
      </c>
      <c r="C9">
        <v>0</v>
      </c>
      <c r="D9" s="7">
        <v>0</v>
      </c>
      <c r="E9" s="1">
        <v>45211</v>
      </c>
      <c r="F9" s="2">
        <f t="shared" si="0"/>
        <v>0</v>
      </c>
      <c r="K9" s="2">
        <f>'new table'!E9</f>
        <v>53403</v>
      </c>
      <c r="L9" s="8">
        <f t="shared" si="1"/>
        <v>0.15339962174409677</v>
      </c>
    </row>
    <row r="10" spans="1:12">
      <c r="A10" t="s">
        <v>5</v>
      </c>
      <c r="B10">
        <v>360</v>
      </c>
      <c r="C10">
        <v>0</v>
      </c>
      <c r="D10" s="7">
        <v>0</v>
      </c>
      <c r="E10" s="1">
        <v>45107</v>
      </c>
      <c r="F10" s="2">
        <f t="shared" si="0"/>
        <v>0</v>
      </c>
      <c r="K10" s="2">
        <f>'new table'!E10</f>
        <v>53693</v>
      </c>
      <c r="L10" s="8">
        <f t="shared" si="1"/>
        <v>0.15990911291974746</v>
      </c>
    </row>
    <row r="11" spans="1:12">
      <c r="A11" t="s">
        <v>5</v>
      </c>
      <c r="B11">
        <v>405</v>
      </c>
      <c r="C11">
        <v>1000</v>
      </c>
      <c r="D11" s="7">
        <v>0</v>
      </c>
      <c r="E11" s="1">
        <v>45379</v>
      </c>
      <c r="F11" s="2">
        <f t="shared" si="0"/>
        <v>45379</v>
      </c>
      <c r="K11" s="2">
        <f>'new table'!E11</f>
        <v>53101</v>
      </c>
      <c r="L11" s="8">
        <f t="shared" si="1"/>
        <v>0.14542099018850868</v>
      </c>
    </row>
    <row r="12" spans="1:12">
      <c r="A12" t="s">
        <v>5</v>
      </c>
      <c r="B12">
        <v>442</v>
      </c>
      <c r="C12">
        <v>2000</v>
      </c>
      <c r="D12" s="7">
        <v>0</v>
      </c>
      <c r="E12" s="1">
        <v>44965</v>
      </c>
      <c r="F12" s="2">
        <f t="shared" si="0"/>
        <v>22482.5</v>
      </c>
      <c r="K12" s="2">
        <f>'new table'!E12</f>
        <v>53402</v>
      </c>
      <c r="L12" s="8">
        <f t="shared" si="1"/>
        <v>0.1579903374405453</v>
      </c>
    </row>
    <row r="13" spans="1:12">
      <c r="A13" t="s">
        <v>1</v>
      </c>
      <c r="B13">
        <v>0</v>
      </c>
      <c r="C13">
        <v>0</v>
      </c>
      <c r="D13" s="7">
        <v>0</v>
      </c>
      <c r="E13" s="1">
        <v>250</v>
      </c>
      <c r="F13" s="2">
        <f t="shared" si="0"/>
        <v>0</v>
      </c>
      <c r="G13" s="3" t="s">
        <v>17</v>
      </c>
      <c r="H13" s="1">
        <f t="shared" ref="H13" si="2">INDEX(LINEST($E14:$E23, $B14:$B23, TRUE), 1)</f>
        <v>39.251097601234079</v>
      </c>
      <c r="I13" s="3" t="s">
        <v>18</v>
      </c>
      <c r="J13" s="1">
        <f t="shared" ref="J13" si="3">INDEX(LINEST( $E14:$E23, $B14:$B23,TRUE), 2)</f>
        <v>42548.354221775553</v>
      </c>
      <c r="K13" s="2">
        <f>'new table'!E13</f>
        <v>321</v>
      </c>
      <c r="L13" s="8">
        <f t="shared" si="1"/>
        <v>0.22118380062305296</v>
      </c>
    </row>
    <row r="14" spans="1:12">
      <c r="A14" t="s">
        <v>1</v>
      </c>
      <c r="B14">
        <v>45</v>
      </c>
      <c r="C14">
        <v>3000</v>
      </c>
      <c r="D14" s="7">
        <v>0</v>
      </c>
      <c r="E14" s="1">
        <v>44605</v>
      </c>
      <c r="F14" s="2">
        <f t="shared" si="0"/>
        <v>14868.333333333334</v>
      </c>
      <c r="K14" s="2">
        <f>'new table'!E14</f>
        <v>53829</v>
      </c>
      <c r="L14" s="8">
        <f t="shared" si="1"/>
        <v>0.1713574467294581</v>
      </c>
    </row>
    <row r="15" spans="1:12">
      <c r="A15" t="s">
        <v>1</v>
      </c>
      <c r="B15">
        <v>90</v>
      </c>
      <c r="C15">
        <v>9000</v>
      </c>
      <c r="D15" s="7">
        <v>0</v>
      </c>
      <c r="E15" s="1">
        <v>47052</v>
      </c>
      <c r="F15" s="2">
        <f t="shared" si="0"/>
        <v>5228</v>
      </c>
      <c r="K15" s="2">
        <f>'new table'!E15</f>
        <v>56044</v>
      </c>
      <c r="L15" s="8">
        <f t="shared" si="1"/>
        <v>0.16044536435657697</v>
      </c>
    </row>
    <row r="16" spans="1:12">
      <c r="A16" t="s">
        <v>1</v>
      </c>
      <c r="B16">
        <v>135</v>
      </c>
      <c r="C16">
        <v>17000</v>
      </c>
      <c r="D16" s="7">
        <v>0</v>
      </c>
      <c r="E16" s="1">
        <v>47405</v>
      </c>
      <c r="F16" s="2">
        <f t="shared" si="0"/>
        <v>2788.5294117647059</v>
      </c>
      <c r="K16" s="2">
        <f>'new table'!E16</f>
        <v>57334</v>
      </c>
      <c r="L16" s="8">
        <f t="shared" si="1"/>
        <v>0.17317821885792026</v>
      </c>
    </row>
    <row r="17" spans="1:12">
      <c r="A17" t="s">
        <v>1</v>
      </c>
      <c r="B17">
        <v>180</v>
      </c>
      <c r="C17">
        <v>26000</v>
      </c>
      <c r="D17" s="7">
        <v>0</v>
      </c>
      <c r="E17" s="1">
        <v>49050</v>
      </c>
      <c r="F17" s="2">
        <f t="shared" si="0"/>
        <v>1886.5384615384614</v>
      </c>
      <c r="K17" s="2">
        <f>'new table'!E17</f>
        <v>59071</v>
      </c>
      <c r="L17" s="8">
        <f t="shared" si="1"/>
        <v>0.16964331059233803</v>
      </c>
    </row>
    <row r="18" spans="1:12">
      <c r="A18" t="s">
        <v>1</v>
      </c>
      <c r="B18">
        <v>225</v>
      </c>
      <c r="C18">
        <v>35000</v>
      </c>
      <c r="D18" s="7">
        <v>0</v>
      </c>
      <c r="E18" s="1">
        <v>49222</v>
      </c>
      <c r="F18" s="2">
        <f t="shared" si="0"/>
        <v>1406.3428571428572</v>
      </c>
      <c r="K18" s="2">
        <f>'new table'!E18</f>
        <v>58527</v>
      </c>
      <c r="L18" s="8">
        <f t="shared" si="1"/>
        <v>0.15898645069796846</v>
      </c>
    </row>
    <row r="19" spans="1:12">
      <c r="A19" t="s">
        <v>1</v>
      </c>
      <c r="B19">
        <v>270</v>
      </c>
      <c r="C19">
        <v>52000</v>
      </c>
      <c r="D19" s="7">
        <v>0</v>
      </c>
      <c r="E19" s="1">
        <v>52676</v>
      </c>
      <c r="F19" s="2">
        <f t="shared" si="0"/>
        <v>1012.9999999999999</v>
      </c>
      <c r="K19" s="2">
        <f>'new table'!E19</f>
        <v>65865</v>
      </c>
      <c r="L19" s="8">
        <f t="shared" si="1"/>
        <v>0.20024292112654674</v>
      </c>
    </row>
    <row r="20" spans="1:12">
      <c r="A20" t="s">
        <v>1</v>
      </c>
      <c r="B20">
        <v>315</v>
      </c>
      <c r="C20">
        <v>71000</v>
      </c>
      <c r="D20" s="7">
        <v>0</v>
      </c>
      <c r="E20" s="1">
        <v>57106</v>
      </c>
      <c r="F20" s="2">
        <f t="shared" si="0"/>
        <v>804.30985915492954</v>
      </c>
      <c r="K20" s="2">
        <f>'new table'!E20</f>
        <v>71891</v>
      </c>
      <c r="L20" s="8">
        <f t="shared" si="1"/>
        <v>0.20565856644086186</v>
      </c>
    </row>
    <row r="21" spans="1:12">
      <c r="A21" t="s">
        <v>1</v>
      </c>
      <c r="B21">
        <v>360</v>
      </c>
      <c r="C21">
        <v>93000</v>
      </c>
      <c r="D21" s="7">
        <v>0</v>
      </c>
      <c r="E21" s="1">
        <v>56716</v>
      </c>
      <c r="F21" s="2">
        <f t="shared" si="0"/>
        <v>609.84946236559131</v>
      </c>
      <c r="K21" s="2">
        <f>'new table'!E21</f>
        <v>72492</v>
      </c>
      <c r="L21" s="8">
        <f t="shared" si="1"/>
        <v>0.21762401368426862</v>
      </c>
    </row>
    <row r="22" spans="1:12">
      <c r="A22" t="s">
        <v>1</v>
      </c>
      <c r="B22">
        <v>405</v>
      </c>
      <c r="C22">
        <v>118000</v>
      </c>
      <c r="D22" s="7">
        <v>0</v>
      </c>
      <c r="E22" s="1">
        <v>60981</v>
      </c>
      <c r="F22" s="2">
        <f t="shared" si="0"/>
        <v>516.78813559322032</v>
      </c>
      <c r="K22" s="2">
        <f>'new table'!E22</f>
        <v>78346</v>
      </c>
      <c r="L22" s="8">
        <f t="shared" si="1"/>
        <v>0.22164501059403161</v>
      </c>
    </row>
    <row r="23" spans="1:12">
      <c r="A23" t="s">
        <v>1</v>
      </c>
      <c r="B23">
        <v>442</v>
      </c>
      <c r="C23">
        <v>143000</v>
      </c>
      <c r="D23" s="7">
        <v>0</v>
      </c>
      <c r="E23" s="1">
        <v>57503</v>
      </c>
      <c r="F23" s="2">
        <f t="shared" si="0"/>
        <v>402.11888111888112</v>
      </c>
      <c r="K23" s="2">
        <f>'new table'!E23</f>
        <v>77292</v>
      </c>
      <c r="L23" s="8">
        <f t="shared" si="1"/>
        <v>0.25602908451068673</v>
      </c>
    </row>
    <row r="24" spans="1:12">
      <c r="A24" t="s">
        <v>6</v>
      </c>
      <c r="B24">
        <v>0</v>
      </c>
      <c r="C24">
        <v>0</v>
      </c>
      <c r="D24" s="7">
        <v>0</v>
      </c>
      <c r="E24" s="1">
        <v>282</v>
      </c>
      <c r="F24" s="2">
        <f t="shared" si="0"/>
        <v>0</v>
      </c>
      <c r="G24" s="3" t="s">
        <v>17</v>
      </c>
      <c r="H24" s="1">
        <f t="shared" ref="H24" si="4">INDEX(LINEST($E25:$E34, $B25:$B34, TRUE), 1)</f>
        <v>12.236432611403094</v>
      </c>
      <c r="I24" s="3" t="s">
        <v>18</v>
      </c>
      <c r="J24" s="1">
        <f t="shared" ref="J24" si="5">INDEX(LINEST( $E25:$E34, $B25:$B34,TRUE), 2)</f>
        <v>42513.872074766856</v>
      </c>
      <c r="K24" s="2">
        <f>'new table'!E24</f>
        <v>301</v>
      </c>
      <c r="L24" s="8">
        <f t="shared" si="1"/>
        <v>6.3122923588039864E-2</v>
      </c>
    </row>
    <row r="25" spans="1:12">
      <c r="A25" t="s">
        <v>6</v>
      </c>
      <c r="B25">
        <v>45</v>
      </c>
      <c r="C25">
        <v>0</v>
      </c>
      <c r="D25" s="7">
        <v>0</v>
      </c>
      <c r="E25" s="1">
        <v>43370</v>
      </c>
      <c r="F25" s="2">
        <f t="shared" si="0"/>
        <v>0</v>
      </c>
      <c r="K25" s="2">
        <f>'new table'!E25</f>
        <v>386602</v>
      </c>
      <c r="L25" s="8">
        <f t="shared" si="1"/>
        <v>0.88781744533137441</v>
      </c>
    </row>
    <row r="26" spans="1:12">
      <c r="A26" t="s">
        <v>6</v>
      </c>
      <c r="B26">
        <v>90</v>
      </c>
      <c r="C26">
        <v>0</v>
      </c>
      <c r="D26" s="7">
        <v>0</v>
      </c>
      <c r="E26" s="1">
        <v>43484</v>
      </c>
      <c r="F26" s="2">
        <f t="shared" si="0"/>
        <v>0</v>
      </c>
      <c r="K26" s="2">
        <f>'new table'!E26</f>
        <v>51765</v>
      </c>
      <c r="L26" s="8">
        <f t="shared" si="1"/>
        <v>0.15997295469912104</v>
      </c>
    </row>
    <row r="27" spans="1:12">
      <c r="A27" t="s">
        <v>6</v>
      </c>
      <c r="B27">
        <v>135</v>
      </c>
      <c r="C27">
        <v>0</v>
      </c>
      <c r="D27" s="7">
        <v>0</v>
      </c>
      <c r="E27" s="1">
        <v>43364</v>
      </c>
      <c r="F27" s="2">
        <f t="shared" si="0"/>
        <v>0</v>
      </c>
      <c r="K27" s="2">
        <f>'new table'!E27</f>
        <v>52417</v>
      </c>
      <c r="L27" s="8">
        <f t="shared" si="1"/>
        <v>0.17271114333136195</v>
      </c>
    </row>
    <row r="28" spans="1:12">
      <c r="A28" t="s">
        <v>6</v>
      </c>
      <c r="B28">
        <v>180</v>
      </c>
      <c r="C28">
        <v>2000</v>
      </c>
      <c r="D28" s="7">
        <v>0</v>
      </c>
      <c r="E28" s="1">
        <v>44694</v>
      </c>
      <c r="F28" s="2">
        <f t="shared" si="0"/>
        <v>22347</v>
      </c>
      <c r="K28" s="2">
        <f>'new table'!E28</f>
        <v>54252</v>
      </c>
      <c r="L28" s="8">
        <f t="shared" si="1"/>
        <v>0.17617783676177837</v>
      </c>
    </row>
    <row r="29" spans="1:12">
      <c r="A29" t="s">
        <v>6</v>
      </c>
      <c r="B29">
        <v>225</v>
      </c>
      <c r="C29">
        <v>5000</v>
      </c>
      <c r="D29" s="7">
        <v>0</v>
      </c>
      <c r="E29" s="1">
        <v>45801</v>
      </c>
      <c r="F29" s="2">
        <f t="shared" si="0"/>
        <v>9160.1999999999989</v>
      </c>
      <c r="K29" s="2">
        <f>'new table'!E29</f>
        <v>55831</v>
      </c>
      <c r="L29" s="8">
        <f t="shared" si="1"/>
        <v>0.1796492987766653</v>
      </c>
    </row>
    <row r="30" spans="1:12">
      <c r="A30" t="s">
        <v>6</v>
      </c>
      <c r="B30">
        <v>270</v>
      </c>
      <c r="C30">
        <v>9000</v>
      </c>
      <c r="D30" s="7">
        <v>0</v>
      </c>
      <c r="E30" s="1">
        <v>45762</v>
      </c>
      <c r="F30" s="2">
        <f t="shared" si="0"/>
        <v>5084.6666666666661</v>
      </c>
      <c r="K30" s="2">
        <f>'new table'!E30</f>
        <v>55929</v>
      </c>
      <c r="L30" s="8">
        <f t="shared" si="1"/>
        <v>0.18178404763181891</v>
      </c>
    </row>
    <row r="31" spans="1:12">
      <c r="A31" t="s">
        <v>6</v>
      </c>
      <c r="B31">
        <v>315</v>
      </c>
      <c r="C31">
        <v>13000</v>
      </c>
      <c r="D31" s="7">
        <v>0</v>
      </c>
      <c r="E31" s="1">
        <v>47773</v>
      </c>
      <c r="F31" s="2">
        <f t="shared" si="0"/>
        <v>3674.8461538461538</v>
      </c>
      <c r="K31" s="2">
        <f>'new table'!E31</f>
        <v>68104</v>
      </c>
      <c r="L31" s="8">
        <f t="shared" si="1"/>
        <v>0.29852872077998355</v>
      </c>
    </row>
    <row r="32" spans="1:12">
      <c r="A32" t="s">
        <v>6</v>
      </c>
      <c r="B32">
        <v>360</v>
      </c>
      <c r="C32">
        <v>17000</v>
      </c>
      <c r="D32" s="7">
        <v>0</v>
      </c>
      <c r="E32" s="1">
        <v>45833</v>
      </c>
      <c r="F32" s="2">
        <f t="shared" si="0"/>
        <v>2696.0588235294117</v>
      </c>
      <c r="K32" s="2">
        <f>'new table'!E32</f>
        <v>57408</v>
      </c>
      <c r="L32" s="8">
        <f t="shared" si="1"/>
        <v>0.20162695094760313</v>
      </c>
    </row>
    <row r="33" spans="1:12">
      <c r="A33" t="s">
        <v>6</v>
      </c>
      <c r="B33">
        <v>405</v>
      </c>
      <c r="C33">
        <v>22000</v>
      </c>
      <c r="D33" s="7">
        <v>0</v>
      </c>
      <c r="E33" s="1">
        <v>46964</v>
      </c>
      <c r="F33" s="2">
        <f t="shared" si="0"/>
        <v>2134.7272727272725</v>
      </c>
      <c r="K33" s="2">
        <f>'new table'!E33</f>
        <v>57163</v>
      </c>
      <c r="L33" s="8">
        <f t="shared" si="1"/>
        <v>0.1784196070885013</v>
      </c>
    </row>
    <row r="34" spans="1:12">
      <c r="A34" t="s">
        <v>6</v>
      </c>
      <c r="B34">
        <v>442</v>
      </c>
      <c r="C34">
        <v>27000</v>
      </c>
      <c r="D34" s="7">
        <v>0</v>
      </c>
      <c r="E34" s="1">
        <v>48281</v>
      </c>
      <c r="F34" s="2">
        <f t="shared" si="0"/>
        <v>1788.185185185185</v>
      </c>
      <c r="K34" s="2">
        <f>'new table'!E34</f>
        <v>60067</v>
      </c>
      <c r="L34" s="8">
        <f t="shared" si="1"/>
        <v>0.1962142274460186</v>
      </c>
    </row>
    <row r="35" spans="1:12">
      <c r="A35" t="s">
        <v>10</v>
      </c>
      <c r="B35">
        <v>0</v>
      </c>
      <c r="C35">
        <v>0</v>
      </c>
      <c r="D35" s="7">
        <v>0</v>
      </c>
      <c r="E35" s="1">
        <v>260</v>
      </c>
      <c r="F35" s="2">
        <f t="shared" si="0"/>
        <v>0</v>
      </c>
      <c r="G35" s="3" t="s">
        <v>17</v>
      </c>
      <c r="H35" s="1">
        <f t="shared" ref="H35" si="6">INDEX(LINEST($E36:$E45, $B36:$B45, TRUE), 1)</f>
        <v>-0.34416747365909584</v>
      </c>
      <c r="I35" s="3" t="s">
        <v>18</v>
      </c>
      <c r="J35" s="1">
        <f t="shared" ref="J35" si="7">INDEX(LINEST( $E36:$E45, $B36:$B45,TRUE), 2)</f>
        <v>44384.506115751698</v>
      </c>
      <c r="K35" s="2">
        <f>'new table'!E35</f>
        <v>318</v>
      </c>
      <c r="L35" s="8">
        <f t="shared" si="1"/>
        <v>0.18238993710691823</v>
      </c>
    </row>
    <row r="36" spans="1:12">
      <c r="A36" t="s">
        <v>10</v>
      </c>
      <c r="B36">
        <v>45</v>
      </c>
      <c r="C36">
        <v>0</v>
      </c>
      <c r="D36" s="7">
        <v>0</v>
      </c>
      <c r="E36" s="1">
        <v>44266</v>
      </c>
      <c r="F36" s="2">
        <f t="shared" si="0"/>
        <v>0</v>
      </c>
      <c r="K36" s="2">
        <f>'new table'!E36</f>
        <v>53623</v>
      </c>
      <c r="L36" s="8">
        <f t="shared" si="1"/>
        <v>0.17449601849952445</v>
      </c>
    </row>
    <row r="37" spans="1:12">
      <c r="A37" t="s">
        <v>10</v>
      </c>
      <c r="B37">
        <v>90</v>
      </c>
      <c r="C37">
        <v>0</v>
      </c>
      <c r="D37" s="7">
        <v>0</v>
      </c>
      <c r="E37" s="1">
        <v>44252</v>
      </c>
      <c r="F37" s="2">
        <f t="shared" si="0"/>
        <v>0</v>
      </c>
      <c r="K37" s="2">
        <f>'new table'!E37</f>
        <v>53206</v>
      </c>
      <c r="L37" s="8">
        <f t="shared" si="1"/>
        <v>0.16828929068150209</v>
      </c>
    </row>
    <row r="38" spans="1:12">
      <c r="A38" t="s">
        <v>10</v>
      </c>
      <c r="B38">
        <v>135</v>
      </c>
      <c r="C38">
        <v>0</v>
      </c>
      <c r="D38" s="7">
        <v>0</v>
      </c>
      <c r="E38" s="1">
        <v>44281</v>
      </c>
      <c r="F38" s="2">
        <f t="shared" si="0"/>
        <v>0</v>
      </c>
      <c r="K38" s="2">
        <f>'new table'!E38</f>
        <v>52850</v>
      </c>
      <c r="L38" s="8">
        <f t="shared" si="1"/>
        <v>0.16213812677388836</v>
      </c>
    </row>
    <row r="39" spans="1:12">
      <c r="A39" t="s">
        <v>10</v>
      </c>
      <c r="B39">
        <v>180</v>
      </c>
      <c r="C39">
        <v>0</v>
      </c>
      <c r="D39" s="7">
        <v>0</v>
      </c>
      <c r="E39" s="1">
        <v>44284</v>
      </c>
      <c r="F39" s="2">
        <f t="shared" si="0"/>
        <v>0</v>
      </c>
      <c r="K39" s="2">
        <f>'new table'!E39</f>
        <v>52648</v>
      </c>
      <c r="L39" s="8">
        <f t="shared" si="1"/>
        <v>0.15886643367269412</v>
      </c>
    </row>
    <row r="40" spans="1:12">
      <c r="A40" t="s">
        <v>10</v>
      </c>
      <c r="B40">
        <v>225</v>
      </c>
      <c r="C40">
        <v>0</v>
      </c>
      <c r="D40" s="7">
        <v>0</v>
      </c>
      <c r="E40" s="1">
        <v>44727</v>
      </c>
      <c r="F40" s="2">
        <f t="shared" si="0"/>
        <v>0</v>
      </c>
      <c r="K40" s="2">
        <f>'new table'!E40</f>
        <v>52905</v>
      </c>
      <c r="L40" s="8">
        <f t="shared" si="1"/>
        <v>0.15457896229089879</v>
      </c>
    </row>
    <row r="41" spans="1:12">
      <c r="A41" t="s">
        <v>10</v>
      </c>
      <c r="B41">
        <v>270</v>
      </c>
      <c r="C41">
        <v>0</v>
      </c>
      <c r="D41" s="7">
        <v>0</v>
      </c>
      <c r="E41" s="1">
        <v>44338</v>
      </c>
      <c r="F41" s="2">
        <f t="shared" si="0"/>
        <v>0</v>
      </c>
      <c r="K41" s="2">
        <f>'new table'!E41</f>
        <v>52785</v>
      </c>
      <c r="L41" s="8">
        <f t="shared" si="1"/>
        <v>0.16002652268636924</v>
      </c>
    </row>
    <row r="42" spans="1:12">
      <c r="A42" t="s">
        <v>10</v>
      </c>
      <c r="B42">
        <v>315</v>
      </c>
      <c r="C42">
        <v>0</v>
      </c>
      <c r="D42" s="7">
        <v>0</v>
      </c>
      <c r="E42" s="1">
        <v>44286</v>
      </c>
      <c r="F42" s="2">
        <f t="shared" si="0"/>
        <v>0</v>
      </c>
      <c r="K42" s="2">
        <f>'new table'!E42</f>
        <v>52712</v>
      </c>
      <c r="L42" s="8">
        <f t="shared" si="1"/>
        <v>0.15984974958263773</v>
      </c>
    </row>
    <row r="43" spans="1:12">
      <c r="A43" t="s">
        <v>10</v>
      </c>
      <c r="B43">
        <v>360</v>
      </c>
      <c r="C43">
        <v>1000</v>
      </c>
      <c r="D43" s="7">
        <v>0</v>
      </c>
      <c r="E43" s="1">
        <v>44262</v>
      </c>
      <c r="F43" s="2">
        <f t="shared" si="0"/>
        <v>44262</v>
      </c>
      <c r="K43" s="2">
        <f>'new table'!E43</f>
        <v>52451</v>
      </c>
      <c r="L43" s="8">
        <f t="shared" si="1"/>
        <v>0.15612667060685212</v>
      </c>
    </row>
    <row r="44" spans="1:12">
      <c r="A44" t="s">
        <v>10</v>
      </c>
      <c r="B44">
        <v>405</v>
      </c>
      <c r="C44">
        <v>2000</v>
      </c>
      <c r="D44" s="7">
        <v>0</v>
      </c>
      <c r="E44" s="1">
        <v>44347</v>
      </c>
      <c r="F44" s="2">
        <f t="shared" si="0"/>
        <v>22173.5</v>
      </c>
      <c r="K44" s="2">
        <f>'new table'!E44</f>
        <v>52794</v>
      </c>
      <c r="L44" s="8">
        <f t="shared" si="1"/>
        <v>0.1599992423381445</v>
      </c>
    </row>
    <row r="45" spans="1:12">
      <c r="A45" t="s">
        <v>10</v>
      </c>
      <c r="B45">
        <v>442</v>
      </c>
      <c r="C45">
        <v>5000</v>
      </c>
      <c r="D45" s="7">
        <v>0</v>
      </c>
      <c r="E45" s="1">
        <v>43953</v>
      </c>
      <c r="F45" s="2">
        <f t="shared" si="0"/>
        <v>8790.6</v>
      </c>
      <c r="K45" s="2">
        <f>'new table'!E45</f>
        <v>52148</v>
      </c>
      <c r="L45" s="8">
        <f t="shared" si="1"/>
        <v>0.15714888394569304</v>
      </c>
    </row>
    <row r="46" spans="1:12">
      <c r="A46" t="s">
        <v>12</v>
      </c>
      <c r="B46">
        <v>0</v>
      </c>
      <c r="C46">
        <v>0</v>
      </c>
      <c r="D46" s="7">
        <v>0</v>
      </c>
      <c r="E46" s="1">
        <v>305</v>
      </c>
      <c r="F46" s="2">
        <f t="shared" si="0"/>
        <v>0</v>
      </c>
      <c r="G46" s="3" t="s">
        <v>17</v>
      </c>
      <c r="H46" s="1">
        <f t="shared" ref="H46" si="8">INDEX(LINEST($E47:$E56, $B47:$B56, TRUE), 1)</f>
        <v>-236.87145724221551</v>
      </c>
      <c r="I46" s="3" t="s">
        <v>18</v>
      </c>
      <c r="J46" s="1">
        <f t="shared" ref="J46" si="9">INDEX(LINEST( $E47:$E56, $B47:$B56,TRUE), 2)</f>
        <v>174011.48850165456</v>
      </c>
      <c r="K46" s="2">
        <f>'new table'!E46</f>
        <v>271</v>
      </c>
      <c r="L46" s="8">
        <f t="shared" si="1"/>
        <v>-0.12546125461254612</v>
      </c>
    </row>
    <row r="47" spans="1:12">
      <c r="A47" t="s">
        <v>12</v>
      </c>
      <c r="B47">
        <v>45</v>
      </c>
      <c r="C47">
        <v>3000</v>
      </c>
      <c r="D47" s="7">
        <v>0</v>
      </c>
      <c r="E47" s="1">
        <v>305820</v>
      </c>
      <c r="F47" s="2">
        <f t="shared" si="0"/>
        <v>101940</v>
      </c>
      <c r="K47" s="2">
        <f>'new table'!E47</f>
        <v>108645</v>
      </c>
      <c r="L47" s="8">
        <f t="shared" si="1"/>
        <v>-1.8148557227668094</v>
      </c>
    </row>
    <row r="48" spans="1:12">
      <c r="A48" t="s">
        <v>12</v>
      </c>
      <c r="B48">
        <v>90</v>
      </c>
      <c r="C48">
        <v>9000</v>
      </c>
      <c r="D48" s="7">
        <v>0</v>
      </c>
      <c r="E48" s="1">
        <v>90311</v>
      </c>
      <c r="F48" s="2">
        <f t="shared" si="0"/>
        <v>10034.555555555557</v>
      </c>
      <c r="K48" s="2">
        <f>'new table'!E48</f>
        <v>118918</v>
      </c>
      <c r="L48" s="8">
        <f t="shared" si="1"/>
        <v>0.24056072251467397</v>
      </c>
    </row>
    <row r="49" spans="1:12">
      <c r="A49" t="s">
        <v>12</v>
      </c>
      <c r="B49">
        <v>135</v>
      </c>
      <c r="C49">
        <v>15000</v>
      </c>
      <c r="D49" s="7">
        <v>0</v>
      </c>
      <c r="E49" s="1">
        <v>92403</v>
      </c>
      <c r="F49" s="2">
        <f t="shared" si="0"/>
        <v>6160.2</v>
      </c>
      <c r="K49" s="2">
        <f>'new table'!E49</f>
        <v>185689</v>
      </c>
      <c r="L49" s="8">
        <f t="shared" si="1"/>
        <v>0.50237763141596969</v>
      </c>
    </row>
    <row r="50" spans="1:12">
      <c r="A50" t="s">
        <v>12</v>
      </c>
      <c r="B50">
        <v>180</v>
      </c>
      <c r="C50">
        <v>21000</v>
      </c>
      <c r="D50" s="7">
        <v>0</v>
      </c>
      <c r="E50" s="1">
        <v>90896</v>
      </c>
      <c r="F50" s="2">
        <f t="shared" si="0"/>
        <v>4328.3809523809523</v>
      </c>
      <c r="K50" s="2">
        <f>'new table'!E50</f>
        <v>196998</v>
      </c>
      <c r="L50" s="8">
        <f t="shared" si="1"/>
        <v>0.53859430044975076</v>
      </c>
    </row>
    <row r="51" spans="1:12">
      <c r="A51" t="s">
        <v>12</v>
      </c>
      <c r="B51">
        <v>225</v>
      </c>
      <c r="C51">
        <v>27000</v>
      </c>
      <c r="D51" s="7">
        <v>0</v>
      </c>
      <c r="E51" s="1">
        <v>90316</v>
      </c>
      <c r="F51" s="2">
        <f t="shared" si="0"/>
        <v>3345.037037037037</v>
      </c>
      <c r="K51" s="2">
        <f>'new table'!E51</f>
        <v>349231</v>
      </c>
      <c r="L51" s="8">
        <f t="shared" si="1"/>
        <v>0.74138607397395995</v>
      </c>
    </row>
    <row r="52" spans="1:12">
      <c r="A52" t="s">
        <v>12</v>
      </c>
      <c r="B52">
        <v>270</v>
      </c>
      <c r="C52">
        <v>34000</v>
      </c>
      <c r="D52" s="7">
        <v>0</v>
      </c>
      <c r="E52" s="1">
        <v>89508</v>
      </c>
      <c r="F52" s="2">
        <f t="shared" si="0"/>
        <v>2632.5882352941176</v>
      </c>
      <c r="K52" s="2">
        <f>'new table'!E52</f>
        <v>134016</v>
      </c>
      <c r="L52" s="8">
        <f t="shared" si="1"/>
        <v>0.3321095988538682</v>
      </c>
    </row>
    <row r="53" spans="1:12">
      <c r="A53" t="s">
        <v>12</v>
      </c>
      <c r="B53">
        <v>315</v>
      </c>
      <c r="C53">
        <v>45000</v>
      </c>
      <c r="D53" s="7">
        <v>0</v>
      </c>
      <c r="E53" s="1">
        <v>97941</v>
      </c>
      <c r="F53" s="2">
        <f t="shared" si="0"/>
        <v>2176.4666666666667</v>
      </c>
      <c r="K53" s="2">
        <f>'new table'!E53</f>
        <v>141756</v>
      </c>
      <c r="L53" s="8">
        <f t="shared" si="1"/>
        <v>0.30908744603403032</v>
      </c>
    </row>
    <row r="54" spans="1:12">
      <c r="A54" t="s">
        <v>12</v>
      </c>
      <c r="B54">
        <v>360</v>
      </c>
      <c r="C54">
        <v>60000</v>
      </c>
      <c r="D54" s="7">
        <v>0</v>
      </c>
      <c r="E54" s="1">
        <v>98714</v>
      </c>
      <c r="F54" s="2">
        <f t="shared" si="0"/>
        <v>1645.2333333333333</v>
      </c>
      <c r="K54" s="2">
        <f>'new table'!E54</f>
        <v>157759</v>
      </c>
      <c r="L54" s="8">
        <f t="shared" si="1"/>
        <v>0.37427341704752187</v>
      </c>
    </row>
    <row r="55" spans="1:12">
      <c r="A55" t="s">
        <v>12</v>
      </c>
      <c r="B55">
        <v>405</v>
      </c>
      <c r="C55">
        <v>79000</v>
      </c>
      <c r="D55" s="7">
        <v>0</v>
      </c>
      <c r="E55" s="1">
        <v>98043</v>
      </c>
      <c r="F55" s="2">
        <f t="shared" si="0"/>
        <v>1241.0506329113923</v>
      </c>
      <c r="K55" s="2">
        <f>'new table'!E55</f>
        <v>161347</v>
      </c>
      <c r="L55" s="8">
        <f t="shared" si="1"/>
        <v>0.39234692928904785</v>
      </c>
    </row>
    <row r="56" spans="1:12">
      <c r="A56" t="s">
        <v>12</v>
      </c>
      <c r="B56">
        <v>442</v>
      </c>
      <c r="C56">
        <v>103000</v>
      </c>
      <c r="D56" s="7">
        <v>0</v>
      </c>
      <c r="E56" s="1">
        <v>101801</v>
      </c>
      <c r="F56" s="2">
        <f t="shared" si="0"/>
        <v>988.35922330097094</v>
      </c>
      <c r="K56" s="2">
        <f>'new table'!E56</f>
        <v>169350</v>
      </c>
      <c r="L56" s="8">
        <f t="shared" si="1"/>
        <v>0.39887215825214056</v>
      </c>
    </row>
    <row r="57" spans="1:12">
      <c r="A57" t="s">
        <v>2</v>
      </c>
      <c r="B57">
        <v>0</v>
      </c>
      <c r="C57">
        <v>0</v>
      </c>
      <c r="D57" s="7">
        <v>0</v>
      </c>
      <c r="E57" s="1">
        <v>278</v>
      </c>
      <c r="F57" s="2">
        <f t="shared" si="0"/>
        <v>0</v>
      </c>
      <c r="G57" s="3" t="s">
        <v>17</v>
      </c>
      <c r="H57" s="1">
        <f t="shared" ref="H57" si="10">INDEX(LINEST($E58:$E67, $B58:$B67, TRUE), 1)</f>
        <v>404.13261463716441</v>
      </c>
      <c r="I57" s="3" t="s">
        <v>18</v>
      </c>
      <c r="J57" s="1">
        <f t="shared" ref="J57" si="11">INDEX(LINEST( $E58:$E67, $B58:$B67,TRUE), 2)</f>
        <v>38395.583969011554</v>
      </c>
      <c r="K57" s="2">
        <f>'new table'!E57</f>
        <v>279</v>
      </c>
      <c r="L57" s="8">
        <f t="shared" si="1"/>
        <v>3.5842293906810036E-3</v>
      </c>
    </row>
    <row r="58" spans="1:12">
      <c r="A58" t="s">
        <v>2</v>
      </c>
      <c r="B58">
        <v>45</v>
      </c>
      <c r="C58">
        <v>30000</v>
      </c>
      <c r="D58" s="7">
        <v>0</v>
      </c>
      <c r="E58" s="1">
        <v>54610</v>
      </c>
      <c r="F58" s="2">
        <f t="shared" si="0"/>
        <v>1820.3333333333333</v>
      </c>
      <c r="K58" s="2">
        <f>'new table'!E58</f>
        <v>70801</v>
      </c>
      <c r="L58" s="8">
        <f t="shared" si="1"/>
        <v>0.22868321068911457</v>
      </c>
    </row>
    <row r="59" spans="1:12">
      <c r="A59" t="s">
        <v>2</v>
      </c>
      <c r="B59">
        <v>90</v>
      </c>
      <c r="C59">
        <v>84000</v>
      </c>
      <c r="D59" s="7">
        <v>0</v>
      </c>
      <c r="E59" s="1">
        <v>71682</v>
      </c>
      <c r="F59" s="2">
        <f t="shared" si="0"/>
        <v>853.35714285714278</v>
      </c>
      <c r="K59" s="2">
        <f>'new table'!E59</f>
        <v>94118</v>
      </c>
      <c r="L59" s="8">
        <f t="shared" si="1"/>
        <v>0.23838160606897724</v>
      </c>
    </row>
    <row r="60" spans="1:12">
      <c r="A60" t="s">
        <v>2</v>
      </c>
      <c r="B60">
        <v>135</v>
      </c>
      <c r="C60">
        <v>168000</v>
      </c>
      <c r="D60" s="7">
        <v>0</v>
      </c>
      <c r="E60" s="1">
        <v>90160</v>
      </c>
      <c r="F60" s="2">
        <f t="shared" si="0"/>
        <v>536.66666666666663</v>
      </c>
      <c r="K60" s="2">
        <f>'new table'!E60</f>
        <v>110039</v>
      </c>
      <c r="L60" s="8">
        <f t="shared" si="1"/>
        <v>0.18065413171693673</v>
      </c>
    </row>
    <row r="61" spans="1:12">
      <c r="A61" t="s">
        <v>2</v>
      </c>
      <c r="B61">
        <v>180</v>
      </c>
      <c r="C61">
        <v>287000</v>
      </c>
      <c r="D61" s="7">
        <v>0</v>
      </c>
      <c r="E61" s="1">
        <v>117132</v>
      </c>
      <c r="F61" s="2">
        <f t="shared" si="0"/>
        <v>408.1254355400697</v>
      </c>
      <c r="K61" s="2">
        <f>'new table'!E61</f>
        <v>155608</v>
      </c>
      <c r="L61" s="8">
        <f t="shared" si="1"/>
        <v>0.24726235155004883</v>
      </c>
    </row>
    <row r="62" spans="1:12">
      <c r="A62" t="s">
        <v>2</v>
      </c>
      <c r="B62">
        <v>225</v>
      </c>
      <c r="C62">
        <v>443000</v>
      </c>
      <c r="D62" s="7">
        <v>0</v>
      </c>
      <c r="E62" s="1">
        <v>130642</v>
      </c>
      <c r="F62" s="2">
        <f t="shared" si="0"/>
        <v>294.90293453724604</v>
      </c>
      <c r="K62" s="2">
        <f>'new table'!E62</f>
        <v>175337</v>
      </c>
      <c r="L62" s="8">
        <f t="shared" si="1"/>
        <v>0.25490911787015863</v>
      </c>
    </row>
    <row r="63" spans="1:12">
      <c r="A63" t="s">
        <v>2</v>
      </c>
      <c r="B63">
        <v>270</v>
      </c>
      <c r="C63">
        <v>615000</v>
      </c>
      <c r="D63" s="7">
        <v>0</v>
      </c>
      <c r="E63" s="1">
        <v>137833</v>
      </c>
      <c r="F63" s="2">
        <f t="shared" si="0"/>
        <v>224.11869918699188</v>
      </c>
      <c r="K63" s="2">
        <f>'new table'!E63</f>
        <v>188569</v>
      </c>
      <c r="L63" s="8">
        <f t="shared" si="1"/>
        <v>0.26905801059559098</v>
      </c>
    </row>
    <row r="64" spans="1:12">
      <c r="A64" t="s">
        <v>2</v>
      </c>
      <c r="B64">
        <v>315</v>
      </c>
      <c r="C64">
        <v>810000</v>
      </c>
      <c r="D64" s="7">
        <v>0</v>
      </c>
      <c r="E64" s="1">
        <v>183863</v>
      </c>
      <c r="F64" s="2">
        <f t="shared" si="0"/>
        <v>226.99135802469135</v>
      </c>
      <c r="K64" s="2">
        <f>'new table'!E64</f>
        <v>246684</v>
      </c>
      <c r="L64" s="8">
        <f t="shared" si="1"/>
        <v>0.25466183457378672</v>
      </c>
    </row>
    <row r="65" spans="1:12">
      <c r="A65" t="s">
        <v>2</v>
      </c>
      <c r="B65">
        <v>360</v>
      </c>
      <c r="C65">
        <v>1029000</v>
      </c>
      <c r="D65" s="7">
        <v>0</v>
      </c>
      <c r="E65" s="1">
        <v>190148</v>
      </c>
      <c r="F65" s="2">
        <f t="shared" si="0"/>
        <v>184.78911564625849</v>
      </c>
      <c r="K65" s="2">
        <f>'new table'!E65</f>
        <v>258042</v>
      </c>
      <c r="L65" s="8">
        <f t="shared" si="1"/>
        <v>0.2631122065400206</v>
      </c>
    </row>
    <row r="66" spans="1:12">
      <c r="A66" t="s">
        <v>2</v>
      </c>
      <c r="B66">
        <v>405</v>
      </c>
      <c r="C66">
        <v>1270000</v>
      </c>
      <c r="D66" s="7">
        <v>0</v>
      </c>
      <c r="E66" s="1">
        <v>194356</v>
      </c>
      <c r="F66" s="2">
        <f t="shared" si="0"/>
        <v>153.03622047244096</v>
      </c>
      <c r="K66" s="2">
        <f>'new table'!E66</f>
        <v>265811</v>
      </c>
      <c r="L66" s="8">
        <f t="shared" si="1"/>
        <v>0.26881882239636434</v>
      </c>
    </row>
    <row r="67" spans="1:12">
      <c r="A67" t="s">
        <v>2</v>
      </c>
      <c r="B67">
        <v>442</v>
      </c>
      <c r="C67">
        <v>1534000</v>
      </c>
      <c r="D67" s="7">
        <v>0</v>
      </c>
      <c r="E67" s="1">
        <v>210525</v>
      </c>
      <c r="F67" s="2">
        <f t="shared" ref="F67:F78" si="12">G$1*IF(C67=0,0,E67/C67)</f>
        <v>137.23924380704042</v>
      </c>
      <c r="K67" s="2">
        <f>'new table'!E67</f>
        <v>286985</v>
      </c>
      <c r="L67" s="8">
        <f t="shared" ref="L67:L78" si="13">(K67-E67)/K67</f>
        <v>0.26642507448124464</v>
      </c>
    </row>
    <row r="68" spans="1:12">
      <c r="A68" t="s">
        <v>3</v>
      </c>
      <c r="B68">
        <v>0</v>
      </c>
      <c r="C68">
        <v>0</v>
      </c>
      <c r="D68" s="7">
        <v>0</v>
      </c>
      <c r="E68" s="1">
        <v>265</v>
      </c>
      <c r="F68" s="2">
        <f t="shared" si="12"/>
        <v>0</v>
      </c>
      <c r="G68" s="3" t="s">
        <v>17</v>
      </c>
      <c r="H68" s="1">
        <f t="shared" ref="H68" si="14">INDEX(LINEST($E69:$E78, $B69:$B78, TRUE), 1)</f>
        <v>239.58287919033475</v>
      </c>
      <c r="I68" s="3" t="s">
        <v>18</v>
      </c>
      <c r="J68" s="1">
        <f t="shared" ref="J68" si="15">INDEX(LINEST( $E69:$E78, $B69:$B78,TRUE), 2)</f>
        <v>41509.303703744416</v>
      </c>
      <c r="K68" s="2">
        <f>'new table'!E68</f>
        <v>268</v>
      </c>
      <c r="L68" s="8">
        <f t="shared" si="13"/>
        <v>1.1194029850746268E-2</v>
      </c>
    </row>
    <row r="69" spans="1:12">
      <c r="A69" t="s">
        <v>3</v>
      </c>
      <c r="B69">
        <v>45</v>
      </c>
      <c r="C69">
        <v>0</v>
      </c>
      <c r="D69" s="7">
        <v>0</v>
      </c>
      <c r="E69" s="1">
        <v>43286</v>
      </c>
      <c r="F69" s="2">
        <f t="shared" si="12"/>
        <v>0</v>
      </c>
      <c r="K69" s="2">
        <f>'new table'!E69</f>
        <v>777807</v>
      </c>
      <c r="L69" s="8">
        <f t="shared" si="13"/>
        <v>0.94434866232882964</v>
      </c>
    </row>
    <row r="70" spans="1:12">
      <c r="A70" t="s">
        <v>3</v>
      </c>
      <c r="B70">
        <v>90</v>
      </c>
      <c r="C70">
        <v>0</v>
      </c>
      <c r="D70" s="7">
        <v>0</v>
      </c>
      <c r="E70" s="1">
        <v>43213</v>
      </c>
      <c r="F70" s="2">
        <f t="shared" si="12"/>
        <v>0</v>
      </c>
      <c r="K70" s="2">
        <f>'new table'!E70</f>
        <v>52042</v>
      </c>
      <c r="L70" s="8">
        <f t="shared" si="13"/>
        <v>0.16965143537911687</v>
      </c>
    </row>
    <row r="71" spans="1:12">
      <c r="A71" t="s">
        <v>3</v>
      </c>
      <c r="B71">
        <v>135</v>
      </c>
      <c r="C71">
        <v>0</v>
      </c>
      <c r="D71" s="7">
        <v>0</v>
      </c>
      <c r="E71" s="1">
        <v>43235</v>
      </c>
      <c r="F71" s="2">
        <f t="shared" si="12"/>
        <v>0</v>
      </c>
      <c r="K71" s="2">
        <f>'new table'!E71</f>
        <v>52363</v>
      </c>
      <c r="L71" s="8">
        <f t="shared" si="13"/>
        <v>0.17432156293566067</v>
      </c>
    </row>
    <row r="72" spans="1:12">
      <c r="A72" t="s">
        <v>3</v>
      </c>
      <c r="B72">
        <v>180</v>
      </c>
      <c r="C72">
        <v>0</v>
      </c>
      <c r="D72" s="7">
        <v>0</v>
      </c>
      <c r="E72" s="1">
        <v>43333</v>
      </c>
      <c r="F72" s="2">
        <f t="shared" si="12"/>
        <v>0</v>
      </c>
      <c r="K72" s="2">
        <f>'new table'!E72</f>
        <v>52135</v>
      </c>
      <c r="L72" s="8">
        <f t="shared" si="13"/>
        <v>0.1688309197276302</v>
      </c>
    </row>
    <row r="73" spans="1:12">
      <c r="A73" t="s">
        <v>3</v>
      </c>
      <c r="B73">
        <v>225</v>
      </c>
      <c r="C73">
        <v>0</v>
      </c>
      <c r="D73" s="7">
        <v>0</v>
      </c>
      <c r="E73" s="1">
        <v>43139</v>
      </c>
      <c r="F73" s="2">
        <f t="shared" si="12"/>
        <v>0</v>
      </c>
      <c r="K73" s="2">
        <f>'new table'!E73</f>
        <v>51968</v>
      </c>
      <c r="L73" s="8">
        <f t="shared" si="13"/>
        <v>0.16989301108374386</v>
      </c>
    </row>
    <row r="74" spans="1:12">
      <c r="A74" t="s">
        <v>3</v>
      </c>
      <c r="B74">
        <v>270</v>
      </c>
      <c r="C74">
        <v>0</v>
      </c>
      <c r="D74" s="7">
        <v>0</v>
      </c>
      <c r="E74" s="1">
        <v>43096</v>
      </c>
      <c r="F74" s="2">
        <f t="shared" si="12"/>
        <v>0</v>
      </c>
      <c r="K74" s="2">
        <f>'new table'!E74</f>
        <v>52277</v>
      </c>
      <c r="L74" s="8">
        <f t="shared" si="13"/>
        <v>0.17562216653595272</v>
      </c>
    </row>
    <row r="75" spans="1:12">
      <c r="A75" t="s">
        <v>3</v>
      </c>
      <c r="B75">
        <v>315</v>
      </c>
      <c r="C75">
        <v>0</v>
      </c>
      <c r="D75" s="7">
        <v>0</v>
      </c>
      <c r="E75" s="1">
        <v>616545</v>
      </c>
      <c r="F75" s="2">
        <f t="shared" si="12"/>
        <v>0</v>
      </c>
      <c r="K75" s="2">
        <f>'new table'!E75</f>
        <v>52111</v>
      </c>
      <c r="L75" s="8">
        <f t="shared" si="13"/>
        <v>-10.83137917138416</v>
      </c>
    </row>
    <row r="76" spans="1:12">
      <c r="A76" t="s">
        <v>3</v>
      </c>
      <c r="B76">
        <v>360</v>
      </c>
      <c r="C76">
        <v>1000</v>
      </c>
      <c r="D76" s="7">
        <v>0</v>
      </c>
      <c r="E76" s="1">
        <v>43086</v>
      </c>
      <c r="F76" s="2">
        <f t="shared" si="12"/>
        <v>43086</v>
      </c>
      <c r="K76" s="2">
        <f>'new table'!E76</f>
        <v>51602</v>
      </c>
      <c r="L76" s="8">
        <f t="shared" si="13"/>
        <v>0.16503236308670208</v>
      </c>
    </row>
    <row r="77" spans="1:12">
      <c r="A77" t="s">
        <v>3</v>
      </c>
      <c r="B77">
        <v>405</v>
      </c>
      <c r="C77">
        <v>2000</v>
      </c>
      <c r="D77" s="7">
        <v>0</v>
      </c>
      <c r="E77" s="1">
        <v>43438</v>
      </c>
      <c r="F77" s="2">
        <f t="shared" si="12"/>
        <v>21719</v>
      </c>
      <c r="K77" s="2">
        <f>'new table'!E77</f>
        <v>53029</v>
      </c>
      <c r="L77" s="8">
        <f t="shared" si="13"/>
        <v>0.18086330121254407</v>
      </c>
    </row>
    <row r="78" spans="1:12">
      <c r="A78" t="s">
        <v>3</v>
      </c>
      <c r="B78">
        <v>442</v>
      </c>
      <c r="C78">
        <v>4000</v>
      </c>
      <c r="D78" s="7">
        <v>0</v>
      </c>
      <c r="E78" s="1">
        <v>43773</v>
      </c>
      <c r="F78" s="2">
        <f t="shared" si="12"/>
        <v>10943.25</v>
      </c>
      <c r="K78" s="2">
        <f>'new table'!E78</f>
        <v>53308</v>
      </c>
      <c r="L78" s="8">
        <f t="shared" si="13"/>
        <v>0.17886621145043896</v>
      </c>
    </row>
    <row r="80" spans="1:12">
      <c r="K80" s="4" t="s">
        <v>25</v>
      </c>
      <c r="L80" s="2">
        <f>AVERAGE(L2:L78)</f>
        <v>-0.32053379550461969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allEvents</vt:lpstr>
      <vt:lpstr>naive</vt:lpstr>
      <vt:lpstr>new table</vt:lpstr>
      <vt:lpstr>new table vs. naive</vt:lpstr>
      <vt:lpstr>new table vs. old table</vt:lpstr>
      <vt:lpstr>old table vs. naive</vt:lpstr>
      <vt:lpstr>new table collated registration</vt:lpstr>
      <vt:lpstr>new tab collated vs. uncollated</vt:lpstr>
      <vt:lpstr>newtab coll_no_stat vs. uncoll</vt:lpstr>
    </vt:vector>
  </TitlesOfParts>
  <Company>SAP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Axel Uhl</dc:creator>
  <cp:lastModifiedBy>Axel Uhl</cp:lastModifiedBy>
  <dcterms:created xsi:type="dcterms:W3CDTF">2010-07-14T08:45:57Z</dcterms:created>
  <dcterms:modified xsi:type="dcterms:W3CDTF">2010-07-15T12:33:57Z</dcterms:modified>
</cp:coreProperties>
</file>