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ecloud-my.sharepoint.com/personal/f_venmans1_lse_ac_uk/Documents/Research projects/Litigation/"/>
    </mc:Choice>
  </mc:AlternateContent>
  <xr:revisionPtr revIDLastSave="4" documentId="13_ncr:1_{33283321-E418-5846-B645-46476E327E2C}" xr6:coauthVersionLast="47" xr6:coauthVersionMax="47" xr10:uidLastSave="{584507A8-CA8D-43BB-831E-0BCEA39846C7}"/>
  <bookViews>
    <workbookView xWindow="-108" yWindow="-108" windowWidth="23256" windowHeight="12576" xr2:uid="{01CC7EF5-1126-2A43-9E15-AA225AD646B4}"/>
  </bookViews>
  <sheets>
    <sheet name="Filings" sheetId="1" r:id="rId1"/>
    <sheet name="Decisions" sheetId="2" r:id="rId2"/>
    <sheet name="GVKEY" sheetId="3" r:id="rId3"/>
    <sheet name="GIC Sector" sheetId="5" r:id="rId4"/>
  </sheets>
  <definedNames>
    <definedName name="_xlnm._FilterDatabase" localSheetId="0" hidden="1">Filings!$A$1:$T$299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2" i="1" l="1"/>
  <c r="R222" i="1"/>
  <c r="Q222" i="1"/>
  <c r="P222" i="1"/>
  <c r="O222" i="1"/>
  <c r="N222" i="1"/>
  <c r="S195" i="1"/>
  <c r="R195" i="1"/>
  <c r="Q195" i="1"/>
  <c r="P195" i="1"/>
  <c r="O195" i="1"/>
  <c r="N195" i="1"/>
  <c r="S192" i="1"/>
  <c r="R192" i="1"/>
  <c r="Q192" i="1"/>
  <c r="P192" i="1"/>
  <c r="O192" i="1"/>
  <c r="N192" i="1"/>
  <c r="S36" i="1"/>
  <c r="R36" i="1"/>
  <c r="Q36" i="1"/>
  <c r="P36" i="1"/>
  <c r="O36" i="1"/>
  <c r="N36" i="1"/>
  <c r="S37" i="1"/>
  <c r="R37" i="1"/>
  <c r="Q37" i="1"/>
  <c r="P37" i="1"/>
  <c r="O37" i="1"/>
  <c r="N37" i="1"/>
  <c r="S310" i="1"/>
  <c r="R310" i="1"/>
  <c r="Q310" i="1"/>
  <c r="P310" i="1"/>
  <c r="O310" i="1"/>
  <c r="N310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S255" i="1"/>
  <c r="S256" i="1"/>
  <c r="S257" i="1"/>
  <c r="S258" i="1"/>
  <c r="S259" i="1"/>
  <c r="S260" i="1"/>
  <c r="S261" i="1"/>
  <c r="R255" i="1"/>
  <c r="R256" i="1"/>
  <c r="R257" i="1"/>
  <c r="R258" i="1"/>
  <c r="R259" i="1"/>
  <c r="R260" i="1"/>
  <c r="R261" i="1"/>
  <c r="Q255" i="1"/>
  <c r="Q256" i="1"/>
  <c r="Q257" i="1"/>
  <c r="Q258" i="1"/>
  <c r="Q259" i="1"/>
  <c r="Q260" i="1"/>
  <c r="Q261" i="1"/>
  <c r="P255" i="1"/>
  <c r="P256" i="1"/>
  <c r="P257" i="1"/>
  <c r="P258" i="1"/>
  <c r="P259" i="1"/>
  <c r="P260" i="1"/>
  <c r="P261" i="1"/>
  <c r="O255" i="1"/>
  <c r="O256" i="1"/>
  <c r="O257" i="1"/>
  <c r="O258" i="1"/>
  <c r="O259" i="1"/>
  <c r="O260" i="1"/>
  <c r="O261" i="1"/>
  <c r="N255" i="1"/>
  <c r="N256" i="1"/>
  <c r="N257" i="1"/>
  <c r="N258" i="1"/>
  <c r="N259" i="1"/>
  <c r="N260" i="1"/>
  <c r="N261" i="1"/>
  <c r="S238" i="1"/>
  <c r="R238" i="1"/>
  <c r="Q238" i="1"/>
  <c r="P238" i="1"/>
  <c r="O238" i="1"/>
  <c r="N238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N121" i="1"/>
  <c r="T121" i="1" s="1"/>
  <c r="N122" i="1"/>
  <c r="T122" i="1" s="1"/>
  <c r="N123" i="1"/>
  <c r="T123" i="1" s="1"/>
  <c r="N124" i="1"/>
  <c r="T124" i="1" s="1"/>
  <c r="N125" i="1"/>
  <c r="T125" i="1" s="1"/>
  <c r="N126" i="1"/>
  <c r="N127" i="1"/>
  <c r="T127" i="1" s="1"/>
  <c r="N128" i="1"/>
  <c r="T128" i="1" s="1"/>
  <c r="N129" i="1"/>
  <c r="T129" i="1" s="1"/>
  <c r="N130" i="1"/>
  <c r="T130" i="1" s="1"/>
  <c r="N131" i="1"/>
  <c r="T131" i="1" s="1"/>
  <c r="N132" i="1"/>
  <c r="N133" i="1"/>
  <c r="T133" i="1" s="1"/>
  <c r="N134" i="1"/>
  <c r="N135" i="1"/>
  <c r="T135" i="1" s="1"/>
  <c r="N136" i="1"/>
  <c r="H112" i="2"/>
  <c r="C112" i="2"/>
  <c r="G112" i="2"/>
  <c r="H111" i="2"/>
  <c r="C111" i="2"/>
  <c r="G111" i="2"/>
  <c r="H110" i="2"/>
  <c r="G110" i="2"/>
  <c r="C21" i="1"/>
  <c r="G21" i="1"/>
  <c r="F21" i="1"/>
  <c r="F17" i="3"/>
  <c r="A17" i="3"/>
  <c r="G2" i="1"/>
  <c r="F2" i="1"/>
  <c r="C2" i="1"/>
  <c r="G14" i="1"/>
  <c r="F14" i="1"/>
  <c r="C14" i="1"/>
  <c r="G18" i="1"/>
  <c r="F18" i="1"/>
  <c r="C18" i="1"/>
  <c r="A41" i="3"/>
  <c r="F41" i="3"/>
  <c r="B18" i="1" s="1"/>
  <c r="G15" i="1"/>
  <c r="F15" i="1"/>
  <c r="C15" i="1"/>
  <c r="A45" i="3"/>
  <c r="F45" i="3"/>
  <c r="B15" i="1" s="1"/>
  <c r="G31" i="1"/>
  <c r="F31" i="1"/>
  <c r="C31" i="1"/>
  <c r="A79" i="3"/>
  <c r="F79" i="3"/>
  <c r="B31" i="1" s="1"/>
  <c r="G167" i="1"/>
  <c r="G168" i="1"/>
  <c r="F167" i="1"/>
  <c r="F168" i="1"/>
  <c r="C167" i="1"/>
  <c r="C168" i="1"/>
  <c r="G17" i="1"/>
  <c r="F17" i="1"/>
  <c r="C17" i="1"/>
  <c r="G30" i="1"/>
  <c r="F30" i="1"/>
  <c r="C30" i="1"/>
  <c r="G29" i="1"/>
  <c r="F29" i="1"/>
  <c r="C29" i="1"/>
  <c r="H44" i="2"/>
  <c r="H45" i="2"/>
  <c r="H46" i="2"/>
  <c r="H47" i="2"/>
  <c r="H48" i="2"/>
  <c r="C44" i="2"/>
  <c r="C45" i="2"/>
  <c r="C46" i="2"/>
  <c r="C47" i="2"/>
  <c r="C48" i="2"/>
  <c r="G44" i="2"/>
  <c r="G45" i="2"/>
  <c r="G46" i="2"/>
  <c r="G47" i="2"/>
  <c r="G48" i="2"/>
  <c r="H85" i="2"/>
  <c r="H86" i="2"/>
  <c r="H87" i="2"/>
  <c r="H88" i="2"/>
  <c r="H89" i="2"/>
  <c r="C87" i="2"/>
  <c r="G87" i="2"/>
  <c r="C86" i="2"/>
  <c r="G86" i="2"/>
  <c r="C88" i="2"/>
  <c r="G88" i="2"/>
  <c r="C85" i="2"/>
  <c r="G85" i="2"/>
  <c r="C89" i="2"/>
  <c r="G89" i="2"/>
  <c r="H109" i="2"/>
  <c r="G109" i="2"/>
  <c r="H78" i="2"/>
  <c r="G78" i="2"/>
  <c r="H81" i="2"/>
  <c r="H82" i="2"/>
  <c r="H83" i="2"/>
  <c r="H84" i="2"/>
  <c r="C82" i="2"/>
  <c r="G82" i="2"/>
  <c r="C83" i="2"/>
  <c r="G83" i="2"/>
  <c r="C84" i="2"/>
  <c r="G84" i="2"/>
  <c r="C81" i="2"/>
  <c r="G81" i="2"/>
  <c r="T126" i="1" l="1"/>
  <c r="T136" i="1"/>
  <c r="T134" i="1"/>
  <c r="T310" i="1"/>
  <c r="T257" i="1"/>
  <c r="T61" i="1"/>
  <c r="T53" i="1"/>
  <c r="T45" i="1"/>
  <c r="T63" i="1"/>
  <c r="T55" i="1"/>
  <c r="T47" i="1"/>
  <c r="T39" i="1"/>
  <c r="T132" i="1"/>
  <c r="T51" i="1"/>
  <c r="T62" i="1"/>
  <c r="T54" i="1"/>
  <c r="T46" i="1"/>
  <c r="T38" i="1"/>
  <c r="T56" i="1"/>
  <c r="T48" i="1"/>
  <c r="T40" i="1"/>
  <c r="T58" i="1"/>
  <c r="T50" i="1"/>
  <c r="T42" i="1"/>
  <c r="T260" i="1"/>
  <c r="B111" i="2"/>
  <c r="T36" i="1"/>
  <c r="T256" i="1"/>
  <c r="T261" i="1"/>
  <c r="T255" i="1"/>
  <c r="T60" i="1"/>
  <c r="T52" i="1"/>
  <c r="T44" i="1"/>
  <c r="T222" i="1"/>
  <c r="T43" i="1"/>
  <c r="T195" i="1"/>
  <c r="T238" i="1"/>
  <c r="T259" i="1"/>
  <c r="T37" i="1"/>
  <c r="T59" i="1"/>
  <c r="T258" i="1"/>
  <c r="T57" i="1"/>
  <c r="T49" i="1"/>
  <c r="T41" i="1"/>
  <c r="T192" i="1"/>
  <c r="G59" i="2"/>
  <c r="G101" i="2"/>
  <c r="H59" i="2"/>
  <c r="H101" i="2"/>
  <c r="H39" i="2"/>
  <c r="H40" i="2"/>
  <c r="H41" i="2"/>
  <c r="H42" i="2"/>
  <c r="H43" i="2"/>
  <c r="G39" i="2"/>
  <c r="G40" i="2"/>
  <c r="G41" i="2"/>
  <c r="G42" i="2"/>
  <c r="G43" i="2"/>
  <c r="A49" i="2"/>
  <c r="C39" i="2"/>
  <c r="C40" i="2"/>
  <c r="C41" i="2"/>
  <c r="C42" i="2"/>
  <c r="C43" i="2"/>
  <c r="A165" i="1"/>
  <c r="C165" i="1" s="1"/>
  <c r="A37" i="2"/>
  <c r="C37" i="2" s="1"/>
  <c r="C101" i="2"/>
  <c r="C59" i="2"/>
  <c r="C212" i="1"/>
  <c r="C255" i="1"/>
  <c r="C256" i="1"/>
  <c r="C257" i="1"/>
  <c r="C258" i="1"/>
  <c r="C259" i="1"/>
  <c r="C260" i="1"/>
  <c r="C261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239" i="1"/>
  <c r="C217" i="1"/>
  <c r="C218" i="1"/>
  <c r="C219" i="1"/>
  <c r="C220" i="1"/>
  <c r="C152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139" i="1"/>
  <c r="C140" i="1"/>
  <c r="C141" i="1"/>
  <c r="C142" i="1"/>
  <c r="C143" i="1"/>
  <c r="C153" i="1"/>
  <c r="C154" i="1"/>
  <c r="C155" i="1"/>
  <c r="C156" i="1"/>
  <c r="C157" i="1"/>
  <c r="C158" i="1"/>
  <c r="C159" i="1"/>
  <c r="C160" i="1"/>
  <c r="C161" i="1"/>
  <c r="C162" i="1"/>
  <c r="C8" i="1"/>
  <c r="C9" i="1"/>
  <c r="C10" i="1"/>
  <c r="C11" i="1"/>
  <c r="C12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285" i="1"/>
  <c r="C144" i="1"/>
  <c r="C145" i="1"/>
  <c r="C146" i="1"/>
  <c r="C147" i="1"/>
  <c r="C148" i="1"/>
  <c r="C149" i="1"/>
  <c r="C150" i="1"/>
  <c r="C151" i="1"/>
  <c r="C196" i="1"/>
  <c r="C192" i="1"/>
  <c r="C195" i="1"/>
  <c r="C222" i="1"/>
  <c r="F2" i="3"/>
  <c r="F3" i="3"/>
  <c r="B46" i="2" s="1"/>
  <c r="F4" i="3"/>
  <c r="B38" i="1" s="1"/>
  <c r="F5" i="3"/>
  <c r="F6" i="3"/>
  <c r="B39" i="1" s="1"/>
  <c r="F7" i="3"/>
  <c r="F8" i="3"/>
  <c r="F9" i="3"/>
  <c r="F10" i="3"/>
  <c r="F11" i="3"/>
  <c r="B39" i="2" s="1"/>
  <c r="F12" i="3"/>
  <c r="F13" i="3"/>
  <c r="F14" i="3"/>
  <c r="F15" i="3"/>
  <c r="B101" i="2" s="1"/>
  <c r="F16" i="3"/>
  <c r="B21" i="1" s="1"/>
  <c r="F18" i="3"/>
  <c r="F19" i="3"/>
  <c r="F20" i="3"/>
  <c r="B222" i="1" s="1"/>
  <c r="F21" i="3"/>
  <c r="F22" i="3"/>
  <c r="F23" i="3"/>
  <c r="F24" i="3"/>
  <c r="F25" i="3"/>
  <c r="F26" i="3"/>
  <c r="F27" i="3"/>
  <c r="F28" i="3"/>
  <c r="F29" i="3"/>
  <c r="B47" i="2" s="1"/>
  <c r="F30" i="3"/>
  <c r="F31" i="3"/>
  <c r="B45" i="1" s="1"/>
  <c r="F32" i="3"/>
  <c r="F33" i="3"/>
  <c r="F34" i="3"/>
  <c r="B82" i="1" s="1"/>
  <c r="F35" i="3"/>
  <c r="F36" i="3"/>
  <c r="F37" i="3"/>
  <c r="B2" i="1" s="1"/>
  <c r="F38" i="3"/>
  <c r="F39" i="3"/>
  <c r="F40" i="3"/>
  <c r="F43" i="3"/>
  <c r="B83" i="1" s="1"/>
  <c r="F44" i="3"/>
  <c r="B84" i="1" s="1"/>
  <c r="F42" i="3"/>
  <c r="B158" i="1" s="1"/>
  <c r="F46" i="3"/>
  <c r="F47" i="3"/>
  <c r="B50" i="1" s="1"/>
  <c r="F54" i="3"/>
  <c r="F55" i="3"/>
  <c r="B179" i="1" s="1"/>
  <c r="F56" i="3"/>
  <c r="B53" i="1" s="1"/>
  <c r="F48" i="3"/>
  <c r="B54" i="1" s="1"/>
  <c r="F49" i="3"/>
  <c r="B55" i="1" s="1"/>
  <c r="F50" i="3"/>
  <c r="F51" i="3"/>
  <c r="F52" i="3"/>
  <c r="F53" i="3"/>
  <c r="F57" i="3"/>
  <c r="B56" i="1" s="1"/>
  <c r="F58" i="3"/>
  <c r="F60" i="3"/>
  <c r="F61" i="3"/>
  <c r="F62" i="3"/>
  <c r="F59" i="3"/>
  <c r="F63" i="3"/>
  <c r="F64" i="3"/>
  <c r="F65" i="3"/>
  <c r="B159" i="1" s="1"/>
  <c r="F68" i="3"/>
  <c r="F75" i="3"/>
  <c r="F76" i="3"/>
  <c r="F66" i="3"/>
  <c r="B114" i="1" s="1"/>
  <c r="F67" i="3"/>
  <c r="F77" i="3"/>
  <c r="F69" i="3"/>
  <c r="F70" i="3"/>
  <c r="B59" i="1" s="1"/>
  <c r="F71" i="3"/>
  <c r="F72" i="3"/>
  <c r="F73" i="3"/>
  <c r="F74" i="3"/>
  <c r="F78" i="3"/>
  <c r="F80" i="3"/>
  <c r="B61" i="1" s="1"/>
  <c r="F81" i="3"/>
  <c r="F82" i="3"/>
  <c r="F83" i="3"/>
  <c r="F84" i="3"/>
  <c r="F85" i="3"/>
  <c r="F86" i="3"/>
  <c r="B212" i="1" s="1"/>
  <c r="F96" i="3"/>
  <c r="F97" i="3"/>
  <c r="B260" i="1" s="1"/>
  <c r="F98" i="3"/>
  <c r="F99" i="3"/>
  <c r="B261" i="1" s="1"/>
  <c r="F87" i="3"/>
  <c r="F88" i="3"/>
  <c r="F89" i="3"/>
  <c r="F90" i="3"/>
  <c r="B63" i="1" s="1"/>
  <c r="F91" i="3"/>
  <c r="F92" i="3"/>
  <c r="F93" i="3"/>
  <c r="F94" i="3"/>
  <c r="B165" i="1" s="1"/>
  <c r="F95" i="3"/>
  <c r="A89" i="3"/>
  <c r="A42" i="3"/>
  <c r="A73" i="3"/>
  <c r="A88" i="3"/>
  <c r="A94" i="3"/>
  <c r="A95" i="3"/>
  <c r="A59" i="3"/>
  <c r="A9" i="3"/>
  <c r="A92" i="3"/>
  <c r="A51" i="3"/>
  <c r="A87" i="3"/>
  <c r="A72" i="3"/>
  <c r="A91" i="3"/>
  <c r="A74" i="3"/>
  <c r="A50" i="3"/>
  <c r="A69" i="3"/>
  <c r="A53" i="3"/>
  <c r="A67" i="3"/>
  <c r="A66" i="3"/>
  <c r="A48" i="3"/>
  <c r="A93" i="3"/>
  <c r="A52" i="3"/>
  <c r="A71" i="3"/>
  <c r="A49" i="3"/>
  <c r="A70" i="3"/>
  <c r="A2" i="3"/>
  <c r="A3" i="3"/>
  <c r="A4" i="3"/>
  <c r="A5" i="3"/>
  <c r="A6" i="3"/>
  <c r="A7" i="3"/>
  <c r="A8" i="3"/>
  <c r="A10" i="3"/>
  <c r="A11" i="3"/>
  <c r="A12" i="3"/>
  <c r="A13" i="3"/>
  <c r="A14" i="3"/>
  <c r="A15" i="3"/>
  <c r="A16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3" i="3"/>
  <c r="A44" i="3"/>
  <c r="A46" i="3"/>
  <c r="A47" i="3"/>
  <c r="A54" i="3"/>
  <c r="A55" i="3"/>
  <c r="A56" i="3"/>
  <c r="A57" i="3"/>
  <c r="A58" i="3"/>
  <c r="A60" i="3"/>
  <c r="A61" i="3"/>
  <c r="A62" i="3"/>
  <c r="A63" i="3"/>
  <c r="A64" i="3"/>
  <c r="A65" i="3"/>
  <c r="A68" i="3"/>
  <c r="A75" i="3"/>
  <c r="A76" i="3"/>
  <c r="A77" i="3"/>
  <c r="A78" i="3"/>
  <c r="A80" i="3"/>
  <c r="A81" i="3"/>
  <c r="A82" i="3"/>
  <c r="A83" i="3"/>
  <c r="A84" i="3"/>
  <c r="A85" i="3"/>
  <c r="A86" i="3"/>
  <c r="A96" i="3"/>
  <c r="A97" i="3"/>
  <c r="A98" i="3"/>
  <c r="A99" i="3"/>
  <c r="A90" i="3"/>
  <c r="A36" i="1"/>
  <c r="S145" i="1"/>
  <c r="S146" i="1"/>
  <c r="S147" i="1"/>
  <c r="S148" i="1"/>
  <c r="S149" i="1"/>
  <c r="S150" i="1"/>
  <c r="S151" i="1"/>
  <c r="R145" i="1"/>
  <c r="R146" i="1"/>
  <c r="R147" i="1"/>
  <c r="R148" i="1"/>
  <c r="R149" i="1"/>
  <c r="R150" i="1"/>
  <c r="R151" i="1"/>
  <c r="Q145" i="1"/>
  <c r="Q146" i="1"/>
  <c r="Q147" i="1"/>
  <c r="Q148" i="1"/>
  <c r="Q149" i="1"/>
  <c r="Q150" i="1"/>
  <c r="Q151" i="1"/>
  <c r="P145" i="1"/>
  <c r="P146" i="1"/>
  <c r="P147" i="1"/>
  <c r="P148" i="1"/>
  <c r="P149" i="1"/>
  <c r="P150" i="1"/>
  <c r="P151" i="1"/>
  <c r="O145" i="1"/>
  <c r="O146" i="1"/>
  <c r="O147" i="1"/>
  <c r="O148" i="1"/>
  <c r="O149" i="1"/>
  <c r="O150" i="1"/>
  <c r="O151" i="1"/>
  <c r="N145" i="1"/>
  <c r="N146" i="1"/>
  <c r="N147" i="1"/>
  <c r="N148" i="1"/>
  <c r="N149" i="1"/>
  <c r="N150" i="1"/>
  <c r="N151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S9" i="1"/>
  <c r="S10" i="1"/>
  <c r="S11" i="1"/>
  <c r="S12" i="1"/>
  <c r="R9" i="1"/>
  <c r="R10" i="1"/>
  <c r="R11" i="1"/>
  <c r="R12" i="1"/>
  <c r="Q9" i="1"/>
  <c r="Q10" i="1"/>
  <c r="Q11" i="1"/>
  <c r="Q12" i="1"/>
  <c r="P9" i="1"/>
  <c r="P10" i="1"/>
  <c r="P11" i="1"/>
  <c r="P12" i="1"/>
  <c r="O9" i="1"/>
  <c r="O10" i="1"/>
  <c r="O11" i="1"/>
  <c r="O12" i="1"/>
  <c r="N9" i="1"/>
  <c r="N10" i="1"/>
  <c r="N11" i="1"/>
  <c r="N12" i="1"/>
  <c r="S154" i="1"/>
  <c r="S155" i="1"/>
  <c r="S156" i="1"/>
  <c r="S157" i="1"/>
  <c r="S158" i="1"/>
  <c r="S159" i="1"/>
  <c r="S160" i="1"/>
  <c r="S161" i="1"/>
  <c r="S162" i="1"/>
  <c r="R154" i="1"/>
  <c r="R155" i="1"/>
  <c r="R156" i="1"/>
  <c r="R157" i="1"/>
  <c r="R158" i="1"/>
  <c r="R159" i="1"/>
  <c r="R160" i="1"/>
  <c r="R161" i="1"/>
  <c r="R162" i="1"/>
  <c r="Q154" i="1"/>
  <c r="Q155" i="1"/>
  <c r="Q156" i="1"/>
  <c r="Q157" i="1"/>
  <c r="Q158" i="1"/>
  <c r="Q159" i="1"/>
  <c r="Q160" i="1"/>
  <c r="Q161" i="1"/>
  <c r="Q162" i="1"/>
  <c r="P154" i="1"/>
  <c r="P155" i="1"/>
  <c r="P156" i="1"/>
  <c r="P157" i="1"/>
  <c r="P158" i="1"/>
  <c r="P159" i="1"/>
  <c r="P160" i="1"/>
  <c r="P161" i="1"/>
  <c r="P162" i="1"/>
  <c r="O154" i="1"/>
  <c r="O155" i="1"/>
  <c r="O156" i="1"/>
  <c r="O157" i="1"/>
  <c r="O158" i="1"/>
  <c r="O159" i="1"/>
  <c r="O160" i="1"/>
  <c r="O161" i="1"/>
  <c r="O162" i="1"/>
  <c r="N154" i="1"/>
  <c r="N155" i="1"/>
  <c r="N156" i="1"/>
  <c r="N157" i="1"/>
  <c r="N158" i="1"/>
  <c r="N159" i="1"/>
  <c r="N160" i="1"/>
  <c r="N161" i="1"/>
  <c r="N162" i="1"/>
  <c r="A37" i="1"/>
  <c r="C37" i="1" s="1"/>
  <c r="S140" i="1"/>
  <c r="S141" i="1"/>
  <c r="S142" i="1"/>
  <c r="S143" i="1"/>
  <c r="R140" i="1"/>
  <c r="R141" i="1"/>
  <c r="R142" i="1"/>
  <c r="R143" i="1"/>
  <c r="Q140" i="1"/>
  <c r="Q141" i="1"/>
  <c r="Q142" i="1"/>
  <c r="Q143" i="1"/>
  <c r="P140" i="1"/>
  <c r="P141" i="1"/>
  <c r="P142" i="1"/>
  <c r="P143" i="1"/>
  <c r="O140" i="1"/>
  <c r="O141" i="1"/>
  <c r="O142" i="1"/>
  <c r="O143" i="1"/>
  <c r="N140" i="1"/>
  <c r="N141" i="1"/>
  <c r="N142" i="1"/>
  <c r="N143" i="1"/>
  <c r="A310" i="1"/>
  <c r="C310" i="1" s="1"/>
  <c r="S220" i="1"/>
  <c r="R220" i="1"/>
  <c r="Q220" i="1"/>
  <c r="P220" i="1"/>
  <c r="O220" i="1"/>
  <c r="N220" i="1"/>
  <c r="S219" i="1"/>
  <c r="R219" i="1"/>
  <c r="Q219" i="1"/>
  <c r="P219" i="1"/>
  <c r="O219" i="1"/>
  <c r="N219" i="1"/>
  <c r="S218" i="1"/>
  <c r="R218" i="1"/>
  <c r="Q218" i="1"/>
  <c r="P218" i="1"/>
  <c r="O218" i="1"/>
  <c r="N218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N103" i="1"/>
  <c r="N102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A238" i="1"/>
  <c r="S23" i="1"/>
  <c r="S24" i="1"/>
  <c r="S25" i="1"/>
  <c r="S26" i="1"/>
  <c r="R23" i="1"/>
  <c r="R24" i="1"/>
  <c r="R25" i="1"/>
  <c r="R26" i="1"/>
  <c r="Q23" i="1"/>
  <c r="Q24" i="1"/>
  <c r="Q25" i="1"/>
  <c r="Q26" i="1"/>
  <c r="P23" i="1"/>
  <c r="P24" i="1"/>
  <c r="P25" i="1"/>
  <c r="P26" i="1"/>
  <c r="O23" i="1"/>
  <c r="O24" i="1"/>
  <c r="O25" i="1"/>
  <c r="O26" i="1"/>
  <c r="N23" i="1"/>
  <c r="N24" i="1"/>
  <c r="N25" i="1"/>
  <c r="N26" i="1"/>
  <c r="A26" i="1"/>
  <c r="A25" i="1"/>
  <c r="A24" i="1"/>
  <c r="A23" i="1"/>
  <c r="B23" i="1" s="1"/>
  <c r="A136" i="1"/>
  <c r="C136" i="1" s="1"/>
  <c r="A135" i="1"/>
  <c r="A134" i="1"/>
  <c r="A133" i="1"/>
  <c r="A132" i="1"/>
  <c r="B132" i="1" s="1"/>
  <c r="A131" i="1"/>
  <c r="C131" i="1" s="1"/>
  <c r="A130" i="1"/>
  <c r="B130" i="1" s="1"/>
  <c r="A129" i="1"/>
  <c r="A128" i="1"/>
  <c r="C128" i="1" s="1"/>
  <c r="A127" i="1"/>
  <c r="A126" i="1"/>
  <c r="B126" i="1" s="1"/>
  <c r="A125" i="1"/>
  <c r="A124" i="1"/>
  <c r="A123" i="1"/>
  <c r="B123" i="1" s="1"/>
  <c r="A122" i="1"/>
  <c r="A121" i="1"/>
  <c r="S97" i="1"/>
  <c r="S98" i="1"/>
  <c r="S99" i="1"/>
  <c r="S100" i="1"/>
  <c r="R97" i="1"/>
  <c r="R98" i="1"/>
  <c r="R99" i="1"/>
  <c r="R100" i="1"/>
  <c r="Q97" i="1"/>
  <c r="Q98" i="1"/>
  <c r="Q99" i="1"/>
  <c r="Q100" i="1"/>
  <c r="P97" i="1"/>
  <c r="P98" i="1"/>
  <c r="P99" i="1"/>
  <c r="P100" i="1"/>
  <c r="O97" i="1"/>
  <c r="O98" i="1"/>
  <c r="O99" i="1"/>
  <c r="O100" i="1"/>
  <c r="N97" i="1"/>
  <c r="N98" i="1"/>
  <c r="N99" i="1"/>
  <c r="N100" i="1"/>
  <c r="A100" i="1"/>
  <c r="A99" i="1"/>
  <c r="A97" i="1"/>
  <c r="A98" i="1"/>
  <c r="S120" i="1"/>
  <c r="S117" i="1"/>
  <c r="S118" i="1"/>
  <c r="S119" i="1"/>
  <c r="R117" i="1"/>
  <c r="R118" i="1"/>
  <c r="R119" i="1"/>
  <c r="R120" i="1"/>
  <c r="Q117" i="1"/>
  <c r="Q118" i="1"/>
  <c r="Q119" i="1"/>
  <c r="Q120" i="1"/>
  <c r="P117" i="1"/>
  <c r="P118" i="1"/>
  <c r="P119" i="1"/>
  <c r="P120" i="1"/>
  <c r="O117" i="1"/>
  <c r="O118" i="1"/>
  <c r="O119" i="1"/>
  <c r="O120" i="1"/>
  <c r="N117" i="1"/>
  <c r="N118" i="1"/>
  <c r="N119" i="1"/>
  <c r="N120" i="1"/>
  <c r="A120" i="1"/>
  <c r="A119" i="1"/>
  <c r="B119" i="1" s="1"/>
  <c r="A118" i="1"/>
  <c r="A117" i="1"/>
  <c r="B117" i="1" s="1"/>
  <c r="A138" i="1"/>
  <c r="S138" i="1"/>
  <c r="R138" i="1"/>
  <c r="Q138" i="1"/>
  <c r="P138" i="1"/>
  <c r="O138" i="1"/>
  <c r="N138" i="1"/>
  <c r="S19" i="1"/>
  <c r="S20" i="1"/>
  <c r="S64" i="1"/>
  <c r="S32" i="1"/>
  <c r="S75" i="1"/>
  <c r="S165" i="1"/>
  <c r="S190" i="1"/>
  <c r="S194" i="1"/>
  <c r="S198" i="1"/>
  <c r="S201" i="1"/>
  <c r="S199" i="1"/>
  <c r="S74" i="1"/>
  <c r="S27" i="1"/>
  <c r="S5" i="1"/>
  <c r="S204" i="1"/>
  <c r="S163" i="1"/>
  <c r="S152" i="1"/>
  <c r="S274" i="1"/>
  <c r="S304" i="1"/>
  <c r="S306" i="1"/>
  <c r="S307" i="1"/>
  <c r="S202" i="1"/>
  <c r="S285" i="1"/>
  <c r="S3" i="1"/>
  <c r="S4" i="1"/>
  <c r="S16" i="1"/>
  <c r="S13" i="1"/>
  <c r="S8" i="1"/>
  <c r="S7" i="1"/>
  <c r="S22" i="1"/>
  <c r="S33" i="1"/>
  <c r="S34" i="1"/>
  <c r="S65" i="1"/>
  <c r="S35" i="1"/>
  <c r="S71" i="1"/>
  <c r="S69" i="1"/>
  <c r="S67" i="1"/>
  <c r="S73" i="1"/>
  <c r="S72" i="1"/>
  <c r="S68" i="1"/>
  <c r="S66" i="1"/>
  <c r="S70" i="1"/>
  <c r="S76" i="1"/>
  <c r="S95" i="1"/>
  <c r="S96" i="1"/>
  <c r="S101" i="1"/>
  <c r="S94" i="1"/>
  <c r="S116" i="1"/>
  <c r="S137" i="1"/>
  <c r="S139" i="1"/>
  <c r="S144" i="1"/>
  <c r="S153" i="1"/>
  <c r="S166" i="1"/>
  <c r="S164" i="1"/>
  <c r="S184" i="1"/>
  <c r="S185" i="1"/>
  <c r="S188" i="1"/>
  <c r="S187" i="1"/>
  <c r="S200" i="1"/>
  <c r="S191" i="1"/>
  <c r="S193" i="1"/>
  <c r="S197" i="1"/>
  <c r="S203" i="1"/>
  <c r="S189" i="1"/>
  <c r="S205" i="1"/>
  <c r="S206" i="1"/>
  <c r="S207" i="1"/>
  <c r="S208" i="1"/>
  <c r="S209" i="1"/>
  <c r="S210" i="1"/>
  <c r="S211" i="1"/>
  <c r="S214" i="1"/>
  <c r="S215" i="1"/>
  <c r="S216" i="1"/>
  <c r="S217" i="1"/>
  <c r="S221" i="1"/>
  <c r="S223" i="1"/>
  <c r="S224" i="1"/>
  <c r="S225" i="1"/>
  <c r="S226" i="1"/>
  <c r="S227" i="1"/>
  <c r="S22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29" i="1"/>
  <c r="S230" i="1"/>
  <c r="S231" i="1"/>
  <c r="S232" i="1"/>
  <c r="S233" i="1"/>
  <c r="S234" i="1"/>
  <c r="S235" i="1"/>
  <c r="S236" i="1"/>
  <c r="S237" i="1"/>
  <c r="S262" i="1"/>
  <c r="S213" i="1"/>
  <c r="S263" i="1"/>
  <c r="S264" i="1"/>
  <c r="S265" i="1"/>
  <c r="S266" i="1"/>
  <c r="S267" i="1"/>
  <c r="S268" i="1"/>
  <c r="S269" i="1"/>
  <c r="S270" i="1"/>
  <c r="S271" i="1"/>
  <c r="S272" i="1"/>
  <c r="S273" i="1"/>
  <c r="S282" i="1"/>
  <c r="S283" i="1"/>
  <c r="S284" i="1"/>
  <c r="S286" i="1"/>
  <c r="S287" i="1"/>
  <c r="S288" i="1"/>
  <c r="S289" i="1"/>
  <c r="S290" i="1"/>
  <c r="S291" i="1"/>
  <c r="S292" i="1"/>
  <c r="S293" i="1"/>
  <c r="S294" i="1"/>
  <c r="S295" i="1"/>
  <c r="S297" i="1"/>
  <c r="S300" i="1"/>
  <c r="S299" i="1"/>
  <c r="S301" i="1"/>
  <c r="S302" i="1"/>
  <c r="S303" i="1"/>
  <c r="S305" i="1"/>
  <c r="S275" i="1"/>
  <c r="S276" i="1"/>
  <c r="S277" i="1"/>
  <c r="S278" i="1"/>
  <c r="S279" i="1"/>
  <c r="S280" i="1"/>
  <c r="S281" i="1"/>
  <c r="S308" i="1"/>
  <c r="S309" i="1"/>
  <c r="S296" i="1"/>
  <c r="S298" i="1"/>
  <c r="S28" i="1"/>
  <c r="S186" i="1"/>
  <c r="S196" i="1"/>
  <c r="S212" i="1"/>
  <c r="S6" i="1"/>
  <c r="O72" i="1"/>
  <c r="R19" i="1"/>
  <c r="R20" i="1"/>
  <c r="R64" i="1"/>
  <c r="R32" i="1"/>
  <c r="R75" i="1"/>
  <c r="R165" i="1"/>
  <c r="R190" i="1"/>
  <c r="R194" i="1"/>
  <c r="R198" i="1"/>
  <c r="R201" i="1"/>
  <c r="R199" i="1"/>
  <c r="R74" i="1"/>
  <c r="R27" i="1"/>
  <c r="R5" i="1"/>
  <c r="R204" i="1"/>
  <c r="R163" i="1"/>
  <c r="R152" i="1"/>
  <c r="R274" i="1"/>
  <c r="R304" i="1"/>
  <c r="R306" i="1"/>
  <c r="R307" i="1"/>
  <c r="R202" i="1"/>
  <c r="R285" i="1"/>
  <c r="R3" i="1"/>
  <c r="R4" i="1"/>
  <c r="R16" i="1"/>
  <c r="R13" i="1"/>
  <c r="R8" i="1"/>
  <c r="R7" i="1"/>
  <c r="R22" i="1"/>
  <c r="R33" i="1"/>
  <c r="R34" i="1"/>
  <c r="R65" i="1"/>
  <c r="R35" i="1"/>
  <c r="R71" i="1"/>
  <c r="R69" i="1"/>
  <c r="R67" i="1"/>
  <c r="R73" i="1"/>
  <c r="R72" i="1"/>
  <c r="R68" i="1"/>
  <c r="R66" i="1"/>
  <c r="R70" i="1"/>
  <c r="R76" i="1"/>
  <c r="R95" i="1"/>
  <c r="R96" i="1"/>
  <c r="R101" i="1"/>
  <c r="R94" i="1"/>
  <c r="R116" i="1"/>
  <c r="R137" i="1"/>
  <c r="R139" i="1"/>
  <c r="R144" i="1"/>
  <c r="R153" i="1"/>
  <c r="R166" i="1"/>
  <c r="R164" i="1"/>
  <c r="R184" i="1"/>
  <c r="R185" i="1"/>
  <c r="R188" i="1"/>
  <c r="R187" i="1"/>
  <c r="R200" i="1"/>
  <c r="R191" i="1"/>
  <c r="R193" i="1"/>
  <c r="R197" i="1"/>
  <c r="R203" i="1"/>
  <c r="R189" i="1"/>
  <c r="R205" i="1"/>
  <c r="R206" i="1"/>
  <c r="R207" i="1"/>
  <c r="R208" i="1"/>
  <c r="R209" i="1"/>
  <c r="R210" i="1"/>
  <c r="R211" i="1"/>
  <c r="R214" i="1"/>
  <c r="R215" i="1"/>
  <c r="R216" i="1"/>
  <c r="R217" i="1"/>
  <c r="R221" i="1"/>
  <c r="R223" i="1"/>
  <c r="R224" i="1"/>
  <c r="R225" i="1"/>
  <c r="R226" i="1"/>
  <c r="R227" i="1"/>
  <c r="R22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29" i="1"/>
  <c r="R230" i="1"/>
  <c r="R231" i="1"/>
  <c r="R232" i="1"/>
  <c r="R233" i="1"/>
  <c r="R234" i="1"/>
  <c r="R235" i="1"/>
  <c r="R236" i="1"/>
  <c r="R237" i="1"/>
  <c r="R262" i="1"/>
  <c r="R213" i="1"/>
  <c r="R263" i="1"/>
  <c r="R264" i="1"/>
  <c r="R265" i="1"/>
  <c r="R266" i="1"/>
  <c r="R267" i="1"/>
  <c r="R268" i="1"/>
  <c r="R269" i="1"/>
  <c r="R270" i="1"/>
  <c r="R271" i="1"/>
  <c r="R272" i="1"/>
  <c r="R273" i="1"/>
  <c r="R282" i="1"/>
  <c r="R283" i="1"/>
  <c r="R284" i="1"/>
  <c r="R286" i="1"/>
  <c r="R287" i="1"/>
  <c r="R288" i="1"/>
  <c r="R289" i="1"/>
  <c r="R290" i="1"/>
  <c r="R291" i="1"/>
  <c r="R292" i="1"/>
  <c r="R293" i="1"/>
  <c r="R294" i="1"/>
  <c r="R295" i="1"/>
  <c r="R297" i="1"/>
  <c r="R300" i="1"/>
  <c r="R299" i="1"/>
  <c r="R301" i="1"/>
  <c r="R302" i="1"/>
  <c r="R303" i="1"/>
  <c r="R305" i="1"/>
  <c r="R275" i="1"/>
  <c r="R276" i="1"/>
  <c r="R277" i="1"/>
  <c r="R278" i="1"/>
  <c r="R279" i="1"/>
  <c r="R280" i="1"/>
  <c r="R281" i="1"/>
  <c r="R308" i="1"/>
  <c r="R309" i="1"/>
  <c r="R296" i="1"/>
  <c r="R298" i="1"/>
  <c r="R28" i="1"/>
  <c r="R186" i="1"/>
  <c r="R196" i="1"/>
  <c r="R212" i="1"/>
  <c r="R6" i="1"/>
  <c r="Q19" i="1"/>
  <c r="Q20" i="1"/>
  <c r="Q64" i="1"/>
  <c r="Q32" i="1"/>
  <c r="Q75" i="1"/>
  <c r="Q165" i="1"/>
  <c r="Q190" i="1"/>
  <c r="Q194" i="1"/>
  <c r="Q198" i="1"/>
  <c r="Q201" i="1"/>
  <c r="Q199" i="1"/>
  <c r="Q74" i="1"/>
  <c r="Q27" i="1"/>
  <c r="Q5" i="1"/>
  <c r="Q204" i="1"/>
  <c r="Q163" i="1"/>
  <c r="Q152" i="1"/>
  <c r="Q274" i="1"/>
  <c r="Q304" i="1"/>
  <c r="Q306" i="1"/>
  <c r="Q307" i="1"/>
  <c r="Q202" i="1"/>
  <c r="Q285" i="1"/>
  <c r="Q3" i="1"/>
  <c r="Q4" i="1"/>
  <c r="Q16" i="1"/>
  <c r="Q13" i="1"/>
  <c r="Q8" i="1"/>
  <c r="Q7" i="1"/>
  <c r="Q22" i="1"/>
  <c r="Q33" i="1"/>
  <c r="Q34" i="1"/>
  <c r="Q65" i="1"/>
  <c r="Q35" i="1"/>
  <c r="Q71" i="1"/>
  <c r="Q69" i="1"/>
  <c r="Q67" i="1"/>
  <c r="Q73" i="1"/>
  <c r="Q72" i="1"/>
  <c r="Q68" i="1"/>
  <c r="Q66" i="1"/>
  <c r="Q70" i="1"/>
  <c r="Q76" i="1"/>
  <c r="Q95" i="1"/>
  <c r="Q96" i="1"/>
  <c r="Q101" i="1"/>
  <c r="Q94" i="1"/>
  <c r="Q116" i="1"/>
  <c r="Q137" i="1"/>
  <c r="Q139" i="1"/>
  <c r="Q144" i="1"/>
  <c r="Q153" i="1"/>
  <c r="Q166" i="1"/>
  <c r="Q164" i="1"/>
  <c r="Q184" i="1"/>
  <c r="Q185" i="1"/>
  <c r="Q188" i="1"/>
  <c r="Q187" i="1"/>
  <c r="Q200" i="1"/>
  <c r="Q191" i="1"/>
  <c r="Q193" i="1"/>
  <c r="Q197" i="1"/>
  <c r="Q203" i="1"/>
  <c r="Q189" i="1"/>
  <c r="Q205" i="1"/>
  <c r="Q206" i="1"/>
  <c r="Q207" i="1"/>
  <c r="Q208" i="1"/>
  <c r="Q209" i="1"/>
  <c r="Q210" i="1"/>
  <c r="Q211" i="1"/>
  <c r="Q214" i="1"/>
  <c r="Q215" i="1"/>
  <c r="Q216" i="1"/>
  <c r="Q217" i="1"/>
  <c r="Q221" i="1"/>
  <c r="Q223" i="1"/>
  <c r="Q224" i="1"/>
  <c r="Q225" i="1"/>
  <c r="Q226" i="1"/>
  <c r="Q227" i="1"/>
  <c r="Q22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29" i="1"/>
  <c r="Q230" i="1"/>
  <c r="Q231" i="1"/>
  <c r="Q232" i="1"/>
  <c r="Q233" i="1"/>
  <c r="Q234" i="1"/>
  <c r="Q235" i="1"/>
  <c r="Q236" i="1"/>
  <c r="Q237" i="1"/>
  <c r="Q262" i="1"/>
  <c r="Q213" i="1"/>
  <c r="Q263" i="1"/>
  <c r="Q264" i="1"/>
  <c r="Q265" i="1"/>
  <c r="Q266" i="1"/>
  <c r="Q267" i="1"/>
  <c r="Q268" i="1"/>
  <c r="Q269" i="1"/>
  <c r="Q270" i="1"/>
  <c r="Q271" i="1"/>
  <c r="Q272" i="1"/>
  <c r="Q273" i="1"/>
  <c r="Q282" i="1"/>
  <c r="Q283" i="1"/>
  <c r="Q284" i="1"/>
  <c r="Q286" i="1"/>
  <c r="Q287" i="1"/>
  <c r="Q288" i="1"/>
  <c r="Q289" i="1"/>
  <c r="Q290" i="1"/>
  <c r="Q291" i="1"/>
  <c r="Q292" i="1"/>
  <c r="Q293" i="1"/>
  <c r="Q294" i="1"/>
  <c r="Q295" i="1"/>
  <c r="Q297" i="1"/>
  <c r="Q300" i="1"/>
  <c r="Q299" i="1"/>
  <c r="Q301" i="1"/>
  <c r="Q302" i="1"/>
  <c r="Q303" i="1"/>
  <c r="Q305" i="1"/>
  <c r="Q275" i="1"/>
  <c r="Q276" i="1"/>
  <c r="Q277" i="1"/>
  <c r="Q278" i="1"/>
  <c r="Q279" i="1"/>
  <c r="Q280" i="1"/>
  <c r="Q281" i="1"/>
  <c r="Q308" i="1"/>
  <c r="Q309" i="1"/>
  <c r="Q296" i="1"/>
  <c r="Q298" i="1"/>
  <c r="Q28" i="1"/>
  <c r="Q186" i="1"/>
  <c r="Q196" i="1"/>
  <c r="Q212" i="1"/>
  <c r="Q6" i="1"/>
  <c r="P19" i="1"/>
  <c r="P20" i="1"/>
  <c r="P64" i="1"/>
  <c r="P32" i="1"/>
  <c r="P75" i="1"/>
  <c r="P165" i="1"/>
  <c r="P190" i="1"/>
  <c r="P194" i="1"/>
  <c r="P198" i="1"/>
  <c r="P201" i="1"/>
  <c r="P199" i="1"/>
  <c r="P74" i="1"/>
  <c r="P27" i="1"/>
  <c r="P5" i="1"/>
  <c r="P204" i="1"/>
  <c r="P163" i="1"/>
  <c r="P152" i="1"/>
  <c r="P274" i="1"/>
  <c r="P304" i="1"/>
  <c r="P306" i="1"/>
  <c r="P307" i="1"/>
  <c r="P202" i="1"/>
  <c r="P285" i="1"/>
  <c r="P3" i="1"/>
  <c r="P4" i="1"/>
  <c r="P16" i="1"/>
  <c r="P13" i="1"/>
  <c r="P8" i="1"/>
  <c r="P7" i="1"/>
  <c r="P22" i="1"/>
  <c r="P33" i="1"/>
  <c r="P34" i="1"/>
  <c r="P65" i="1"/>
  <c r="P35" i="1"/>
  <c r="P71" i="1"/>
  <c r="P69" i="1"/>
  <c r="P67" i="1"/>
  <c r="P73" i="1"/>
  <c r="P72" i="1"/>
  <c r="P68" i="1"/>
  <c r="P66" i="1"/>
  <c r="P70" i="1"/>
  <c r="P76" i="1"/>
  <c r="P95" i="1"/>
  <c r="P96" i="1"/>
  <c r="P101" i="1"/>
  <c r="P94" i="1"/>
  <c r="P116" i="1"/>
  <c r="P137" i="1"/>
  <c r="P139" i="1"/>
  <c r="P144" i="1"/>
  <c r="P153" i="1"/>
  <c r="P166" i="1"/>
  <c r="P164" i="1"/>
  <c r="P184" i="1"/>
  <c r="P185" i="1"/>
  <c r="P188" i="1"/>
  <c r="P187" i="1"/>
  <c r="P200" i="1"/>
  <c r="P191" i="1"/>
  <c r="P193" i="1"/>
  <c r="P197" i="1"/>
  <c r="P203" i="1"/>
  <c r="P189" i="1"/>
  <c r="P205" i="1"/>
  <c r="P206" i="1"/>
  <c r="P207" i="1"/>
  <c r="P208" i="1"/>
  <c r="P209" i="1"/>
  <c r="P210" i="1"/>
  <c r="P211" i="1"/>
  <c r="P214" i="1"/>
  <c r="P215" i="1"/>
  <c r="P216" i="1"/>
  <c r="P217" i="1"/>
  <c r="P221" i="1"/>
  <c r="P223" i="1"/>
  <c r="P224" i="1"/>
  <c r="P225" i="1"/>
  <c r="P226" i="1"/>
  <c r="P227" i="1"/>
  <c r="P22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29" i="1"/>
  <c r="P230" i="1"/>
  <c r="P231" i="1"/>
  <c r="P232" i="1"/>
  <c r="P233" i="1"/>
  <c r="P234" i="1"/>
  <c r="P235" i="1"/>
  <c r="P236" i="1"/>
  <c r="P237" i="1"/>
  <c r="P262" i="1"/>
  <c r="P213" i="1"/>
  <c r="P263" i="1"/>
  <c r="P264" i="1"/>
  <c r="P265" i="1"/>
  <c r="P266" i="1"/>
  <c r="P267" i="1"/>
  <c r="P268" i="1"/>
  <c r="P269" i="1"/>
  <c r="P270" i="1"/>
  <c r="P271" i="1"/>
  <c r="P272" i="1"/>
  <c r="P273" i="1"/>
  <c r="P282" i="1"/>
  <c r="P283" i="1"/>
  <c r="P284" i="1"/>
  <c r="P286" i="1"/>
  <c r="P287" i="1"/>
  <c r="P288" i="1"/>
  <c r="P289" i="1"/>
  <c r="P290" i="1"/>
  <c r="P291" i="1"/>
  <c r="P292" i="1"/>
  <c r="P293" i="1"/>
  <c r="P294" i="1"/>
  <c r="P295" i="1"/>
  <c r="P297" i="1"/>
  <c r="P300" i="1"/>
  <c r="P299" i="1"/>
  <c r="P301" i="1"/>
  <c r="P302" i="1"/>
  <c r="P303" i="1"/>
  <c r="P305" i="1"/>
  <c r="P275" i="1"/>
  <c r="P276" i="1"/>
  <c r="P277" i="1"/>
  <c r="P278" i="1"/>
  <c r="P279" i="1"/>
  <c r="P280" i="1"/>
  <c r="P281" i="1"/>
  <c r="P308" i="1"/>
  <c r="P309" i="1"/>
  <c r="P296" i="1"/>
  <c r="P298" i="1"/>
  <c r="P28" i="1"/>
  <c r="P186" i="1"/>
  <c r="P196" i="1"/>
  <c r="P212" i="1"/>
  <c r="P6" i="1"/>
  <c r="O19" i="1"/>
  <c r="O20" i="1"/>
  <c r="O64" i="1"/>
  <c r="O32" i="1"/>
  <c r="O75" i="1"/>
  <c r="O165" i="1"/>
  <c r="O190" i="1"/>
  <c r="O194" i="1"/>
  <c r="O198" i="1"/>
  <c r="O201" i="1"/>
  <c r="O199" i="1"/>
  <c r="O74" i="1"/>
  <c r="O27" i="1"/>
  <c r="O5" i="1"/>
  <c r="O204" i="1"/>
  <c r="O163" i="1"/>
  <c r="O152" i="1"/>
  <c r="O274" i="1"/>
  <c r="O304" i="1"/>
  <c r="O306" i="1"/>
  <c r="O307" i="1"/>
  <c r="O202" i="1"/>
  <c r="O285" i="1"/>
  <c r="O3" i="1"/>
  <c r="O4" i="1"/>
  <c r="O16" i="1"/>
  <c r="O13" i="1"/>
  <c r="O8" i="1"/>
  <c r="O7" i="1"/>
  <c r="O22" i="1"/>
  <c r="O33" i="1"/>
  <c r="O34" i="1"/>
  <c r="O65" i="1"/>
  <c r="O35" i="1"/>
  <c r="O71" i="1"/>
  <c r="O69" i="1"/>
  <c r="O67" i="1"/>
  <c r="O73" i="1"/>
  <c r="O68" i="1"/>
  <c r="O66" i="1"/>
  <c r="O70" i="1"/>
  <c r="O76" i="1"/>
  <c r="O95" i="1"/>
  <c r="O96" i="1"/>
  <c r="O101" i="1"/>
  <c r="O94" i="1"/>
  <c r="O116" i="1"/>
  <c r="O137" i="1"/>
  <c r="O139" i="1"/>
  <c r="O144" i="1"/>
  <c r="O153" i="1"/>
  <c r="O166" i="1"/>
  <c r="O164" i="1"/>
  <c r="O184" i="1"/>
  <c r="O185" i="1"/>
  <c r="O188" i="1"/>
  <c r="O187" i="1"/>
  <c r="O200" i="1"/>
  <c r="O191" i="1"/>
  <c r="O193" i="1"/>
  <c r="O197" i="1"/>
  <c r="O203" i="1"/>
  <c r="O189" i="1"/>
  <c r="O205" i="1"/>
  <c r="O206" i="1"/>
  <c r="O207" i="1"/>
  <c r="O208" i="1"/>
  <c r="O209" i="1"/>
  <c r="O210" i="1"/>
  <c r="O211" i="1"/>
  <c r="O214" i="1"/>
  <c r="O215" i="1"/>
  <c r="O216" i="1"/>
  <c r="O217" i="1"/>
  <c r="O221" i="1"/>
  <c r="O223" i="1"/>
  <c r="O224" i="1"/>
  <c r="O225" i="1"/>
  <c r="O226" i="1"/>
  <c r="O227" i="1"/>
  <c r="O22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29" i="1"/>
  <c r="O230" i="1"/>
  <c r="O231" i="1"/>
  <c r="O232" i="1"/>
  <c r="O233" i="1"/>
  <c r="O234" i="1"/>
  <c r="O235" i="1"/>
  <c r="O236" i="1"/>
  <c r="O237" i="1"/>
  <c r="O262" i="1"/>
  <c r="O213" i="1"/>
  <c r="O263" i="1"/>
  <c r="O264" i="1"/>
  <c r="O265" i="1"/>
  <c r="O266" i="1"/>
  <c r="O267" i="1"/>
  <c r="O268" i="1"/>
  <c r="O269" i="1"/>
  <c r="O270" i="1"/>
  <c r="O271" i="1"/>
  <c r="O272" i="1"/>
  <c r="O273" i="1"/>
  <c r="O282" i="1"/>
  <c r="O283" i="1"/>
  <c r="O284" i="1"/>
  <c r="O286" i="1"/>
  <c r="O287" i="1"/>
  <c r="O288" i="1"/>
  <c r="O289" i="1"/>
  <c r="O290" i="1"/>
  <c r="O291" i="1"/>
  <c r="O292" i="1"/>
  <c r="O293" i="1"/>
  <c r="O294" i="1"/>
  <c r="O295" i="1"/>
  <c r="O297" i="1"/>
  <c r="O300" i="1"/>
  <c r="O299" i="1"/>
  <c r="O301" i="1"/>
  <c r="O302" i="1"/>
  <c r="O303" i="1"/>
  <c r="O305" i="1"/>
  <c r="O275" i="1"/>
  <c r="O276" i="1"/>
  <c r="O277" i="1"/>
  <c r="O278" i="1"/>
  <c r="O279" i="1"/>
  <c r="O280" i="1"/>
  <c r="O281" i="1"/>
  <c r="O308" i="1"/>
  <c r="O309" i="1"/>
  <c r="O296" i="1"/>
  <c r="O298" i="1"/>
  <c r="O28" i="1"/>
  <c r="O186" i="1"/>
  <c r="O196" i="1"/>
  <c r="O212" i="1"/>
  <c r="O6" i="1"/>
  <c r="N6" i="1"/>
  <c r="N19" i="1"/>
  <c r="N20" i="1"/>
  <c r="N64" i="1"/>
  <c r="N32" i="1"/>
  <c r="N75" i="1"/>
  <c r="N165" i="1"/>
  <c r="N190" i="1"/>
  <c r="N194" i="1"/>
  <c r="N198" i="1"/>
  <c r="N201" i="1"/>
  <c r="N199" i="1"/>
  <c r="N74" i="1"/>
  <c r="N27" i="1"/>
  <c r="N5" i="1"/>
  <c r="N204" i="1"/>
  <c r="N163" i="1"/>
  <c r="N152" i="1"/>
  <c r="N274" i="1"/>
  <c r="N304" i="1"/>
  <c r="N306" i="1"/>
  <c r="N307" i="1"/>
  <c r="N202" i="1"/>
  <c r="N285" i="1"/>
  <c r="N3" i="1"/>
  <c r="N4" i="1"/>
  <c r="N16" i="1"/>
  <c r="N13" i="1"/>
  <c r="N8" i="1"/>
  <c r="N7" i="1"/>
  <c r="N22" i="1"/>
  <c r="N33" i="1"/>
  <c r="N34" i="1"/>
  <c r="N65" i="1"/>
  <c r="N35" i="1"/>
  <c r="N71" i="1"/>
  <c r="N69" i="1"/>
  <c r="N67" i="1"/>
  <c r="N73" i="1"/>
  <c r="N72" i="1"/>
  <c r="N68" i="1"/>
  <c r="N66" i="1"/>
  <c r="N70" i="1"/>
  <c r="N76" i="1"/>
  <c r="N95" i="1"/>
  <c r="N96" i="1"/>
  <c r="N101" i="1"/>
  <c r="N94" i="1"/>
  <c r="N116" i="1"/>
  <c r="N137" i="1"/>
  <c r="N139" i="1"/>
  <c r="N144" i="1"/>
  <c r="N153" i="1"/>
  <c r="N166" i="1"/>
  <c r="N164" i="1"/>
  <c r="N184" i="1"/>
  <c r="N185" i="1"/>
  <c r="N188" i="1"/>
  <c r="N187" i="1"/>
  <c r="N200" i="1"/>
  <c r="N191" i="1"/>
  <c r="N193" i="1"/>
  <c r="N197" i="1"/>
  <c r="N203" i="1"/>
  <c r="N189" i="1"/>
  <c r="N205" i="1"/>
  <c r="N206" i="1"/>
  <c r="N207" i="1"/>
  <c r="N208" i="1"/>
  <c r="N209" i="1"/>
  <c r="N210" i="1"/>
  <c r="N211" i="1"/>
  <c r="N214" i="1"/>
  <c r="N215" i="1"/>
  <c r="N216" i="1"/>
  <c r="N217" i="1"/>
  <c r="N221" i="1"/>
  <c r="N223" i="1"/>
  <c r="N224" i="1"/>
  <c r="N225" i="1"/>
  <c r="N226" i="1"/>
  <c r="N227" i="1"/>
  <c r="N22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29" i="1"/>
  <c r="N230" i="1"/>
  <c r="N231" i="1"/>
  <c r="N232" i="1"/>
  <c r="N233" i="1"/>
  <c r="N234" i="1"/>
  <c r="N235" i="1"/>
  <c r="N236" i="1"/>
  <c r="N237" i="1"/>
  <c r="N262" i="1"/>
  <c r="N213" i="1"/>
  <c r="N263" i="1"/>
  <c r="N264" i="1"/>
  <c r="N265" i="1"/>
  <c r="N266" i="1"/>
  <c r="N267" i="1"/>
  <c r="N268" i="1"/>
  <c r="N269" i="1"/>
  <c r="N270" i="1"/>
  <c r="N271" i="1"/>
  <c r="N272" i="1"/>
  <c r="N273" i="1"/>
  <c r="N282" i="1"/>
  <c r="N283" i="1"/>
  <c r="N284" i="1"/>
  <c r="N286" i="1"/>
  <c r="N287" i="1"/>
  <c r="N288" i="1"/>
  <c r="N289" i="1"/>
  <c r="N290" i="1"/>
  <c r="N291" i="1"/>
  <c r="N292" i="1"/>
  <c r="N293" i="1"/>
  <c r="N294" i="1"/>
  <c r="N295" i="1"/>
  <c r="N297" i="1"/>
  <c r="N300" i="1"/>
  <c r="N299" i="1"/>
  <c r="N301" i="1"/>
  <c r="N302" i="1"/>
  <c r="N303" i="1"/>
  <c r="N305" i="1"/>
  <c r="N275" i="1"/>
  <c r="N276" i="1"/>
  <c r="N277" i="1"/>
  <c r="N278" i="1"/>
  <c r="N279" i="1"/>
  <c r="N280" i="1"/>
  <c r="N281" i="1"/>
  <c r="N308" i="1"/>
  <c r="N309" i="1"/>
  <c r="N296" i="1"/>
  <c r="N298" i="1"/>
  <c r="N28" i="1"/>
  <c r="N186" i="1"/>
  <c r="N196" i="1"/>
  <c r="N212" i="1"/>
  <c r="A303" i="1"/>
  <c r="A33" i="2"/>
  <c r="C33" i="2" s="1"/>
  <c r="A25" i="2"/>
  <c r="C25" i="2" s="1"/>
  <c r="A107" i="2"/>
  <c r="C107" i="2" s="1"/>
  <c r="A186" i="1"/>
  <c r="B186" i="1" s="1"/>
  <c r="A108" i="2"/>
  <c r="C108" i="2" s="1"/>
  <c r="A105" i="2"/>
  <c r="C105" i="2" s="1"/>
  <c r="A34" i="2"/>
  <c r="C34" i="2" s="1"/>
  <c r="A13" i="2"/>
  <c r="C13" i="2" s="1"/>
  <c r="A28" i="1"/>
  <c r="A298" i="1"/>
  <c r="C298" i="1" s="1"/>
  <c r="A296" i="1"/>
  <c r="B296" i="1" s="1"/>
  <c r="A309" i="1"/>
  <c r="B309" i="1" s="1"/>
  <c r="A69" i="2"/>
  <c r="C69" i="2" s="1"/>
  <c r="A308" i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281" i="1"/>
  <c r="A280" i="1"/>
  <c r="A279" i="1"/>
  <c r="B279" i="1" s="1"/>
  <c r="A278" i="1"/>
  <c r="A277" i="1"/>
  <c r="B277" i="1" s="1"/>
  <c r="A276" i="1"/>
  <c r="A275" i="1"/>
  <c r="B275" i="1" s="1"/>
  <c r="A305" i="1"/>
  <c r="B305" i="1" s="1"/>
  <c r="A302" i="1"/>
  <c r="B302" i="1" s="1"/>
  <c r="A301" i="1"/>
  <c r="A299" i="1"/>
  <c r="A67" i="2"/>
  <c r="C67" i="2" s="1"/>
  <c r="A10" i="2"/>
  <c r="C10" i="2" s="1"/>
  <c r="A300" i="1"/>
  <c r="A297" i="1"/>
  <c r="B297" i="1" s="1"/>
  <c r="A295" i="1"/>
  <c r="A294" i="1"/>
  <c r="A293" i="1"/>
  <c r="A292" i="1"/>
  <c r="B292" i="1" s="1"/>
  <c r="A291" i="1"/>
  <c r="A290" i="1"/>
  <c r="B290" i="1" s="1"/>
  <c r="A289" i="1"/>
  <c r="B289" i="1" s="1"/>
  <c r="A288" i="1"/>
  <c r="B288" i="1" s="1"/>
  <c r="A287" i="1"/>
  <c r="B287" i="1" s="1"/>
  <c r="A286" i="1"/>
  <c r="B286" i="1" s="1"/>
  <c r="A284" i="1"/>
  <c r="B284" i="1" s="1"/>
  <c r="A283" i="1"/>
  <c r="B283" i="1" s="1"/>
  <c r="A282" i="1"/>
  <c r="A273" i="1"/>
  <c r="A272" i="1"/>
  <c r="A271" i="1"/>
  <c r="A270" i="1"/>
  <c r="B270" i="1" s="1"/>
  <c r="A269" i="1"/>
  <c r="A268" i="1"/>
  <c r="A267" i="1"/>
  <c r="B267" i="1" s="1"/>
  <c r="A266" i="1"/>
  <c r="A265" i="1"/>
  <c r="A264" i="1"/>
  <c r="B264" i="1" s="1"/>
  <c r="A63" i="2"/>
  <c r="C63" i="2" s="1"/>
  <c r="A263" i="1"/>
  <c r="A66" i="2"/>
  <c r="C66" i="2" s="1"/>
  <c r="A213" i="1"/>
  <c r="A2" i="2"/>
  <c r="C2" i="2" s="1"/>
  <c r="A262" i="1"/>
  <c r="C262" i="1" s="1"/>
  <c r="A237" i="1"/>
  <c r="A236" i="1"/>
  <c r="A235" i="1"/>
  <c r="A234" i="1"/>
  <c r="A233" i="1"/>
  <c r="B233" i="1" s="1"/>
  <c r="A232" i="1"/>
  <c r="A231" i="1"/>
  <c r="B231" i="1" s="1"/>
  <c r="A230" i="1"/>
  <c r="B230" i="1" s="1"/>
  <c r="A229" i="1"/>
  <c r="A254" i="1"/>
  <c r="B254" i="1" s="1"/>
  <c r="A253" i="1"/>
  <c r="A252" i="1"/>
  <c r="B252" i="1" s="1"/>
  <c r="A251" i="1"/>
  <c r="A250" i="1"/>
  <c r="B250" i="1" s="1"/>
  <c r="A249" i="1"/>
  <c r="A248" i="1"/>
  <c r="A247" i="1"/>
  <c r="B247" i="1" s="1"/>
  <c r="A246" i="1"/>
  <c r="A245" i="1"/>
  <c r="B245" i="1" s="1"/>
  <c r="A244" i="1"/>
  <c r="B244" i="1" s="1"/>
  <c r="A243" i="1"/>
  <c r="A242" i="1"/>
  <c r="A241" i="1"/>
  <c r="A240" i="1"/>
  <c r="A228" i="1"/>
  <c r="A227" i="1"/>
  <c r="A226" i="1"/>
  <c r="B226" i="1" s="1"/>
  <c r="A225" i="1"/>
  <c r="B225" i="1" s="1"/>
  <c r="A224" i="1"/>
  <c r="B224" i="1" s="1"/>
  <c r="A223" i="1"/>
  <c r="A221" i="1"/>
  <c r="A216" i="1"/>
  <c r="A215" i="1"/>
  <c r="A214" i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211" i="1"/>
  <c r="A210" i="1"/>
  <c r="A209" i="1"/>
  <c r="B209" i="1" s="1"/>
  <c r="A208" i="1"/>
  <c r="B208" i="1" s="1"/>
  <c r="A207" i="1"/>
  <c r="A206" i="1"/>
  <c r="B206" i="1" s="1"/>
  <c r="A205" i="1"/>
  <c r="A36" i="2"/>
  <c r="C36" i="2" s="1"/>
  <c r="A189" i="1"/>
  <c r="A106" i="2"/>
  <c r="C106" i="2" s="1"/>
  <c r="A203" i="1"/>
  <c r="B203" i="1" s="1"/>
  <c r="A197" i="1"/>
  <c r="B197" i="1" s="1"/>
  <c r="A97" i="2"/>
  <c r="C97" i="2" s="1"/>
  <c r="A193" i="1"/>
  <c r="B193" i="1" s="1"/>
  <c r="A191" i="1"/>
  <c r="A200" i="1"/>
  <c r="A187" i="1"/>
  <c r="A188" i="1"/>
  <c r="A90" i="2"/>
  <c r="C90" i="2" s="1"/>
  <c r="A185" i="1"/>
  <c r="A9" i="2"/>
  <c r="C9" i="2" s="1"/>
  <c r="A184" i="1"/>
  <c r="B184" i="1" s="1"/>
  <c r="A164" i="1"/>
  <c r="A95" i="2"/>
  <c r="C95" i="2" s="1"/>
  <c r="A166" i="1"/>
  <c r="A68" i="2"/>
  <c r="C68" i="2" s="1"/>
  <c r="A137" i="1"/>
  <c r="A35" i="2"/>
  <c r="C35" i="2" s="1"/>
  <c r="A116" i="1"/>
  <c r="B116" i="1" s="1"/>
  <c r="A54" i="2"/>
  <c r="C54" i="2" s="1"/>
  <c r="A94" i="1"/>
  <c r="B94" i="1" s="1"/>
  <c r="A101" i="1"/>
  <c r="A96" i="1"/>
  <c r="B96" i="1" s="1"/>
  <c r="A55" i="2"/>
  <c r="C55" i="2" s="1"/>
  <c r="A95" i="1"/>
  <c r="B95" i="1" s="1"/>
  <c r="A70" i="1"/>
  <c r="B70" i="1" s="1"/>
  <c r="A12" i="2"/>
  <c r="C12" i="2" s="1"/>
  <c r="A66" i="1"/>
  <c r="B66" i="1" s="1"/>
  <c r="A68" i="1"/>
  <c r="B68" i="1" s="1"/>
  <c r="A99" i="2"/>
  <c r="C99" i="2" s="1"/>
  <c r="A98" i="2"/>
  <c r="C98" i="2" s="1"/>
  <c r="A72" i="1"/>
  <c r="B72" i="1" s="1"/>
  <c r="C58" i="2"/>
  <c r="C57" i="2"/>
  <c r="A73" i="1"/>
  <c r="A96" i="2"/>
  <c r="C96" i="2" s="1"/>
  <c r="A67" i="1"/>
  <c r="B67" i="1" s="1"/>
  <c r="A69" i="1"/>
  <c r="B69" i="1" s="1"/>
  <c r="A53" i="2"/>
  <c r="C53" i="2" s="1"/>
  <c r="A71" i="1"/>
  <c r="B71" i="1" s="1"/>
  <c r="A94" i="2"/>
  <c r="C94" i="2" s="1"/>
  <c r="A35" i="1"/>
  <c r="B35" i="1" s="1"/>
  <c r="A17" i="2"/>
  <c r="C17" i="2" s="1"/>
  <c r="A16" i="2"/>
  <c r="C16" i="2" s="1"/>
  <c r="A65" i="1"/>
  <c r="B65" i="1" s="1"/>
  <c r="B223" i="1" l="1"/>
  <c r="B232" i="1"/>
  <c r="B301" i="1"/>
  <c r="B213" i="1"/>
  <c r="B280" i="1"/>
  <c r="B36" i="1"/>
  <c r="B137" i="1"/>
  <c r="B185" i="1"/>
  <c r="B207" i="1"/>
  <c r="B243" i="1"/>
  <c r="B249" i="1"/>
  <c r="B251" i="1"/>
  <c r="B214" i="1"/>
  <c r="B101" i="1"/>
  <c r="B273" i="1"/>
  <c r="B73" i="1"/>
  <c r="B191" i="1"/>
  <c r="B205" i="1"/>
  <c r="B303" i="1"/>
  <c r="B166" i="1"/>
  <c r="B118" i="1"/>
  <c r="B24" i="1"/>
  <c r="B189" i="1"/>
  <c r="B265" i="1"/>
  <c r="B25" i="1"/>
  <c r="B187" i="1"/>
  <c r="B215" i="1"/>
  <c r="B229" i="1"/>
  <c r="B200" i="1"/>
  <c r="B216" i="1"/>
  <c r="B240" i="1"/>
  <c r="B248" i="1"/>
  <c r="B266" i="1"/>
  <c r="B282" i="1"/>
  <c r="B29" i="1"/>
  <c r="B110" i="2"/>
  <c r="B14" i="1"/>
  <c r="B112" i="2"/>
  <c r="B120" i="1"/>
  <c r="B124" i="1"/>
  <c r="B26" i="1"/>
  <c r="B28" i="1"/>
  <c r="B241" i="1"/>
  <c r="B299" i="1"/>
  <c r="B268" i="1"/>
  <c r="B281" i="1"/>
  <c r="B308" i="1"/>
  <c r="B234" i="1"/>
  <c r="B263" i="1"/>
  <c r="B295" i="1"/>
  <c r="B253" i="1"/>
  <c r="B210" i="1"/>
  <c r="B227" i="1"/>
  <c r="B300" i="1"/>
  <c r="B122" i="1"/>
  <c r="B138" i="1"/>
  <c r="B100" i="1"/>
  <c r="B43" i="2"/>
  <c r="B98" i="1"/>
  <c r="B125" i="1"/>
  <c r="B133" i="1"/>
  <c r="B238" i="1"/>
  <c r="B97" i="1"/>
  <c r="B235" i="1"/>
  <c r="B271" i="1"/>
  <c r="B121" i="1"/>
  <c r="B129" i="1"/>
  <c r="B90" i="1"/>
  <c r="B167" i="1"/>
  <c r="B168" i="1"/>
  <c r="B81" i="2"/>
  <c r="B109" i="2"/>
  <c r="B45" i="2"/>
  <c r="B86" i="2"/>
  <c r="B44" i="2"/>
  <c r="B85" i="2"/>
  <c r="B142" i="1"/>
  <c r="B49" i="2"/>
  <c r="B272" i="1"/>
  <c r="B84" i="2"/>
  <c r="B89" i="2"/>
  <c r="B48" i="2"/>
  <c r="B42" i="2"/>
  <c r="B30" i="1"/>
  <c r="B17" i="1"/>
  <c r="B88" i="2"/>
  <c r="B83" i="2"/>
  <c r="B148" i="1"/>
  <c r="B41" i="2"/>
  <c r="B188" i="1"/>
  <c r="B246" i="1"/>
  <c r="B276" i="1"/>
  <c r="B228" i="1"/>
  <c r="B237" i="1"/>
  <c r="B278" i="1"/>
  <c r="B221" i="1"/>
  <c r="B181" i="1"/>
  <c r="B236" i="1"/>
  <c r="B211" i="1"/>
  <c r="B242" i="1"/>
  <c r="B293" i="1"/>
  <c r="B134" i="1"/>
  <c r="B12" i="1"/>
  <c r="B78" i="2"/>
  <c r="B87" i="2"/>
  <c r="B82" i="2"/>
  <c r="B173" i="1"/>
  <c r="B40" i="2"/>
  <c r="B164" i="1"/>
  <c r="B291" i="1"/>
  <c r="B269" i="1"/>
  <c r="B294" i="1"/>
  <c r="B99" i="1"/>
  <c r="B127" i="1"/>
  <c r="B135" i="1"/>
  <c r="B10" i="1"/>
  <c r="B37" i="1"/>
  <c r="C242" i="1"/>
  <c r="C278" i="1"/>
  <c r="C203" i="1"/>
  <c r="C309" i="1"/>
  <c r="C185" i="1"/>
  <c r="C200" i="1"/>
  <c r="C250" i="1"/>
  <c r="C187" i="1"/>
  <c r="C305" i="1"/>
  <c r="C166" i="1"/>
  <c r="C276" i="1"/>
  <c r="C299" i="1"/>
  <c r="C101" i="1"/>
  <c r="C73" i="1"/>
  <c r="C248" i="1"/>
  <c r="C240" i="1"/>
  <c r="C123" i="1"/>
  <c r="C284" i="1"/>
  <c r="C228" i="1"/>
  <c r="C235" i="1"/>
  <c r="C273" i="1"/>
  <c r="C265" i="1"/>
  <c r="C206" i="1"/>
  <c r="C288" i="1"/>
  <c r="C275" i="1"/>
  <c r="C213" i="1"/>
  <c r="C247" i="1"/>
  <c r="C130" i="1"/>
  <c r="C122" i="1"/>
  <c r="C283" i="1"/>
  <c r="C227" i="1"/>
  <c r="C234" i="1"/>
  <c r="C272" i="1"/>
  <c r="C264" i="1"/>
  <c r="C205" i="1"/>
  <c r="C138" i="1"/>
  <c r="C295" i="1"/>
  <c r="C287" i="1"/>
  <c r="B262" i="1"/>
  <c r="C303" i="1"/>
  <c r="C216" i="1"/>
  <c r="C296" i="1"/>
  <c r="C35" i="1"/>
  <c r="C308" i="1"/>
  <c r="C297" i="1"/>
  <c r="C254" i="1"/>
  <c r="C246" i="1"/>
  <c r="C95" i="1"/>
  <c r="C197" i="1"/>
  <c r="C189" i="1"/>
  <c r="C129" i="1"/>
  <c r="C121" i="1"/>
  <c r="C282" i="1"/>
  <c r="C226" i="1"/>
  <c r="C233" i="1"/>
  <c r="C271" i="1"/>
  <c r="C70" i="1"/>
  <c r="C137" i="1"/>
  <c r="C294" i="1"/>
  <c r="C286" i="1"/>
  <c r="C302" i="1"/>
  <c r="C36" i="1"/>
  <c r="C281" i="1"/>
  <c r="C263" i="1"/>
  <c r="C253" i="1"/>
  <c r="C245" i="1"/>
  <c r="C94" i="1"/>
  <c r="C26" i="1"/>
  <c r="C100" i="1"/>
  <c r="C120" i="1"/>
  <c r="C225" i="1"/>
  <c r="C232" i="1"/>
  <c r="C270" i="1"/>
  <c r="C211" i="1"/>
  <c r="C65" i="1"/>
  <c r="C215" i="1"/>
  <c r="C293" i="1"/>
  <c r="C188" i="1"/>
  <c r="C301" i="1"/>
  <c r="C72" i="1"/>
  <c r="C280" i="1"/>
  <c r="C252" i="1"/>
  <c r="C244" i="1"/>
  <c r="C71" i="1"/>
  <c r="C25" i="1"/>
  <c r="C135" i="1"/>
  <c r="C127" i="1"/>
  <c r="C99" i="1"/>
  <c r="C119" i="1"/>
  <c r="C224" i="1"/>
  <c r="C231" i="1"/>
  <c r="C269" i="1"/>
  <c r="C210" i="1"/>
  <c r="C68" i="1"/>
  <c r="C292" i="1"/>
  <c r="C164" i="1"/>
  <c r="C193" i="1"/>
  <c r="C279" i="1"/>
  <c r="C191" i="1"/>
  <c r="C251" i="1"/>
  <c r="C243" i="1"/>
  <c r="C24" i="1"/>
  <c r="C134" i="1"/>
  <c r="C126" i="1"/>
  <c r="C98" i="1"/>
  <c r="C118" i="1"/>
  <c r="C223" i="1"/>
  <c r="C230" i="1"/>
  <c r="C268" i="1"/>
  <c r="C209" i="1"/>
  <c r="C28" i="1"/>
  <c r="C300" i="1"/>
  <c r="C291" i="1"/>
  <c r="C23" i="1"/>
  <c r="C133" i="1"/>
  <c r="C125" i="1"/>
  <c r="C97" i="1"/>
  <c r="C117" i="1"/>
  <c r="C237" i="1"/>
  <c r="C229" i="1"/>
  <c r="C267" i="1"/>
  <c r="C208" i="1"/>
  <c r="C186" i="1"/>
  <c r="C184" i="1"/>
  <c r="C290" i="1"/>
  <c r="C214" i="1"/>
  <c r="C69" i="1"/>
  <c r="C67" i="1"/>
  <c r="C277" i="1"/>
  <c r="C249" i="1"/>
  <c r="C241" i="1"/>
  <c r="C238" i="1"/>
  <c r="C132" i="1"/>
  <c r="C124" i="1"/>
  <c r="C96" i="1"/>
  <c r="C116" i="1"/>
  <c r="C236" i="1"/>
  <c r="C221" i="1"/>
  <c r="C266" i="1"/>
  <c r="C207" i="1"/>
  <c r="C66" i="1"/>
  <c r="C289" i="1"/>
  <c r="G106" i="2"/>
  <c r="G98" i="2"/>
  <c r="G90" i="2"/>
  <c r="G72" i="2"/>
  <c r="G105" i="2"/>
  <c r="G97" i="2"/>
  <c r="G71" i="2"/>
  <c r="G63" i="2"/>
  <c r="G96" i="2"/>
  <c r="G70" i="2"/>
  <c r="G95" i="2"/>
  <c r="G69" i="2"/>
  <c r="G94" i="2"/>
  <c r="G76" i="2"/>
  <c r="G68" i="2"/>
  <c r="G108" i="2"/>
  <c r="G75" i="2"/>
  <c r="G67" i="2"/>
  <c r="G107" i="2"/>
  <c r="G74" i="2"/>
  <c r="G66" i="2"/>
  <c r="G99" i="2"/>
  <c r="G73" i="2"/>
  <c r="G58" i="2"/>
  <c r="H13" i="2"/>
  <c r="G49" i="2"/>
  <c r="G36" i="2"/>
  <c r="G28" i="2"/>
  <c r="G13" i="2"/>
  <c r="G12" i="2"/>
  <c r="G30" i="2"/>
  <c r="G22" i="2"/>
  <c r="G53" i="2"/>
  <c r="H30" i="2"/>
  <c r="H22" i="2"/>
  <c r="H95" i="2"/>
  <c r="H69" i="2"/>
  <c r="H53" i="2"/>
  <c r="G37" i="2"/>
  <c r="G29" i="2"/>
  <c r="G21" i="2"/>
  <c r="H37" i="2"/>
  <c r="H29" i="2"/>
  <c r="H21" i="2"/>
  <c r="H94" i="2"/>
  <c r="H76" i="2"/>
  <c r="H68" i="2"/>
  <c r="G20" i="2"/>
  <c r="H36" i="2"/>
  <c r="H28" i="2"/>
  <c r="H20" i="2"/>
  <c r="H12" i="2"/>
  <c r="H108" i="2"/>
  <c r="H75" i="2"/>
  <c r="H67" i="2"/>
  <c r="G35" i="2"/>
  <c r="G27" i="2"/>
  <c r="G19" i="2"/>
  <c r="H35" i="2"/>
  <c r="H27" i="2"/>
  <c r="H19" i="2"/>
  <c r="H107" i="2"/>
  <c r="H74" i="2"/>
  <c r="H66" i="2"/>
  <c r="H58" i="2"/>
  <c r="G34" i="2"/>
  <c r="G26" i="2"/>
  <c r="G18" i="2"/>
  <c r="G10" i="2"/>
  <c r="G57" i="2"/>
  <c r="H34" i="2"/>
  <c r="H26" i="2"/>
  <c r="H18" i="2"/>
  <c r="H10" i="2"/>
  <c r="H99" i="2"/>
  <c r="H73" i="2"/>
  <c r="H57" i="2"/>
  <c r="H49" i="2"/>
  <c r="G33" i="2"/>
  <c r="G25" i="2"/>
  <c r="G17" i="2"/>
  <c r="G9" i="2"/>
  <c r="G2" i="2"/>
  <c r="H33" i="2"/>
  <c r="H25" i="2"/>
  <c r="H17" i="2"/>
  <c r="H9" i="2"/>
  <c r="H106" i="2"/>
  <c r="H98" i="2"/>
  <c r="H90" i="2"/>
  <c r="H72" i="2"/>
  <c r="B2" i="2"/>
  <c r="G32" i="2"/>
  <c r="G24" i="2"/>
  <c r="G16" i="2"/>
  <c r="G55" i="2"/>
  <c r="H2" i="2"/>
  <c r="H32" i="2"/>
  <c r="H24" i="2"/>
  <c r="H16" i="2"/>
  <c r="H105" i="2"/>
  <c r="H97" i="2"/>
  <c r="H71" i="2"/>
  <c r="H63" i="2"/>
  <c r="H55" i="2"/>
  <c r="G31" i="2"/>
  <c r="G23" i="2"/>
  <c r="G54" i="2"/>
  <c r="H31" i="2"/>
  <c r="H23" i="2"/>
  <c r="H96" i="2"/>
  <c r="H70" i="2"/>
  <c r="H54" i="2"/>
  <c r="C49" i="2"/>
  <c r="B37" i="2"/>
  <c r="B73" i="2"/>
  <c r="B63" i="2"/>
  <c r="B76" i="2"/>
  <c r="B106" i="2"/>
  <c r="B70" i="2"/>
  <c r="B71" i="2"/>
  <c r="B9" i="2"/>
  <c r="B20" i="2"/>
  <c r="B72" i="2"/>
  <c r="B22" i="2"/>
  <c r="B74" i="2"/>
  <c r="B10" i="2"/>
  <c r="B94" i="2"/>
  <c r="B21" i="2"/>
  <c r="B98" i="2"/>
  <c r="B16" i="2"/>
  <c r="B90" i="2"/>
  <c r="B75" i="2"/>
  <c r="B66" i="2"/>
  <c r="B105" i="2"/>
  <c r="B131" i="1"/>
  <c r="B149" i="1"/>
  <c r="B182" i="1"/>
  <c r="B174" i="1"/>
  <c r="B11" i="1"/>
  <c r="B143" i="1"/>
  <c r="B60" i="1"/>
  <c r="B52" i="1"/>
  <c r="B44" i="1"/>
  <c r="B152" i="1"/>
  <c r="B113" i="1"/>
  <c r="B105" i="1"/>
  <c r="B89" i="1"/>
  <c r="B81" i="1"/>
  <c r="B259" i="1"/>
  <c r="B108" i="2"/>
  <c r="B27" i="2"/>
  <c r="B19" i="2"/>
  <c r="B95" i="2"/>
  <c r="B58" i="2"/>
  <c r="B51" i="1"/>
  <c r="B43" i="1"/>
  <c r="B220" i="1"/>
  <c r="B112" i="1"/>
  <c r="B104" i="1"/>
  <c r="B88" i="1"/>
  <c r="B80" i="1"/>
  <c r="B258" i="1"/>
  <c r="B107" i="2"/>
  <c r="B26" i="2"/>
  <c r="B18" i="2"/>
  <c r="B68" i="2"/>
  <c r="B57" i="2"/>
  <c r="B195" i="1"/>
  <c r="B147" i="1"/>
  <c r="B180" i="1"/>
  <c r="B172" i="1"/>
  <c r="B9" i="1"/>
  <c r="B157" i="1"/>
  <c r="B141" i="1"/>
  <c r="B58" i="1"/>
  <c r="B42" i="1"/>
  <c r="B219" i="1"/>
  <c r="B111" i="1"/>
  <c r="B103" i="1"/>
  <c r="B87" i="1"/>
  <c r="B79" i="1"/>
  <c r="B257" i="1"/>
  <c r="B34" i="2"/>
  <c r="B33" i="2"/>
  <c r="B25" i="2"/>
  <c r="B36" i="2"/>
  <c r="B35" i="2"/>
  <c r="B96" i="2"/>
  <c r="B298" i="1"/>
  <c r="B146" i="1"/>
  <c r="B171" i="1"/>
  <c r="B8" i="1"/>
  <c r="B156" i="1"/>
  <c r="B140" i="1"/>
  <c r="B57" i="1"/>
  <c r="B49" i="1"/>
  <c r="B41" i="1"/>
  <c r="B218" i="1"/>
  <c r="B110" i="1"/>
  <c r="B102" i="1"/>
  <c r="B86" i="1"/>
  <c r="B78" i="1"/>
  <c r="B256" i="1"/>
  <c r="B13" i="2"/>
  <c r="B32" i="2"/>
  <c r="B24" i="2"/>
  <c r="B54" i="2"/>
  <c r="B53" i="2"/>
  <c r="B59" i="2"/>
  <c r="B192" i="1"/>
  <c r="B145" i="1"/>
  <c r="B178" i="1"/>
  <c r="B170" i="1"/>
  <c r="B155" i="1"/>
  <c r="B139" i="1"/>
  <c r="B48" i="1"/>
  <c r="B40" i="1"/>
  <c r="B217" i="1"/>
  <c r="B109" i="1"/>
  <c r="B93" i="1"/>
  <c r="B85" i="1"/>
  <c r="B77" i="1"/>
  <c r="B255" i="1"/>
  <c r="B69" i="2"/>
  <c r="B67" i="2"/>
  <c r="B31" i="2"/>
  <c r="B23" i="2"/>
  <c r="B55" i="2"/>
  <c r="B128" i="1"/>
  <c r="B136" i="1"/>
  <c r="B196" i="1"/>
  <c r="B144" i="1"/>
  <c r="B177" i="1"/>
  <c r="B169" i="1"/>
  <c r="B162" i="1"/>
  <c r="B154" i="1"/>
  <c r="B47" i="1"/>
  <c r="B239" i="1"/>
  <c r="B108" i="1"/>
  <c r="B92" i="1"/>
  <c r="B76" i="1"/>
  <c r="B30" i="2"/>
  <c r="B97" i="2"/>
  <c r="B12" i="2"/>
  <c r="B17" i="2"/>
  <c r="B151" i="1"/>
  <c r="B285" i="1"/>
  <c r="B176" i="1"/>
  <c r="B161" i="1"/>
  <c r="B153" i="1"/>
  <c r="B62" i="1"/>
  <c r="B46" i="1"/>
  <c r="B115" i="1"/>
  <c r="B107" i="1"/>
  <c r="B91" i="1"/>
  <c r="B29" i="2"/>
  <c r="B99" i="2"/>
  <c r="B310" i="1"/>
  <c r="B150" i="1"/>
  <c r="B183" i="1"/>
  <c r="B175" i="1"/>
  <c r="B160" i="1"/>
  <c r="B106" i="1"/>
  <c r="B28" i="2"/>
  <c r="T148" i="1"/>
  <c r="T149" i="1"/>
  <c r="T147" i="1"/>
  <c r="T146" i="1"/>
  <c r="T151" i="1"/>
  <c r="T145" i="1"/>
  <c r="T150" i="1"/>
  <c r="T169" i="1"/>
  <c r="T177" i="1"/>
  <c r="T180" i="1"/>
  <c r="T172" i="1"/>
  <c r="T176" i="1"/>
  <c r="T179" i="1"/>
  <c r="T171" i="1"/>
  <c r="T178" i="1"/>
  <c r="T170" i="1"/>
  <c r="T183" i="1"/>
  <c r="T175" i="1"/>
  <c r="T182" i="1"/>
  <c r="T174" i="1"/>
  <c r="T181" i="1"/>
  <c r="T173" i="1"/>
  <c r="T9" i="1"/>
  <c r="T10" i="1"/>
  <c r="T12" i="1"/>
  <c r="T11" i="1"/>
  <c r="T156" i="1"/>
  <c r="T159" i="1"/>
  <c r="T160" i="1"/>
  <c r="T155" i="1"/>
  <c r="T157" i="1"/>
  <c r="T158" i="1"/>
  <c r="T162" i="1"/>
  <c r="T154" i="1"/>
  <c r="T161" i="1"/>
  <c r="T142" i="1"/>
  <c r="T143" i="1"/>
  <c r="T141" i="1"/>
  <c r="T140" i="1"/>
  <c r="T218" i="1"/>
  <c r="T219" i="1"/>
  <c r="T109" i="1"/>
  <c r="T115" i="1"/>
  <c r="T107" i="1"/>
  <c r="T108" i="1"/>
  <c r="T220" i="1"/>
  <c r="T111" i="1"/>
  <c r="T102" i="1"/>
  <c r="T110" i="1"/>
  <c r="T103" i="1"/>
  <c r="T114" i="1"/>
  <c r="T106" i="1"/>
  <c r="T113" i="1"/>
  <c r="T105" i="1"/>
  <c r="T112" i="1"/>
  <c r="T104" i="1"/>
  <c r="T93" i="1"/>
  <c r="T85" i="1"/>
  <c r="T87" i="1"/>
  <c r="T79" i="1"/>
  <c r="T77" i="1"/>
  <c r="T86" i="1"/>
  <c r="T78" i="1"/>
  <c r="T92" i="1"/>
  <c r="T84" i="1"/>
  <c r="T91" i="1"/>
  <c r="T83" i="1"/>
  <c r="T90" i="1"/>
  <c r="T82" i="1"/>
  <c r="T89" i="1"/>
  <c r="T81" i="1"/>
  <c r="T88" i="1"/>
  <c r="T80" i="1"/>
  <c r="T23" i="1"/>
  <c r="T24" i="1"/>
  <c r="T26" i="1"/>
  <c r="T25" i="1"/>
  <c r="T98" i="1"/>
  <c r="T97" i="1"/>
  <c r="T99" i="1"/>
  <c r="T118" i="1"/>
  <c r="T117" i="1"/>
  <c r="T100" i="1"/>
  <c r="T119" i="1"/>
  <c r="T120" i="1"/>
  <c r="T277" i="1"/>
  <c r="T264" i="1"/>
  <c r="T203" i="1"/>
  <c r="T4" i="1"/>
  <c r="T272" i="1"/>
  <c r="T243" i="1"/>
  <c r="T274" i="1"/>
  <c r="T298" i="1"/>
  <c r="T289" i="1"/>
  <c r="T233" i="1"/>
  <c r="T225" i="1"/>
  <c r="T116" i="1"/>
  <c r="T65" i="1"/>
  <c r="T201" i="1"/>
  <c r="T287" i="1"/>
  <c r="T164" i="1"/>
  <c r="T72" i="1"/>
  <c r="T33" i="1"/>
  <c r="T285" i="1"/>
  <c r="T163" i="1"/>
  <c r="T194" i="1"/>
  <c r="T6" i="1"/>
  <c r="T300" i="1"/>
  <c r="T251" i="1"/>
  <c r="T211" i="1"/>
  <c r="T184" i="1"/>
  <c r="T66" i="1"/>
  <c r="T20" i="1"/>
  <c r="T138" i="1"/>
  <c r="T3" i="1"/>
  <c r="T275" i="1"/>
  <c r="T231" i="1"/>
  <c r="T193" i="1"/>
  <c r="T286" i="1"/>
  <c r="T221" i="1"/>
  <c r="T22" i="1"/>
  <c r="T64" i="1"/>
  <c r="T34" i="1"/>
  <c r="T19" i="1"/>
  <c r="T309" i="1"/>
  <c r="T213" i="1"/>
  <c r="T223" i="1"/>
  <c r="T308" i="1"/>
  <c r="T269" i="1"/>
  <c r="T248" i="1"/>
  <c r="T191" i="1"/>
  <c r="T73" i="1"/>
  <c r="T190" i="1"/>
  <c r="T212" i="1"/>
  <c r="T281" i="1"/>
  <c r="T303" i="1"/>
  <c r="T293" i="1"/>
  <c r="T284" i="1"/>
  <c r="T268" i="1"/>
  <c r="T237" i="1"/>
  <c r="T229" i="1"/>
  <c r="T247" i="1"/>
  <c r="T239" i="1"/>
  <c r="T217" i="1"/>
  <c r="T207" i="1"/>
  <c r="T200" i="1"/>
  <c r="T153" i="1"/>
  <c r="T96" i="1"/>
  <c r="T67" i="1"/>
  <c r="T7" i="1"/>
  <c r="T202" i="1"/>
  <c r="T5" i="1"/>
  <c r="T165" i="1"/>
  <c r="T28" i="1"/>
  <c r="T278" i="1"/>
  <c r="T299" i="1"/>
  <c r="T290" i="1"/>
  <c r="T198" i="1"/>
  <c r="T295" i="1"/>
  <c r="T249" i="1"/>
  <c r="T209" i="1"/>
  <c r="T294" i="1"/>
  <c r="T230" i="1"/>
  <c r="T208" i="1"/>
  <c r="T101" i="1"/>
  <c r="T204" i="1"/>
  <c r="T280" i="1"/>
  <c r="T292" i="1"/>
  <c r="T267" i="1"/>
  <c r="T236" i="1"/>
  <c r="T246" i="1"/>
  <c r="T228" i="1"/>
  <c r="T216" i="1"/>
  <c r="T206" i="1"/>
  <c r="T187" i="1"/>
  <c r="T144" i="1"/>
  <c r="T95" i="1"/>
  <c r="T69" i="1"/>
  <c r="T8" i="1"/>
  <c r="T307" i="1"/>
  <c r="T27" i="1"/>
  <c r="T75" i="1"/>
  <c r="T273" i="1"/>
  <c r="T265" i="1"/>
  <c r="T234" i="1"/>
  <c r="T252" i="1"/>
  <c r="T244" i="1"/>
  <c r="T226" i="1"/>
  <c r="T214" i="1"/>
  <c r="T189" i="1"/>
  <c r="T185" i="1"/>
  <c r="T137" i="1"/>
  <c r="T70" i="1"/>
  <c r="T35" i="1"/>
  <c r="T16" i="1"/>
  <c r="T304" i="1"/>
  <c r="T199" i="1"/>
  <c r="T296" i="1"/>
  <c r="T276" i="1"/>
  <c r="T297" i="1"/>
  <c r="T288" i="1"/>
  <c r="T271" i="1"/>
  <c r="T263" i="1"/>
  <c r="T232" i="1"/>
  <c r="T250" i="1"/>
  <c r="T242" i="1"/>
  <c r="T224" i="1"/>
  <c r="T210" i="1"/>
  <c r="T197" i="1"/>
  <c r="T94" i="1"/>
  <c r="T68" i="1"/>
  <c r="T152" i="1"/>
  <c r="T270" i="1"/>
  <c r="T241" i="1"/>
  <c r="T305" i="1"/>
  <c r="T262" i="1"/>
  <c r="T240" i="1"/>
  <c r="T166" i="1"/>
  <c r="T196" i="1"/>
  <c r="T302" i="1"/>
  <c r="T283" i="1"/>
  <c r="T254" i="1"/>
  <c r="T186" i="1"/>
  <c r="T279" i="1"/>
  <c r="T301" i="1"/>
  <c r="T291" i="1"/>
  <c r="T282" i="1"/>
  <c r="T266" i="1"/>
  <c r="T235" i="1"/>
  <c r="T253" i="1"/>
  <c r="T245" i="1"/>
  <c r="T227" i="1"/>
  <c r="T215" i="1"/>
  <c r="T205" i="1"/>
  <c r="T188" i="1"/>
  <c r="T139" i="1"/>
  <c r="T76" i="1"/>
  <c r="T71" i="1"/>
  <c r="T13" i="1"/>
  <c r="T306" i="1"/>
  <c r="T74" i="1"/>
  <c r="T32" i="1"/>
  <c r="A34" i="1"/>
  <c r="A91" i="2"/>
  <c r="G91" i="2" s="1"/>
  <c r="A33" i="1"/>
  <c r="A22" i="1"/>
  <c r="A104" i="2"/>
  <c r="G104" i="2" s="1"/>
  <c r="A7" i="1"/>
  <c r="G80" i="2"/>
  <c r="A52" i="2"/>
  <c r="A13" i="1"/>
  <c r="A11" i="2"/>
  <c r="A16" i="1"/>
  <c r="A15" i="2"/>
  <c r="A14" i="2"/>
  <c r="A4" i="1"/>
  <c r="A51" i="2"/>
  <c r="A3" i="1"/>
  <c r="A3" i="2"/>
  <c r="A202" i="1"/>
  <c r="A4" i="2"/>
  <c r="A307" i="1"/>
  <c r="A306" i="1"/>
  <c r="A304" i="1"/>
  <c r="A274" i="1"/>
  <c r="A56" i="2"/>
  <c r="A163" i="1"/>
  <c r="A93" i="2"/>
  <c r="G93" i="2" s="1"/>
  <c r="A204" i="1"/>
  <c r="A62" i="2"/>
  <c r="G62" i="2" s="1"/>
  <c r="A5" i="1"/>
  <c r="A92" i="2"/>
  <c r="G92" i="2" s="1"/>
  <c r="A27" i="1"/>
  <c r="A8" i="2"/>
  <c r="A74" i="1"/>
  <c r="A199" i="1"/>
  <c r="A50" i="2"/>
  <c r="A201" i="1"/>
  <c r="A60" i="2"/>
  <c r="G60" i="2" s="1"/>
  <c r="A198" i="1"/>
  <c r="A38" i="2"/>
  <c r="A194" i="1"/>
  <c r="A100" i="2"/>
  <c r="G100" i="2" s="1"/>
  <c r="A79" i="2"/>
  <c r="G79" i="2" s="1"/>
  <c r="A190" i="1"/>
  <c r="A75" i="1"/>
  <c r="B75" i="1" l="1"/>
  <c r="C75" i="1"/>
  <c r="B201" i="1"/>
  <c r="C201" i="1"/>
  <c r="B307" i="1"/>
  <c r="C307" i="1"/>
  <c r="B22" i="1"/>
  <c r="C22" i="1"/>
  <c r="B5" i="1"/>
  <c r="C5" i="1"/>
  <c r="B204" i="1"/>
  <c r="C204" i="1"/>
  <c r="B33" i="1"/>
  <c r="C33" i="1"/>
  <c r="B202" i="1"/>
  <c r="C202" i="1"/>
  <c r="B74" i="1"/>
  <c r="C74" i="1"/>
  <c r="B13" i="1"/>
  <c r="C13" i="1"/>
  <c r="B194" i="1"/>
  <c r="C194" i="1"/>
  <c r="B3" i="1"/>
  <c r="C3" i="1"/>
  <c r="B190" i="1"/>
  <c r="C190" i="1"/>
  <c r="B199" i="1"/>
  <c r="C199" i="1"/>
  <c r="B34" i="1"/>
  <c r="C34" i="1"/>
  <c r="B27" i="1"/>
  <c r="C27" i="1"/>
  <c r="B274" i="1"/>
  <c r="C274" i="1"/>
  <c r="B306" i="1"/>
  <c r="C306" i="1"/>
  <c r="B16" i="1"/>
  <c r="C16" i="1"/>
  <c r="B163" i="1"/>
  <c r="C163" i="1"/>
  <c r="B198" i="1"/>
  <c r="C198" i="1"/>
  <c r="B304" i="1"/>
  <c r="C304" i="1"/>
  <c r="B4" i="1"/>
  <c r="C4" i="1"/>
  <c r="B7" i="1"/>
  <c r="C7" i="1"/>
  <c r="C15" i="2"/>
  <c r="H15" i="2"/>
  <c r="G15" i="2"/>
  <c r="H50" i="2"/>
  <c r="G50" i="2"/>
  <c r="H93" i="2"/>
  <c r="H62" i="2"/>
  <c r="H4" i="2"/>
  <c r="G4" i="2"/>
  <c r="C79" i="2"/>
  <c r="H79" i="2"/>
  <c r="H100" i="2"/>
  <c r="H3" i="2"/>
  <c r="G3" i="2"/>
  <c r="H91" i="2"/>
  <c r="H8" i="2"/>
  <c r="G8" i="2"/>
  <c r="H56" i="2"/>
  <c r="G56" i="2"/>
  <c r="H52" i="2"/>
  <c r="G52" i="2"/>
  <c r="H51" i="2"/>
  <c r="G51" i="2"/>
  <c r="H80" i="2"/>
  <c r="H11" i="2"/>
  <c r="G11" i="2"/>
  <c r="H38" i="2"/>
  <c r="G38" i="2"/>
  <c r="H92" i="2"/>
  <c r="H60" i="2"/>
  <c r="H14" i="2"/>
  <c r="G14" i="2"/>
  <c r="H104" i="2"/>
  <c r="B15" i="2"/>
  <c r="B91" i="2"/>
  <c r="C91" i="2"/>
  <c r="B52" i="2"/>
  <c r="C52" i="2"/>
  <c r="B38" i="2"/>
  <c r="C38" i="2"/>
  <c r="B50" i="2"/>
  <c r="C50" i="2"/>
  <c r="B4" i="2"/>
  <c r="C4" i="2"/>
  <c r="B79" i="2"/>
  <c r="B11" i="2"/>
  <c r="C11" i="2"/>
  <c r="B8" i="2"/>
  <c r="C8" i="2"/>
  <c r="B93" i="2"/>
  <c r="C93" i="2"/>
  <c r="B3" i="2"/>
  <c r="C3" i="2"/>
  <c r="B100" i="2"/>
  <c r="C100" i="2"/>
  <c r="B56" i="2"/>
  <c r="C56" i="2"/>
  <c r="B51" i="2"/>
  <c r="C51" i="2"/>
  <c r="B80" i="2"/>
  <c r="C80" i="2"/>
  <c r="B92" i="2"/>
  <c r="C92" i="2"/>
  <c r="B60" i="2"/>
  <c r="C60" i="2"/>
  <c r="B14" i="2"/>
  <c r="C14" i="2"/>
  <c r="B104" i="2"/>
  <c r="C104" i="2"/>
  <c r="B62" i="2"/>
  <c r="C62" i="2"/>
  <c r="A65" i="2"/>
  <c r="G65" i="2" s="1"/>
  <c r="A64" i="2"/>
  <c r="G64" i="2" s="1"/>
  <c r="A32" i="1"/>
  <c r="A77" i="2"/>
  <c r="G77" i="2" s="1"/>
  <c r="A64" i="1"/>
  <c r="A103" i="2"/>
  <c r="G103" i="2" s="1"/>
  <c r="A102" i="2"/>
  <c r="G102" i="2" s="1"/>
  <c r="A20" i="1"/>
  <c r="A19" i="1"/>
  <c r="A61" i="2"/>
  <c r="G61" i="2" s="1"/>
  <c r="A7" i="2"/>
  <c r="A5" i="2"/>
  <c r="A6" i="2"/>
  <c r="A6" i="1"/>
  <c r="B32" i="1" l="1"/>
  <c r="C32" i="1"/>
  <c r="B6" i="1"/>
  <c r="C6" i="1"/>
  <c r="B64" i="1"/>
  <c r="C64" i="1"/>
  <c r="B19" i="1"/>
  <c r="C19" i="1"/>
  <c r="B20" i="1"/>
  <c r="C20" i="1"/>
  <c r="H103" i="2"/>
  <c r="H6" i="2"/>
  <c r="G6" i="2"/>
  <c r="H7" i="2"/>
  <c r="G7" i="2"/>
  <c r="H61" i="2"/>
  <c r="H64" i="2"/>
  <c r="H102" i="2"/>
  <c r="H5" i="2"/>
  <c r="G5" i="2"/>
  <c r="H77" i="2"/>
  <c r="H65" i="2"/>
  <c r="B103" i="2"/>
  <c r="C103" i="2"/>
  <c r="B5" i="2"/>
  <c r="C5" i="2"/>
  <c r="B77" i="2"/>
  <c r="C77" i="2"/>
  <c r="B102" i="2"/>
  <c r="C102" i="2"/>
  <c r="B6" i="2"/>
  <c r="C6" i="2"/>
  <c r="B7" i="2"/>
  <c r="C7" i="2"/>
  <c r="B61" i="2"/>
  <c r="C61" i="2"/>
  <c r="B64" i="2"/>
  <c r="C64" i="2"/>
  <c r="B65" i="2"/>
  <c r="C65" i="2"/>
  <c r="G7" i="1"/>
  <c r="F198" i="1"/>
  <c r="G163" i="1"/>
  <c r="F202" i="1"/>
  <c r="G33" i="1"/>
  <c r="F190" i="1"/>
  <c r="G199" i="1"/>
  <c r="F199" i="1"/>
  <c r="F33" i="1"/>
  <c r="G274" i="1"/>
  <c r="F163" i="1"/>
  <c r="G204" i="1"/>
  <c r="F307" i="1"/>
  <c r="F204" i="1"/>
  <c r="G198" i="1"/>
  <c r="G202" i="1"/>
  <c r="G222" i="1"/>
  <c r="G196" i="1"/>
  <c r="G285" i="1"/>
  <c r="G151" i="1"/>
  <c r="F149" i="1"/>
  <c r="G172" i="1"/>
  <c r="G180" i="1"/>
  <c r="F174" i="1"/>
  <c r="F182" i="1"/>
  <c r="F8" i="1"/>
  <c r="G156" i="1"/>
  <c r="F154" i="1"/>
  <c r="F162" i="1"/>
  <c r="F140" i="1"/>
  <c r="G43" i="1"/>
  <c r="G51" i="1"/>
  <c r="G59" i="1"/>
  <c r="F42" i="1"/>
  <c r="F50" i="1"/>
  <c r="F58" i="1"/>
  <c r="G220" i="1"/>
  <c r="F108" i="1"/>
  <c r="F239" i="1"/>
  <c r="G103" i="1"/>
  <c r="G111" i="1"/>
  <c r="G83" i="1"/>
  <c r="G91" i="1"/>
  <c r="F81" i="1"/>
  <c r="F89" i="1"/>
  <c r="G61" i="1"/>
  <c r="F218" i="1"/>
  <c r="G93" i="1"/>
  <c r="G77" i="1"/>
  <c r="G192" i="1"/>
  <c r="G144" i="1"/>
  <c r="F183" i="1"/>
  <c r="F150" i="1"/>
  <c r="G173" i="1"/>
  <c r="G181" i="1"/>
  <c r="F175" i="1"/>
  <c r="F9" i="1"/>
  <c r="G157" i="1"/>
  <c r="F155" i="1"/>
  <c r="F141" i="1"/>
  <c r="G44" i="1"/>
  <c r="G52" i="1"/>
  <c r="G60" i="1"/>
  <c r="F43" i="1"/>
  <c r="F51" i="1"/>
  <c r="F59" i="1"/>
  <c r="G113" i="1"/>
  <c r="F217" i="1"/>
  <c r="F109" i="1"/>
  <c r="G104" i="1"/>
  <c r="G112" i="1"/>
  <c r="G84" i="1"/>
  <c r="G92" i="1"/>
  <c r="F82" i="1"/>
  <c r="F90" i="1"/>
  <c r="F52" i="1"/>
  <c r="G105" i="1"/>
  <c r="F102" i="1"/>
  <c r="G85" i="1"/>
  <c r="F91" i="1"/>
  <c r="F84" i="1"/>
  <c r="F92" i="1"/>
  <c r="G188" i="1"/>
  <c r="F196" i="1"/>
  <c r="G145" i="1"/>
  <c r="F285" i="1"/>
  <c r="F151" i="1"/>
  <c r="G174" i="1"/>
  <c r="G182" i="1"/>
  <c r="F176" i="1"/>
  <c r="F10" i="1"/>
  <c r="G158" i="1"/>
  <c r="F156" i="1"/>
  <c r="G139" i="1"/>
  <c r="F142" i="1"/>
  <c r="G45" i="1"/>
  <c r="G53" i="1"/>
  <c r="F44" i="1"/>
  <c r="F60" i="1"/>
  <c r="G114" i="1"/>
  <c r="F110" i="1"/>
  <c r="F83" i="1"/>
  <c r="F222" i="1"/>
  <c r="F192" i="1"/>
  <c r="G146" i="1"/>
  <c r="F144" i="1"/>
  <c r="G175" i="1"/>
  <c r="F169" i="1"/>
  <c r="F177" i="1"/>
  <c r="G8" i="1"/>
  <c r="F11" i="1"/>
  <c r="G159" i="1"/>
  <c r="F157" i="1"/>
  <c r="G140" i="1"/>
  <c r="F143" i="1"/>
  <c r="G38" i="1"/>
  <c r="G46" i="1"/>
  <c r="G54" i="1"/>
  <c r="G62" i="1"/>
  <c r="F45" i="1"/>
  <c r="F53" i="1"/>
  <c r="F61" i="1"/>
  <c r="G115" i="1"/>
  <c r="F219" i="1"/>
  <c r="F111" i="1"/>
  <c r="G106" i="1"/>
  <c r="F103" i="1"/>
  <c r="G78" i="1"/>
  <c r="G86" i="1"/>
  <c r="G147" i="1"/>
  <c r="F145" i="1"/>
  <c r="G176" i="1"/>
  <c r="F170" i="1"/>
  <c r="F178" i="1"/>
  <c r="G9" i="1"/>
  <c r="F12" i="1"/>
  <c r="G160" i="1"/>
  <c r="F158" i="1"/>
  <c r="G141" i="1"/>
  <c r="G63" i="1"/>
  <c r="G39" i="1"/>
  <c r="G47" i="1"/>
  <c r="G55" i="1"/>
  <c r="F38" i="1"/>
  <c r="F46" i="1"/>
  <c r="F54" i="1"/>
  <c r="F62" i="1"/>
  <c r="G239" i="1"/>
  <c r="F220" i="1"/>
  <c r="F112" i="1"/>
  <c r="G107" i="1"/>
  <c r="F104" i="1"/>
  <c r="G79" i="1"/>
  <c r="G87" i="1"/>
  <c r="F77" i="1"/>
  <c r="F85" i="1"/>
  <c r="F93" i="1"/>
  <c r="G217" i="1"/>
  <c r="G108" i="1"/>
  <c r="G80" i="1"/>
  <c r="G88" i="1"/>
  <c r="F78" i="1"/>
  <c r="F188" i="1"/>
  <c r="G148" i="1"/>
  <c r="F146" i="1"/>
  <c r="G169" i="1"/>
  <c r="G177" i="1"/>
  <c r="F171" i="1"/>
  <c r="F179" i="1"/>
  <c r="G10" i="1"/>
  <c r="G153" i="1"/>
  <c r="G161" i="1"/>
  <c r="F159" i="1"/>
  <c r="G142" i="1"/>
  <c r="F63" i="1"/>
  <c r="G40" i="1"/>
  <c r="G48" i="1"/>
  <c r="G56" i="1"/>
  <c r="F39" i="1"/>
  <c r="F47" i="1"/>
  <c r="F55" i="1"/>
  <c r="F152" i="1"/>
  <c r="F105" i="1"/>
  <c r="F113" i="1"/>
  <c r="F86" i="1"/>
  <c r="G195" i="1"/>
  <c r="G149" i="1"/>
  <c r="F147" i="1"/>
  <c r="G170" i="1"/>
  <c r="G178" i="1"/>
  <c r="F172" i="1"/>
  <c r="F180" i="1"/>
  <c r="G11" i="1"/>
  <c r="G154" i="1"/>
  <c r="G162" i="1"/>
  <c r="F160" i="1"/>
  <c r="G143" i="1"/>
  <c r="G41" i="1"/>
  <c r="G49" i="1"/>
  <c r="G57" i="1"/>
  <c r="F40" i="1"/>
  <c r="F48" i="1"/>
  <c r="F56" i="1"/>
  <c r="G218" i="1"/>
  <c r="F106" i="1"/>
  <c r="F114" i="1"/>
  <c r="G109" i="1"/>
  <c r="G81" i="1"/>
  <c r="G89" i="1"/>
  <c r="F79" i="1"/>
  <c r="F87" i="1"/>
  <c r="F195" i="1"/>
  <c r="G183" i="1"/>
  <c r="G150" i="1"/>
  <c r="F148" i="1"/>
  <c r="G171" i="1"/>
  <c r="G179" i="1"/>
  <c r="F173" i="1"/>
  <c r="F181" i="1"/>
  <c r="G12" i="1"/>
  <c r="G155" i="1"/>
  <c r="F153" i="1"/>
  <c r="F161" i="1"/>
  <c r="F139" i="1"/>
  <c r="G42" i="1"/>
  <c r="G50" i="1"/>
  <c r="G58" i="1"/>
  <c r="F41" i="1"/>
  <c r="F49" i="1"/>
  <c r="F57" i="1"/>
  <c r="G152" i="1"/>
  <c r="G219" i="1"/>
  <c r="F107" i="1"/>
  <c r="F115" i="1"/>
  <c r="G102" i="1"/>
  <c r="G110" i="1"/>
  <c r="G82" i="1"/>
  <c r="G90" i="1"/>
  <c r="F80" i="1"/>
  <c r="F88" i="1"/>
  <c r="G305" i="1"/>
  <c r="G200" i="1"/>
  <c r="G253" i="1"/>
  <c r="F250" i="1"/>
  <c r="G191" i="1"/>
  <c r="F72" i="1"/>
  <c r="G303" i="1"/>
  <c r="F69" i="1"/>
  <c r="F185" i="1"/>
  <c r="F275" i="1"/>
  <c r="F200" i="1"/>
  <c r="G240" i="1"/>
  <c r="F252" i="1"/>
  <c r="G275" i="1"/>
  <c r="G187" i="1"/>
  <c r="F247" i="1"/>
  <c r="G301" i="1"/>
  <c r="G216" i="1"/>
  <c r="G185" i="1"/>
  <c r="F203" i="1"/>
  <c r="F216" i="1"/>
  <c r="G35" i="1"/>
  <c r="F279" i="1"/>
  <c r="F101" i="1"/>
  <c r="F253" i="1"/>
  <c r="F244" i="1"/>
  <c r="G310" i="1"/>
  <c r="G214" i="1"/>
  <c r="G277" i="1"/>
  <c r="F240" i="1"/>
  <c r="G37" i="1"/>
  <c r="F248" i="1"/>
  <c r="F243" i="1"/>
  <c r="G302" i="1"/>
  <c r="F296" i="1"/>
  <c r="G281" i="1"/>
  <c r="F308" i="1"/>
  <c r="G263" i="1"/>
  <c r="F245" i="1"/>
  <c r="G252" i="1"/>
  <c r="F246" i="1"/>
  <c r="G298" i="1"/>
  <c r="G278" i="1"/>
  <c r="F263" i="1"/>
  <c r="F193" i="1"/>
  <c r="F251" i="1"/>
  <c r="F214" i="1"/>
  <c r="F278" i="1"/>
  <c r="G250" i="1"/>
  <c r="G251" i="1"/>
  <c r="G101" i="1"/>
  <c r="F254" i="1"/>
  <c r="G36" i="1"/>
  <c r="F35" i="1"/>
  <c r="G69" i="1"/>
  <c r="F299" i="1"/>
  <c r="F302" i="1"/>
  <c r="F298" i="1"/>
  <c r="F36" i="1"/>
  <c r="G193" i="1"/>
  <c r="G280" i="1"/>
  <c r="G299" i="1"/>
  <c r="G73" i="1"/>
  <c r="G243" i="1"/>
  <c r="G247" i="1"/>
  <c r="F297" i="1"/>
  <c r="G244" i="1"/>
  <c r="F241" i="1"/>
  <c r="F166" i="1"/>
  <c r="F242" i="1"/>
  <c r="F281" i="1"/>
  <c r="F187" i="1"/>
  <c r="G309" i="1"/>
  <c r="F277" i="1"/>
  <c r="G213" i="1"/>
  <c r="G249" i="1"/>
  <c r="F309" i="1"/>
  <c r="F303" i="1"/>
  <c r="F213" i="1"/>
  <c r="G308" i="1"/>
  <c r="F305" i="1"/>
  <c r="G245" i="1"/>
  <c r="F249" i="1"/>
  <c r="G276" i="1"/>
  <c r="G242" i="1"/>
  <c r="G296" i="1"/>
  <c r="F67" i="1"/>
  <c r="G67" i="1"/>
  <c r="F276" i="1"/>
  <c r="G246" i="1"/>
  <c r="G164" i="1"/>
  <c r="G166" i="1"/>
  <c r="F37" i="1"/>
  <c r="G241" i="1"/>
  <c r="G248" i="1"/>
  <c r="F73" i="1"/>
  <c r="F280" i="1"/>
  <c r="F310" i="1"/>
  <c r="F301" i="1"/>
  <c r="G297" i="1"/>
  <c r="F164" i="1"/>
  <c r="G203" i="1"/>
  <c r="G279" i="1"/>
  <c r="G72" i="1"/>
  <c r="F191" i="1"/>
  <c r="G254" i="1"/>
  <c r="F274" i="1"/>
  <c r="G190" i="1"/>
  <c r="G307" i="1"/>
  <c r="G5" i="1"/>
  <c r="F7" i="1"/>
  <c r="F5" i="1"/>
  <c r="G306" i="1"/>
  <c r="F75" i="1"/>
  <c r="G27" i="1"/>
  <c r="F34" i="1"/>
  <c r="F306" i="1"/>
  <c r="G75" i="1"/>
  <c r="F27" i="1"/>
  <c r="G34" i="1"/>
  <c r="G19" i="1"/>
  <c r="F19" i="1"/>
  <c r="G20" i="1"/>
  <c r="F20" i="1"/>
  <c r="G64" i="1"/>
  <c r="F64" i="1"/>
  <c r="G32" i="1"/>
  <c r="F32" i="1"/>
</calcChain>
</file>

<file path=xl/sharedStrings.xml><?xml version="1.0" encoding="utf-8"?>
<sst xmlns="http://schemas.openxmlformats.org/spreadsheetml/2006/main" count="2937" uniqueCount="313">
  <si>
    <t>gvkey</t>
  </si>
  <si>
    <t>date</t>
  </si>
  <si>
    <t>case</t>
  </si>
  <si>
    <t>country</t>
  </si>
  <si>
    <t>region</t>
  </si>
  <si>
    <t>novel</t>
  </si>
  <si>
    <t>courtlaw</t>
  </si>
  <si>
    <t>govplaintiff</t>
  </si>
  <si>
    <t>interest</t>
  </si>
  <si>
    <t>damages</t>
  </si>
  <si>
    <t>impact</t>
  </si>
  <si>
    <t xml:space="preserve">Australian Competition &amp; Consumer Commission v. De Longhi Australia Pty. Ltd. </t>
  </si>
  <si>
    <t>name</t>
  </si>
  <si>
    <t>De Longhi Spa</t>
  </si>
  <si>
    <t>Italy</t>
  </si>
  <si>
    <t>Europe</t>
  </si>
  <si>
    <t>No</t>
  </si>
  <si>
    <t>Yes</t>
  </si>
  <si>
    <t>Australian Competition &amp; Consumer Commission v. GM Holden Ltd (Federal Court of Australia, 2008)</t>
  </si>
  <si>
    <t>General Motors Co</t>
  </si>
  <si>
    <t>US</t>
  </si>
  <si>
    <t>North America</t>
  </si>
  <si>
    <t>Australian Competition &amp; Consumer Commission v. Goodyear Tyres (2008)</t>
  </si>
  <si>
    <t>Goodyear Tire &amp; Rubber Co</t>
  </si>
  <si>
    <t>Gbemre v. Shell Petroleum Development Company of Nigeria Ltd et al. (Federal Court of Nigeria, 2005)</t>
  </si>
  <si>
    <t>UK</t>
  </si>
  <si>
    <t>Royal Dutch Shell</t>
  </si>
  <si>
    <t>Sao Paulo Public Prosecutor's Office v. United Airlines and Others</t>
  </si>
  <si>
    <t>United Airlines Holdings Inc</t>
  </si>
  <si>
    <t>Delta Air Lines</t>
  </si>
  <si>
    <t>Lliuya v. RWE</t>
  </si>
  <si>
    <t>RWE</t>
  </si>
  <si>
    <t>Germany</t>
  </si>
  <si>
    <t>In re Vienna-Schwechat Airport Expansion</t>
  </si>
  <si>
    <t>Flughafen Wien</t>
  </si>
  <si>
    <t>Austria</t>
  </si>
  <si>
    <t>Kinder Morgan Inc</t>
  </si>
  <si>
    <t>Enea SA</t>
  </si>
  <si>
    <t>Poland</t>
  </si>
  <si>
    <t>PGE SA</t>
  </si>
  <si>
    <t>France</t>
  </si>
  <si>
    <t>Total Energies SE</t>
  </si>
  <si>
    <t>BP</t>
  </si>
  <si>
    <t>Ascent Resources</t>
  </si>
  <si>
    <t>ING Group</t>
  </si>
  <si>
    <t>Netherlands</t>
  </si>
  <si>
    <t>Equinor</t>
  </si>
  <si>
    <t>Norway</t>
  </si>
  <si>
    <t>Volkswagen</t>
  </si>
  <si>
    <t>Powszechny Zakład Ubezpieczeń</t>
  </si>
  <si>
    <t>General Electric</t>
  </si>
  <si>
    <t>Groupe Casino</t>
  </si>
  <si>
    <t>HSBC</t>
  </si>
  <si>
    <t>BMW</t>
  </si>
  <si>
    <t>Mercedes-Benz AG</t>
  </si>
  <si>
    <t>Ryanair</t>
  </si>
  <si>
    <t>Ireland</t>
  </si>
  <si>
    <t>Eni Spa</t>
  </si>
  <si>
    <t>Excel Energy</t>
  </si>
  <si>
    <t>Duke Energy</t>
  </si>
  <si>
    <t>Ford Motor Co</t>
  </si>
  <si>
    <t xml:space="preserve">Toyota </t>
  </si>
  <si>
    <t xml:space="preserve">Honda Motor Co </t>
  </si>
  <si>
    <t>Chrysler Motor Co (DaimlerChrysler)</t>
  </si>
  <si>
    <t>Dominion Energy</t>
  </si>
  <si>
    <t>American Electric Power</t>
  </si>
  <si>
    <t>ExxonMobil</t>
  </si>
  <si>
    <t>Chevron</t>
  </si>
  <si>
    <t>Peabody</t>
  </si>
  <si>
    <t>AES Corp</t>
  </si>
  <si>
    <t>DTE Energy</t>
  </si>
  <si>
    <t>Vistra Corp</t>
  </si>
  <si>
    <t>Edison International</t>
  </si>
  <si>
    <t>Berkshire Hathaway</t>
  </si>
  <si>
    <t>NRG Energy</t>
  </si>
  <si>
    <t>Pinnacle West Capital Corp</t>
  </si>
  <si>
    <t>Southern Co</t>
  </si>
  <si>
    <t>Murphy Oil Corp</t>
  </si>
  <si>
    <t>Global Partners</t>
  </si>
  <si>
    <t>Costco Wholesale Corp</t>
  </si>
  <si>
    <t>Sempra Energy</t>
  </si>
  <si>
    <t>US Steel</t>
  </si>
  <si>
    <t>Delek US</t>
  </si>
  <si>
    <t>Conocophillips</t>
  </si>
  <si>
    <t>Phillips 66</t>
  </si>
  <si>
    <t>Arch Resources</t>
  </si>
  <si>
    <t>Rio Tinto</t>
  </si>
  <si>
    <t xml:space="preserve">Occidental </t>
  </si>
  <si>
    <t>Repsol SA</t>
  </si>
  <si>
    <t>Spain</t>
  </si>
  <si>
    <t>Marathon Oil</t>
  </si>
  <si>
    <t>Hess Corp</t>
  </si>
  <si>
    <t xml:space="preserve">US </t>
  </si>
  <si>
    <t>Devon Energy Corp</t>
  </si>
  <si>
    <t>Ovintiv Inc</t>
  </si>
  <si>
    <t>APA Corp</t>
  </si>
  <si>
    <t>Arkema</t>
  </si>
  <si>
    <t>Suncor Energy</t>
  </si>
  <si>
    <t>CNX Resources</t>
  </si>
  <si>
    <t>Consol Energy</t>
  </si>
  <si>
    <t>Keurig Dr Pepper Inc.</t>
  </si>
  <si>
    <t>TransDigm Group</t>
  </si>
  <si>
    <t>PG&amp;E</t>
  </si>
  <si>
    <t>Boeing</t>
  </si>
  <si>
    <t>NorthWestern Corp</t>
  </si>
  <si>
    <t>Williams Companies</t>
  </si>
  <si>
    <t>Bloom Energy Corp</t>
  </si>
  <si>
    <t>Walmart Inc</t>
  </si>
  <si>
    <t>The Coca-Cola Company</t>
  </si>
  <si>
    <t>Oatly</t>
  </si>
  <si>
    <t>Entergy Corp</t>
  </si>
  <si>
    <t>The Clorox Co</t>
  </si>
  <si>
    <t>Nestle</t>
  </si>
  <si>
    <t>Switzerland</t>
  </si>
  <si>
    <t>Proctor &amp; Gamble</t>
  </si>
  <si>
    <t>Campbell Soup Company</t>
  </si>
  <si>
    <t>L'Oreal</t>
  </si>
  <si>
    <t>Colgate-Palmolive Co</t>
  </si>
  <si>
    <t>Danimer Scientific</t>
  </si>
  <si>
    <t>Otter Tail Corp</t>
  </si>
  <si>
    <t>In re Amended and Restated Preliminary Prospectus of Kinder Morgan Canada Limited’s Initial Public Offering</t>
  </si>
  <si>
    <t>ClientEarth v Enea</t>
  </si>
  <si>
    <t>Milieudefensie et al. v. Royal Dutch Shell plc.</t>
  </si>
  <si>
    <t>003851</t>
  </si>
  <si>
    <t>ClientEarth v. Polska Grupa Energetyczna</t>
  </si>
  <si>
    <t>Friends of the Earth et al. v. Total</t>
  </si>
  <si>
    <t>Complaint against BP in respect of violations of the OECD Guidelines</t>
  </si>
  <si>
    <t>Specific instance under the OECD Guidelines for Multinational Enterprises submitted to the Slovenian and UK National Contact Point for the OECD Guidelines</t>
  </si>
  <si>
    <t>BankTrack, et al. vs. ING Bank</t>
  </si>
  <si>
    <t>Norwegian Climate Network et al vs Statoil</t>
  </si>
  <si>
    <t>Germanwatch vs. Volkswagen</t>
  </si>
  <si>
    <t>Notre Affaire a Tous and Others v. Total</t>
  </si>
  <si>
    <t>Development YES – Open-Pit Mines NO v. Group PZU S.A.</t>
  </si>
  <si>
    <t>024625</t>
  </si>
  <si>
    <t>Friends of the Earth et al. v. Prefect of of Bouches-du-Rhône and Total</t>
  </si>
  <si>
    <t>Envol Vert et al. v. Casino</t>
  </si>
  <si>
    <t>Complaint to Ad Standards on HSBC’s Great Barrier Reef ad</t>
  </si>
  <si>
    <t>Deutsche Umwelthilfe (DUH) v. BMW</t>
  </si>
  <si>
    <t>Deutsche Umwelthilfe (DUH) v. Mercedes-Benz AG</t>
  </si>
  <si>
    <t>ASA Ruling on Ryanair Ltd t/a Ryanair Ltd</t>
  </si>
  <si>
    <t xml:space="preserve">Italian Competition Authority Ruling Eni's Diesel+ Advertising Campaign </t>
  </si>
  <si>
    <t>Advertising Standards Authority's Ruling on Shell UK Ltd.'s Shell Go+ Campaign</t>
  </si>
  <si>
    <t>Patrick Pouyanné (CEO of TotalEnergies) v. Greenpeace France</t>
  </si>
  <si>
    <t>Connecticut v. Am. Elec. Power</t>
  </si>
  <si>
    <t>California v. GM Corp.</t>
  </si>
  <si>
    <t>Burton v. Dominion Nuclear Connecticut, Inc.</t>
  </si>
  <si>
    <t>Native Village of Kivalina v. ExxonMobil Corp.</t>
  </si>
  <si>
    <t>Sierra Club v. Duke Energy Indiana </t>
  </si>
  <si>
    <t>Comer v. Murphy Oil USA, Inc.</t>
  </si>
  <si>
    <t>Northwest Environmental Defense Center v. Cascade Kelly Holdings LLC, d/b/a Columbia Pacific Biorefinery, No. 3:14-cv-01059 (D. Or. Dec. 30, 2015)</t>
  </si>
  <si>
    <t>United States v. Costco Wholesale Corp. No. 3:14-cv-03989</t>
  </si>
  <si>
    <t>California v. Southern California Gas Co.</t>
  </si>
  <si>
    <t>Nucor Steel-Arkansas v. Big River Steel, LLC, No. 15-1615 (8th Cir. June 8, 2016)</t>
  </si>
  <si>
    <t>Conservation Law Foundation v. ExxonMobil Corp.</t>
  </si>
  <si>
    <t>Shupak v. Reed</t>
  </si>
  <si>
    <t>People v. Southern California Gas Co.</t>
  </si>
  <si>
    <t>Fentress v. Exxon Mobil Corp.</t>
  </si>
  <si>
    <t>Ramirez v. Exxon Mobil Corp.</t>
  </si>
  <si>
    <t>Benton v. Global Companies, LLC, No. 1:16-cv-00125 (N.D.N.Y., filed Feb. 3, 2016)</t>
  </si>
  <si>
    <t>California ex rel. South Coast Air Quality Management District v. Southern California Gas Co., No. BC608322 (Cal. Super. Ct., filed Jan. 26, 2016)</t>
  </si>
  <si>
    <t>California v. Southern California Gas Co., No. BC628120 (Cal. Super. Ct., filed July 25, 2016)</t>
  </si>
  <si>
    <t>County of San Mateo v. Chevron Corp.</t>
  </si>
  <si>
    <t>Conservation Law Foundation, Inc. v. Shell Oil Products US</t>
  </si>
  <si>
    <t>City of Oakland v. BP p.l.c.</t>
  </si>
  <si>
    <t>Harris County v. Arkema, Inc.</t>
  </si>
  <si>
    <t>County of Santa Cruz v. Chevron Corp.</t>
  </si>
  <si>
    <t>Conservation Law Foundation v. Shell Oil Co.</t>
  </si>
  <si>
    <t>City of New York v. BP p.l.c.</t>
  </si>
  <si>
    <t>Board of County Commissioners of Boulder County v. Suncor Energy (U.S.A.), Inc.</t>
  </si>
  <si>
    <t>King County v. BP p.l.c.</t>
  </si>
  <si>
    <t>Rhode Island v. Chevron Corp.</t>
  </si>
  <si>
    <t>People of the State of New York v. Exxon Mobil Corporation</t>
  </si>
  <si>
    <t>Smith v. Keurig Green Mountain, Inc.</t>
  </si>
  <si>
    <t>Pacific Coast Federation of Fishermen's Associations, Inc. v. Chevron Corp.</t>
  </si>
  <si>
    <t>Barnes v. Edison International</t>
  </si>
  <si>
    <t>New York City Employees’ Retirement System v. TransDigm Group, Inc.</t>
  </si>
  <si>
    <t>California Fueling, LLC v. Best Energy Solutions &amp;amp; Technology Corp.</t>
  </si>
  <si>
    <t>York County v. Rambo</t>
  </si>
  <si>
    <t>Von Oeyen v. Southern California Edison Co.</t>
  </si>
  <si>
    <t>In re Exxon Mobil Corp. Derivative Litigation N.J</t>
  </si>
  <si>
    <t>In re Exxon Mobil Corp. Derivative Litigation Tex</t>
  </si>
  <si>
    <t>Public Watchdogs v. Southern California Edison Co.</t>
  </si>
  <si>
    <t>Spoon v. Bayou Bridge Pipeline LLC</t>
  </si>
  <si>
    <t>Commonwealth v. Exxon Mobil Corp.</t>
  </si>
  <si>
    <t>Tosdal v. NorthWestern Corp.</t>
  </si>
  <si>
    <t>City of Torrance v. Southern California Edison Co.</t>
  </si>
  <si>
    <t>City &amp; County of Honolulu v. Sunoco LP</t>
  </si>
  <si>
    <t>WildEarth Guardians v. Mountain Coal Co.</t>
  </si>
  <si>
    <t>Beyond Pesticides v. Exxon Mobil Corp.</t>
  </si>
  <si>
    <t>District of Columbia v. Exxon Mobil Corp.</t>
  </si>
  <si>
    <t>City of Arcata v. Pacific Gas &amp;amp; Electric Co.</t>
  </si>
  <si>
    <t>City of Hoboken v. Exxon Mobil Corp.</t>
  </si>
  <si>
    <t>Delaware v. BP America Inc.</t>
  </si>
  <si>
    <t>City of Charleston v. Brabham Oil Co.</t>
  </si>
  <si>
    <t>Adorers of the Blood of Christ v. Transcontinental Gas Pipe Line Co.</t>
  </si>
  <si>
    <t>Jacob v. Bloom Energy Corp.</t>
  </si>
  <si>
    <t>Greenpeace, Inc. v. Walmart Inc.</t>
  </si>
  <si>
    <t>Earth Island Institute v. Coca-Cola Co.</t>
  </si>
  <si>
    <t>Bentley v. Oatly Group AB</t>
  </si>
  <si>
    <t>Jochims v. Oatly Group AB</t>
  </si>
  <si>
    <t>Stewart v. Entergy Corp.</t>
  </si>
  <si>
    <t>Last Beach Cleanup v. TerraCycle, Inc.</t>
  </si>
  <si>
    <t>Kostendt v. Oatly Group AB</t>
  </si>
  <si>
    <t>Perri v. Croskrey</t>
  </si>
  <si>
    <t>Rosencrants v. Danimer Scientific, Inc.</t>
  </si>
  <si>
    <t>Swartz and Muto v. Coca-Cola Co.</t>
  </si>
  <si>
    <t>California Health Communities Network v. City of Porterville No. F067685</t>
  </si>
  <si>
    <t>City of Birmingham Relief &amp; Retirement System v. ExxonMobil Corp.</t>
  </si>
  <si>
    <t>Sierra Club v. Otter Tail Power Co.</t>
  </si>
  <si>
    <t>Williamson v. Montana Public Service Commission</t>
  </si>
  <si>
    <t>Innospec</t>
  </si>
  <si>
    <t>Energy Transfers</t>
  </si>
  <si>
    <t>165649</t>
  </si>
  <si>
    <t>Sunoco LP</t>
  </si>
  <si>
    <t>novel_weight</t>
  </si>
  <si>
    <t>courtlaw_weight</t>
  </si>
  <si>
    <t>govplaintiff_weight</t>
  </si>
  <si>
    <t>interest_weight</t>
  </si>
  <si>
    <t>damages_weight</t>
  </si>
  <si>
    <t>profile_sum</t>
  </si>
  <si>
    <t>major_changes</t>
  </si>
  <si>
    <t>major_weight</t>
  </si>
  <si>
    <t>Annapolis v API</t>
  </si>
  <si>
    <t>Anne Arundel v BP </t>
  </si>
  <si>
    <t>City of New York v. American Petroleum Institute, BP, ExxonMobil, Shell.</t>
  </si>
  <si>
    <t>City of Richmond v Chevron</t>
  </si>
  <si>
    <t>Anadarko</t>
  </si>
  <si>
    <t>Marathon Petroleum</t>
  </si>
  <si>
    <t>Honeywell International</t>
  </si>
  <si>
    <t xml:space="preserve">Connecticut v. Exxon Mobil Corp. </t>
  </si>
  <si>
    <t>County of Maui v. Sunoco LP</t>
  </si>
  <si>
    <t>002410</t>
  </si>
  <si>
    <t>002991</t>
  </si>
  <si>
    <t>004503</t>
  </si>
  <si>
    <t>008549</t>
  </si>
  <si>
    <t>012384</t>
  </si>
  <si>
    <t>170841</t>
  </si>
  <si>
    <t>186989</t>
  </si>
  <si>
    <t>Mayor &amp; City Council of Baltimore v. BP p.l.c.</t>
  </si>
  <si>
    <t>State of Minnesota v. American Petroleum Institute</t>
  </si>
  <si>
    <t>State of Vermont v Exxon</t>
  </si>
  <si>
    <t>001380</t>
  </si>
  <si>
    <t>001678</t>
  </si>
  <si>
    <t>008068</t>
  </si>
  <si>
    <t>011781</t>
  </si>
  <si>
    <t>011923</t>
  </si>
  <si>
    <t>014793</t>
  </si>
  <si>
    <t>014934</t>
  </si>
  <si>
    <t>015319</t>
  </si>
  <si>
    <t>019565</t>
  </si>
  <si>
    <t>061616</t>
  </si>
  <si>
    <t>142460</t>
  </si>
  <si>
    <t>In re Greenpeace Southeast Asia et al., 2015-__ (Commission on Human Rights of the Philippines, 2015)</t>
  </si>
  <si>
    <t>007017</t>
  </si>
  <si>
    <t>007620</t>
  </si>
  <si>
    <t>013994</t>
  </si>
  <si>
    <t>015070</t>
  </si>
  <si>
    <t>015508</t>
  </si>
  <si>
    <t>100373</t>
  </si>
  <si>
    <t>100953</t>
  </si>
  <si>
    <t>120093</t>
  </si>
  <si>
    <t>267407</t>
  </si>
  <si>
    <t>Husky Energy</t>
  </si>
  <si>
    <t>Anglo America</t>
  </si>
  <si>
    <t>Heidelberg Cement</t>
  </si>
  <si>
    <t>Glencore</t>
  </si>
  <si>
    <t>Kaiser et al v. Volkswagen AG</t>
  </si>
  <si>
    <t>Lynn v. Peabody Energy Corp.</t>
  </si>
  <si>
    <t>032372</t>
  </si>
  <si>
    <t>Roe v. Arch Coal, Inc.</t>
  </si>
  <si>
    <t>Saratoga Advantage Trust Energy &amp; Basic Materials Portfolio v. Woods</t>
  </si>
  <si>
    <t>Stourbridge Investments v Avery</t>
  </si>
  <si>
    <t>Walkover v Woods</t>
  </si>
  <si>
    <t>gsector</t>
  </si>
  <si>
    <t>Real Estate</t>
  </si>
  <si>
    <t>Utilities</t>
  </si>
  <si>
    <t>Communication Services</t>
  </si>
  <si>
    <t>Information Technology</t>
  </si>
  <si>
    <t>Financials</t>
  </si>
  <si>
    <t>Health Care</t>
  </si>
  <si>
    <t>Consumer Staples</t>
  </si>
  <si>
    <t>Consumer Discretionary</t>
  </si>
  <si>
    <t>Industrials</t>
  </si>
  <si>
    <t>Materials</t>
  </si>
  <si>
    <t>Energy</t>
  </si>
  <si>
    <t>sector_name</t>
  </si>
  <si>
    <t>gic_sector</t>
  </si>
  <si>
    <t>carbon_major</t>
  </si>
  <si>
    <t>001300</t>
  </si>
  <si>
    <t xml:space="preserve">Lynn v. Peabody Energy Corp </t>
  </si>
  <si>
    <t>New York Attorney General case (dismissed)</t>
  </si>
  <si>
    <t>Bell v. Cheswick Generating Station</t>
  </si>
  <si>
    <t>135990</t>
  </si>
  <si>
    <t>Conservation Law Foundation v. Dominion Energy Brayton Point, LLC</t>
  </si>
  <si>
    <t>004029</t>
  </si>
  <si>
    <t>Conservation Law Foundation v. Dominion Energy New England</t>
  </si>
  <si>
    <t>Mapuche Confederation of Neuquén v. YPF et al.</t>
  </si>
  <si>
    <t>Oklahoma Gas &amp; Electric</t>
  </si>
  <si>
    <t>115687</t>
  </si>
  <si>
    <t>Sierra Club v. Okla. Gas &amp; Elec. Co.</t>
  </si>
  <si>
    <t>Portland General Electric</t>
  </si>
  <si>
    <t>012428</t>
  </si>
  <si>
    <t>Sierra Club v. Portland General Electric</t>
  </si>
  <si>
    <t>Sierra Club v. Wisconsin Power &amp; Light Co.</t>
  </si>
  <si>
    <t>Alliant Energy</t>
  </si>
  <si>
    <t>011554</t>
  </si>
  <si>
    <t>Southern Alliance for Clean Energy v. Duke Energy Carolinas, Inc.</t>
  </si>
  <si>
    <t>004093</t>
  </si>
  <si>
    <t>United States v. Alabama Power Co.</t>
  </si>
  <si>
    <t>009850</t>
  </si>
  <si>
    <t>003897</t>
  </si>
  <si>
    <t>United States v. DTE Energy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</si>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</sst>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49" fontId="0" fillId="0" borderId="0" xfId="0" applyNumberFormat="1"/>
    <xf numFmtId="49" fontId="2" fillId="2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3" fillId="0" borderId="0" xfId="0" applyNumberFormat="1" applyFont="1" applyAlignment="1">
      <alignment vertical="top"/>
    </xf>
    <xf numFmtId="0" fontId="4" fillId="0" borderId="0" xfId="0" applyFont="1"/>
    <xf numFmtId="49" fontId="6" fillId="0" borderId="0" xfId="0" applyNumberFormat="1" applyFont="1" applyAlignment="1">
      <alignment horizontal="left" vertical="center"/>
    </xf>
  </cellXfs>
  <cellStyles count="1"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740C9B-B021-2046-8D3F-AD862B547487}" name="Table1" displayName="Table1" ref="A1:H112" totalsRowShown="0" headerRowDxfId="6" dataDxfId="5">
  <autoFilter ref="A1:H112" xr:uid="{32740C9B-B021-2046-8D3F-AD862B547487}"/>
  <sortState xmlns:xlrd2="http://schemas.microsoft.com/office/spreadsheetml/2017/richdata2" ref="A2:H108">
    <sortCondition ref="E1:E108"/>
  </sortState>
  <tableColumns count="8">
    <tableColumn id="1" xr3:uid="{2A920FDF-5B44-D94C-9895-80D942F9D0CE}" name="gvkey" dataDxfId="4"/>
    <tableColumn id="2" xr3:uid="{80044C5F-1BA0-C346-9C2B-8ACE0D8A22AC}" name="sector_name">
      <calculatedColumnFormula>VLOOKUP(A2,Table2[#All],6,FALSE)</calculatedColumnFormula>
    </tableColumn>
    <tableColumn id="3" xr3:uid="{C52B6CB7-B8CE-8A4E-A7E8-CF64B616ABA0}" name="carbon_major">
      <calculatedColumnFormula>VLOOKUP(A2,Table2[#All],7,FALSE)</calculatedColumnFormula>
    </tableColumn>
    <tableColumn id="4" xr3:uid="{9D7D6E61-03C9-2E4C-8EC4-0E4E29B4A6E3}" name="date" dataDxfId="3"/>
    <tableColumn id="5" xr3:uid="{8A29DE9F-DAC4-3640-A907-50D695DF8F9D}" name="case"/>
    <tableColumn id="6" xr3:uid="{678D3909-93FA-5846-8E9A-9E40665CB03F}" name="impact"/>
    <tableColumn id="7" xr3:uid="{EC506010-63D4-F440-9502-3857CC5AF1E1}" name="country" dataDxfId="2">
      <calculatedColumnFormula>VLOOKUP(A2,Table2[#All],3,FALSE)</calculatedColumnFormula>
    </tableColumn>
    <tableColumn id="8" xr3:uid="{761CF1D6-0B96-6044-BD0A-44F4A9DD245E}" name="region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14E6E2-FA69-9C44-852D-8868525E4048}" name="Table2" displayName="Table2" ref="A1:G99" totalsRowShown="0">
  <autoFilter ref="A1:G99" xr:uid="{8214E6E2-FA69-9C44-852D-8868525E4048}"/>
  <sortState xmlns:xlrd2="http://schemas.microsoft.com/office/spreadsheetml/2017/richdata2" ref="A2:G99">
    <sortCondition ref="A1:A99"/>
  </sortState>
  <tableColumns count="7">
    <tableColumn id="1" xr3:uid="{B01F5BDE-1048-1140-9B0E-E00B0392EFA0}" name="gvkey"/>
    <tableColumn id="2" xr3:uid="{06E63E66-3595-E244-9E09-0A0E69F1BBF9}" name="name"/>
    <tableColumn id="3" xr3:uid="{0E01A8F1-6B64-E24C-9BB2-791E640DCE92}" name="country"/>
    <tableColumn id="4" xr3:uid="{1C4F6E26-F896-B948-A2C4-1BFC599F98AA}" name="region"/>
    <tableColumn id="5" xr3:uid="{203FBD44-1BB5-4086-B724-A9D90220C20B}" name="gic_sector"/>
    <tableColumn id="8" xr3:uid="{D2B90228-0908-4F4D-86E9-761F92B97417}" name="sector_name" dataDxfId="0">
      <calculatedColumnFormula>VLOOKUP(Table2[[#This Row],[gic_sector]],'GIC Sector'!$A$1:$B$12,2,FALSE)</calculatedColumnFormula>
    </tableColumn>
    <tableColumn id="9" xr3:uid="{807DD91F-1070-694D-AA37-96526FA38ED4}" name="carbon_maj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A406-F91D-2846-B194-EE5B6AA2AA43}">
  <dimension ref="A1:T310"/>
  <sheetViews>
    <sheetView tabSelected="1" zoomScale="99" zoomScaleNormal="99" workbookViewId="0">
      <pane ySplit="1" topLeftCell="A157" activePane="bottomLeft" state="frozen"/>
      <selection pane="bottomLeft" activeCell="A169" sqref="A169:XFD169"/>
    </sheetView>
  </sheetViews>
  <sheetFormatPr defaultColWidth="10.69921875" defaultRowHeight="15.6"/>
  <cols>
    <col min="1" max="1" width="10.69921875" style="7"/>
    <col min="4" max="4" width="13.796875" bestFit="1" customWidth="1"/>
    <col min="5" max="5" width="59" customWidth="1"/>
  </cols>
  <sheetData>
    <row r="1" spans="1:20" s="3" customFormat="1">
      <c r="A1" s="6" t="s">
        <v>0</v>
      </c>
      <c r="B1" s="3" t="s">
        <v>285</v>
      </c>
      <c r="C1" s="3" t="s">
        <v>287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220</v>
      </c>
      <c r="N1" s="3" t="s">
        <v>214</v>
      </c>
      <c r="O1" s="3" t="s">
        <v>215</v>
      </c>
      <c r="P1" s="3" t="s">
        <v>216</v>
      </c>
      <c r="Q1" s="3" t="s">
        <v>217</v>
      </c>
      <c r="R1" s="3" t="s">
        <v>218</v>
      </c>
      <c r="S1" s="3" t="s">
        <v>221</v>
      </c>
      <c r="T1" s="3" t="s">
        <v>219</v>
      </c>
    </row>
    <row r="2" spans="1:20">
      <c r="A2" s="7" t="s">
        <v>309</v>
      </c>
      <c r="B2" t="str">
        <f>VLOOKUP(A2,Table2[#All],6,FALSE)</f>
        <v>Utilities</v>
      </c>
      <c r="C2">
        <f>VLOOKUP(A2,Table2[#All],7,FALSE)</f>
        <v>0</v>
      </c>
      <c r="D2" s="1">
        <v>36903</v>
      </c>
      <c r="E2" t="s">
        <v>308</v>
      </c>
      <c r="F2" t="str">
        <f>VLOOKUP(A2,Table2[],3,FALSE)</f>
        <v>US</v>
      </c>
      <c r="G2" t="str">
        <f>VLOOKUP(A2,Table2[],4,FALSE)</f>
        <v>North America</v>
      </c>
    </row>
    <row r="3" spans="1:20">
      <c r="A3" t="str">
        <f>"001440"</f>
        <v>001440</v>
      </c>
      <c r="B3" t="str">
        <f>VLOOKUP(A3,Table2[#All],6,FALSE)</f>
        <v>Utilities</v>
      </c>
      <c r="C3">
        <f>VLOOKUP(A3,Table2[#All],7,FALSE)</f>
        <v>0</v>
      </c>
      <c r="D3" s="1">
        <v>38189</v>
      </c>
      <c r="E3" t="s">
        <v>143</v>
      </c>
      <c r="F3" t="s">
        <v>20</v>
      </c>
      <c r="G3" t="s">
        <v>21</v>
      </c>
      <c r="H3" t="s">
        <v>17</v>
      </c>
      <c r="I3" t="s">
        <v>17</v>
      </c>
      <c r="J3" t="s">
        <v>17</v>
      </c>
      <c r="K3" t="s">
        <v>16</v>
      </c>
      <c r="L3" t="s">
        <v>16</v>
      </c>
      <c r="M3" t="s">
        <v>17</v>
      </c>
      <c r="N3">
        <f t="shared" ref="N3:N13" si="0">IF(H3="Yes",2,0)</f>
        <v>2</v>
      </c>
      <c r="O3">
        <f t="shared" ref="O3:O13" si="1">IF(I3="Yes",3,0)</f>
        <v>3</v>
      </c>
      <c r="P3">
        <f t="shared" ref="P3:P13" si="2">IF(J3="Yes",1,0)</f>
        <v>1</v>
      </c>
      <c r="Q3">
        <f t="shared" ref="Q3:Q13" si="3">IF(K3="Yes",2,0)</f>
        <v>0</v>
      </c>
      <c r="R3">
        <f t="shared" ref="R3:R13" si="4">IF(L3="Yes",3,0)</f>
        <v>0</v>
      </c>
      <c r="S3">
        <f t="shared" ref="S3:S13" si="5">IF(M3="Yes",3,0)</f>
        <v>3</v>
      </c>
      <c r="T3">
        <f t="shared" ref="T3:T13" si="6">SUM(N3:S3)</f>
        <v>9</v>
      </c>
    </row>
    <row r="4" spans="1:20">
      <c r="A4" t="str">
        <f>"005073"</f>
        <v>005073</v>
      </c>
      <c r="B4" t="str">
        <f>VLOOKUP(A4,Table2[#All],6,FALSE)</f>
        <v>Consumer Discretionary</v>
      </c>
      <c r="C4">
        <f>VLOOKUP(A4,Table2[#All],7,FALSE)</f>
        <v>0</v>
      </c>
      <c r="D4" s="1">
        <v>38980</v>
      </c>
      <c r="E4" t="s">
        <v>144</v>
      </c>
      <c r="F4" t="s">
        <v>20</v>
      </c>
      <c r="G4" t="s">
        <v>21</v>
      </c>
      <c r="H4" t="s">
        <v>17</v>
      </c>
      <c r="I4" t="s">
        <v>17</v>
      </c>
      <c r="J4" t="s">
        <v>17</v>
      </c>
      <c r="K4" t="s">
        <v>16</v>
      </c>
      <c r="L4" t="s">
        <v>17</v>
      </c>
      <c r="M4" t="s">
        <v>17</v>
      </c>
      <c r="N4">
        <f t="shared" si="0"/>
        <v>2</v>
      </c>
      <c r="O4">
        <f t="shared" si="1"/>
        <v>3</v>
      </c>
      <c r="P4">
        <f t="shared" si="2"/>
        <v>1</v>
      </c>
      <c r="Q4">
        <f t="shared" si="3"/>
        <v>0</v>
      </c>
      <c r="R4">
        <f t="shared" si="4"/>
        <v>3</v>
      </c>
      <c r="S4">
        <f t="shared" si="5"/>
        <v>3</v>
      </c>
      <c r="T4">
        <f t="shared" si="6"/>
        <v>12</v>
      </c>
    </row>
    <row r="5" spans="1:20">
      <c r="A5" s="5" t="str">
        <f>"100737"</f>
        <v>100737</v>
      </c>
      <c r="B5" t="str">
        <f>VLOOKUP(A5,Table2[#All],6,FALSE)</f>
        <v>Consumer Discretionary</v>
      </c>
      <c r="C5">
        <f>VLOOKUP(A5,Table2[#All],7,FALSE)</f>
        <v>0</v>
      </c>
      <c r="D5" s="1">
        <v>39209</v>
      </c>
      <c r="E5" t="s">
        <v>130</v>
      </c>
      <c r="F5" t="str">
        <f>VLOOKUP(A5,Table2[],3,FALSE)</f>
        <v>Germany</v>
      </c>
      <c r="G5" t="str">
        <f>VLOOKUP(A5,Table2[],4,FALSE)</f>
        <v>Europe</v>
      </c>
      <c r="H5" t="s">
        <v>17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>
        <f t="shared" si="0"/>
        <v>2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2</v>
      </c>
    </row>
    <row r="6" spans="1:20">
      <c r="A6" s="7" t="str">
        <f>"005073"</f>
        <v>005073</v>
      </c>
      <c r="B6" t="str">
        <f>VLOOKUP(A6,Table2[#All],6,FALSE)</f>
        <v>Consumer Discretionary</v>
      </c>
      <c r="C6">
        <f>VLOOKUP(A6,Table2[#All],7,FALSE)</f>
        <v>0</v>
      </c>
      <c r="D6" s="1">
        <v>39463</v>
      </c>
      <c r="E6" t="s">
        <v>18</v>
      </c>
      <c r="F6" t="s">
        <v>20</v>
      </c>
      <c r="G6" t="s">
        <v>21</v>
      </c>
      <c r="H6" t="s">
        <v>17</v>
      </c>
      <c r="I6" t="s">
        <v>17</v>
      </c>
      <c r="J6" t="s">
        <v>17</v>
      </c>
      <c r="K6" t="s">
        <v>16</v>
      </c>
      <c r="L6" t="s">
        <v>16</v>
      </c>
      <c r="M6" t="s">
        <v>16</v>
      </c>
      <c r="N6">
        <f t="shared" si="0"/>
        <v>2</v>
      </c>
      <c r="O6">
        <f t="shared" si="1"/>
        <v>3</v>
      </c>
      <c r="P6">
        <f t="shared" si="2"/>
        <v>1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6</v>
      </c>
    </row>
    <row r="7" spans="1:20">
      <c r="A7" t="str">
        <f>"004093"</f>
        <v>004093</v>
      </c>
      <c r="B7" t="str">
        <f>VLOOKUP(A7,Table2[#All],6,FALSE)</f>
        <v>Utilities</v>
      </c>
      <c r="C7">
        <f>VLOOKUP(A7,Table2[#All],7,FALSE)</f>
        <v>0</v>
      </c>
      <c r="D7" s="1">
        <v>39490</v>
      </c>
      <c r="E7" t="s">
        <v>147</v>
      </c>
      <c r="F7" t="str">
        <f>VLOOKUP(A7,Table2[],3,FALSE)</f>
        <v>US</v>
      </c>
      <c r="G7" t="str">
        <f>VLOOKUP(A7,Table2[],4,FALSE)</f>
        <v>North America</v>
      </c>
      <c r="H7" s="10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</row>
    <row r="8" spans="1:20">
      <c r="A8" t="s">
        <v>231</v>
      </c>
      <c r="B8" t="str">
        <f>VLOOKUP(A8,Table2[#All],6,FALSE)</f>
        <v>Energy</v>
      </c>
      <c r="C8">
        <f>VLOOKUP(A8,Table2[#All],7,FALSE)</f>
        <v>1</v>
      </c>
      <c r="D8" s="1">
        <v>39504</v>
      </c>
      <c r="E8" t="s">
        <v>146</v>
      </c>
      <c r="F8" t="str">
        <f>VLOOKUP(A8,Table2[],3,FALSE)</f>
        <v>UK</v>
      </c>
      <c r="G8" t="str">
        <f>VLOOKUP(A8,Table2[],4,FALSE)</f>
        <v>Europe</v>
      </c>
      <c r="H8" t="s">
        <v>17</v>
      </c>
      <c r="I8" t="s">
        <v>17</v>
      </c>
      <c r="J8" t="s">
        <v>17</v>
      </c>
      <c r="K8" t="s">
        <v>16</v>
      </c>
      <c r="L8" t="s">
        <v>17</v>
      </c>
      <c r="M8" t="s">
        <v>17</v>
      </c>
      <c r="N8">
        <f t="shared" si="0"/>
        <v>2</v>
      </c>
      <c r="O8">
        <f t="shared" si="1"/>
        <v>3</v>
      </c>
      <c r="P8">
        <f t="shared" si="2"/>
        <v>1</v>
      </c>
      <c r="Q8">
        <f t="shared" si="3"/>
        <v>0</v>
      </c>
      <c r="R8">
        <f t="shared" si="4"/>
        <v>3</v>
      </c>
      <c r="S8">
        <f t="shared" si="5"/>
        <v>3</v>
      </c>
      <c r="T8">
        <f t="shared" si="6"/>
        <v>12</v>
      </c>
    </row>
    <row r="9" spans="1:20">
      <c r="A9" t="s">
        <v>232</v>
      </c>
      <c r="B9" t="str">
        <f>VLOOKUP(A9,Table2[#All],6,FALSE)</f>
        <v>Energy</v>
      </c>
      <c r="C9">
        <f>VLOOKUP(A9,Table2[#All],7,FALSE)</f>
        <v>1</v>
      </c>
      <c r="D9" s="1">
        <v>39504</v>
      </c>
      <c r="E9" t="s">
        <v>146</v>
      </c>
      <c r="F9" t="str">
        <f>VLOOKUP(A9,Table2[],3,FALSE)</f>
        <v>US</v>
      </c>
      <c r="G9" t="str">
        <f>VLOOKUP(A9,Table2[],4,FALSE)</f>
        <v>North America</v>
      </c>
      <c r="H9" t="s">
        <v>17</v>
      </c>
      <c r="I9" t="s">
        <v>17</v>
      </c>
      <c r="J9" t="s">
        <v>17</v>
      </c>
      <c r="K9" t="s">
        <v>16</v>
      </c>
      <c r="L9" t="s">
        <v>17</v>
      </c>
      <c r="M9" t="s">
        <v>17</v>
      </c>
      <c r="N9">
        <f t="shared" si="0"/>
        <v>2</v>
      </c>
      <c r="O9">
        <f t="shared" si="1"/>
        <v>3</v>
      </c>
      <c r="P9">
        <f t="shared" si="2"/>
        <v>1</v>
      </c>
      <c r="Q9">
        <f t="shared" si="3"/>
        <v>0</v>
      </c>
      <c r="R9">
        <f t="shared" si="4"/>
        <v>3</v>
      </c>
      <c r="S9">
        <f t="shared" si="5"/>
        <v>3</v>
      </c>
      <c r="T9">
        <f t="shared" si="6"/>
        <v>12</v>
      </c>
    </row>
    <row r="10" spans="1:20">
      <c r="A10" t="s">
        <v>233</v>
      </c>
      <c r="B10" t="str">
        <f>VLOOKUP(A10,Table2[#All],6,FALSE)</f>
        <v>Energy</v>
      </c>
      <c r="C10">
        <f>VLOOKUP(A10,Table2[#All],7,FALSE)</f>
        <v>1</v>
      </c>
      <c r="D10" s="1">
        <v>39504</v>
      </c>
      <c r="E10" t="s">
        <v>146</v>
      </c>
      <c r="F10" t="str">
        <f>VLOOKUP(A10,Table2[],3,FALSE)</f>
        <v>US</v>
      </c>
      <c r="G10" t="str">
        <f>VLOOKUP(A10,Table2[],4,FALSE)</f>
        <v>North America</v>
      </c>
      <c r="H10" t="s">
        <v>17</v>
      </c>
      <c r="I10" t="s">
        <v>17</v>
      </c>
      <c r="J10" t="s">
        <v>17</v>
      </c>
      <c r="K10" t="s">
        <v>16</v>
      </c>
      <c r="L10" t="s">
        <v>17</v>
      </c>
      <c r="M10" t="s">
        <v>17</v>
      </c>
      <c r="N10">
        <f t="shared" si="0"/>
        <v>2</v>
      </c>
      <c r="O10">
        <f t="shared" si="1"/>
        <v>3</v>
      </c>
      <c r="P10">
        <f t="shared" si="2"/>
        <v>1</v>
      </c>
      <c r="Q10">
        <f t="shared" si="3"/>
        <v>0</v>
      </c>
      <c r="R10">
        <f t="shared" si="4"/>
        <v>3</v>
      </c>
      <c r="S10">
        <f t="shared" si="5"/>
        <v>3</v>
      </c>
      <c r="T10">
        <f t="shared" si="6"/>
        <v>12</v>
      </c>
    </row>
    <row r="11" spans="1:20">
      <c r="A11" t="s">
        <v>235</v>
      </c>
      <c r="B11" t="str">
        <f>VLOOKUP(A11,Table2[#All],6,FALSE)</f>
        <v>Energy</v>
      </c>
      <c r="C11">
        <f>VLOOKUP(A11,Table2[#All],7,FALSE)</f>
        <v>1</v>
      </c>
      <c r="D11" s="1">
        <v>39504</v>
      </c>
      <c r="E11" t="s">
        <v>146</v>
      </c>
      <c r="F11" t="str">
        <f>VLOOKUP(A11,Table2[],3,FALSE)</f>
        <v>UK</v>
      </c>
      <c r="G11" t="str">
        <f>VLOOKUP(A11,Table2[],4,FALSE)</f>
        <v>Europe</v>
      </c>
      <c r="H11" t="s">
        <v>17</v>
      </c>
      <c r="I11" t="s">
        <v>17</v>
      </c>
      <c r="J11" t="s">
        <v>17</v>
      </c>
      <c r="K11" t="s">
        <v>16</v>
      </c>
      <c r="L11" t="s">
        <v>17</v>
      </c>
      <c r="M11" t="s">
        <v>17</v>
      </c>
      <c r="N11">
        <f t="shared" si="0"/>
        <v>2</v>
      </c>
      <c r="O11">
        <f t="shared" si="1"/>
        <v>3</v>
      </c>
      <c r="P11">
        <f t="shared" si="2"/>
        <v>1</v>
      </c>
      <c r="Q11">
        <f t="shared" si="3"/>
        <v>0</v>
      </c>
      <c r="R11">
        <f t="shared" si="4"/>
        <v>3</v>
      </c>
      <c r="S11">
        <f t="shared" si="5"/>
        <v>3</v>
      </c>
      <c r="T11">
        <f t="shared" si="6"/>
        <v>12</v>
      </c>
    </row>
    <row r="12" spans="1:20">
      <c r="A12" t="s">
        <v>251</v>
      </c>
      <c r="B12" t="str">
        <f>VLOOKUP(A12,Table2[#All],6,FALSE)</f>
        <v>Energy</v>
      </c>
      <c r="C12">
        <f>VLOOKUP(A12,Table2[#All],7,FALSE)</f>
        <v>1</v>
      </c>
      <c r="D12" s="1">
        <v>39504</v>
      </c>
      <c r="E12" t="s">
        <v>146</v>
      </c>
      <c r="F12" t="str">
        <f>VLOOKUP(A12,Table2[],3,FALSE)</f>
        <v>US</v>
      </c>
      <c r="G12" t="str">
        <f>VLOOKUP(A12,Table2[],4,FALSE)</f>
        <v>North America</v>
      </c>
      <c r="H12" t="s">
        <v>17</v>
      </c>
      <c r="I12" t="s">
        <v>17</v>
      </c>
      <c r="J12" t="s">
        <v>17</v>
      </c>
      <c r="K12" t="s">
        <v>16</v>
      </c>
      <c r="L12" t="s">
        <v>17</v>
      </c>
      <c r="M12" t="s">
        <v>17</v>
      </c>
      <c r="N12">
        <f t="shared" si="0"/>
        <v>2</v>
      </c>
      <c r="O12">
        <f t="shared" si="1"/>
        <v>3</v>
      </c>
      <c r="P12">
        <f t="shared" si="2"/>
        <v>1</v>
      </c>
      <c r="Q12">
        <f t="shared" si="3"/>
        <v>0</v>
      </c>
      <c r="R12">
        <f t="shared" si="4"/>
        <v>3</v>
      </c>
      <c r="S12">
        <f t="shared" si="5"/>
        <v>3</v>
      </c>
      <c r="T12">
        <f t="shared" si="6"/>
        <v>12</v>
      </c>
    </row>
    <row r="13" spans="1:20">
      <c r="A13" t="str">
        <f>"001440"</f>
        <v>001440</v>
      </c>
      <c r="B13" t="str">
        <f>VLOOKUP(A13,Table2[#All],6,FALSE)</f>
        <v>Utilities</v>
      </c>
      <c r="C13">
        <f>VLOOKUP(A13,Table2[#All],7,FALSE)</f>
        <v>0</v>
      </c>
      <c r="D13" s="1">
        <v>39577</v>
      </c>
      <c r="E13" t="s">
        <v>143</v>
      </c>
      <c r="F13" t="s">
        <v>20</v>
      </c>
      <c r="G13" t="s">
        <v>21</v>
      </c>
      <c r="H13" t="s">
        <v>16</v>
      </c>
      <c r="I13" t="s">
        <v>17</v>
      </c>
      <c r="J13" t="s">
        <v>16</v>
      </c>
      <c r="K13" t="s">
        <v>16</v>
      </c>
      <c r="L13" t="s">
        <v>16</v>
      </c>
      <c r="M13" t="s">
        <v>17</v>
      </c>
      <c r="N13">
        <f t="shared" si="0"/>
        <v>0</v>
      </c>
      <c r="O13">
        <f t="shared" si="1"/>
        <v>3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3</v>
      </c>
      <c r="T13">
        <f t="shared" si="6"/>
        <v>6</v>
      </c>
    </row>
    <row r="14" spans="1:20">
      <c r="A14" s="7" t="s">
        <v>307</v>
      </c>
      <c r="B14" t="str">
        <f>VLOOKUP(A14,Table2[#All],6,FALSE)</f>
        <v>Utilities</v>
      </c>
      <c r="C14">
        <f>VLOOKUP(A14,Table2[#All],7,FALSE)</f>
        <v>0</v>
      </c>
      <c r="D14" s="1">
        <v>39645</v>
      </c>
      <c r="E14" t="s">
        <v>306</v>
      </c>
      <c r="F14" t="str">
        <f>VLOOKUP(A14,Table2[],3,FALSE)</f>
        <v>US</v>
      </c>
      <c r="G14" t="str">
        <f>VLOOKUP(A14,Table2[],4,FALSE)</f>
        <v>North America</v>
      </c>
    </row>
    <row r="15" spans="1:20">
      <c r="A15" s="7" t="s">
        <v>301</v>
      </c>
      <c r="B15" t="str">
        <f>VLOOKUP(A15,Table2[#All],6,FALSE)</f>
        <v>Utilities</v>
      </c>
      <c r="C15">
        <f>VLOOKUP(A15,Table2[#All],7,FALSE)</f>
        <v>0</v>
      </c>
      <c r="D15" s="1">
        <v>39721</v>
      </c>
      <c r="E15" t="s">
        <v>302</v>
      </c>
      <c r="F15" t="str">
        <f>VLOOKUP(A15,Table2[],3,FALSE)</f>
        <v>US</v>
      </c>
      <c r="G15" t="str">
        <f>VLOOKUP(A15,Table2[],4,FALSE)</f>
        <v>North America</v>
      </c>
    </row>
    <row r="16" spans="1:20">
      <c r="A16" t="str">
        <f>"004029"</f>
        <v>004029</v>
      </c>
      <c r="B16" t="str">
        <f>VLOOKUP(A16,Table2[#All],6,FALSE)</f>
        <v>Utilities</v>
      </c>
      <c r="C16">
        <f>VLOOKUP(A16,Table2[#All],7,FALSE)</f>
        <v>0</v>
      </c>
      <c r="D16" s="1">
        <v>39744</v>
      </c>
      <c r="E16" t="s">
        <v>145</v>
      </c>
      <c r="F16" t="s">
        <v>20</v>
      </c>
      <c r="G16" t="s">
        <v>21</v>
      </c>
      <c r="H16" t="s">
        <v>16</v>
      </c>
      <c r="I16" t="s">
        <v>17</v>
      </c>
      <c r="J16" t="s">
        <v>16</v>
      </c>
      <c r="K16" t="s">
        <v>16</v>
      </c>
      <c r="L16" t="s">
        <v>16</v>
      </c>
      <c r="M16" t="s">
        <v>16</v>
      </c>
      <c r="N16">
        <f>IF(H16="Yes",2,0)</f>
        <v>0</v>
      </c>
      <c r="O16">
        <f>IF(I16="Yes",3,0)</f>
        <v>3</v>
      </c>
      <c r="P16">
        <f>IF(J16="Yes",1,0)</f>
        <v>0</v>
      </c>
      <c r="Q16">
        <f>IF(K16="Yes",2,0)</f>
        <v>0</v>
      </c>
      <c r="R16">
        <f>IF(L16="Yes",3,0)</f>
        <v>0</v>
      </c>
      <c r="S16">
        <f>IF(M16="Yes",3,0)</f>
        <v>0</v>
      </c>
      <c r="T16">
        <f>SUM(N16:S16)</f>
        <v>3</v>
      </c>
    </row>
    <row r="17" spans="1:20">
      <c r="A17" s="7" t="s">
        <v>294</v>
      </c>
      <c r="B17" t="str">
        <f>VLOOKUP(A17,Table2[#All],6,FALSE)</f>
        <v>Utilities</v>
      </c>
      <c r="C17">
        <f>VLOOKUP(A17,Table2[#All],7,FALSE)</f>
        <v>0</v>
      </c>
      <c r="D17" s="1">
        <v>40353</v>
      </c>
      <c r="E17" t="s">
        <v>295</v>
      </c>
      <c r="F17" t="str">
        <f>VLOOKUP(A17,Table2[],3,FALSE)</f>
        <v>US</v>
      </c>
      <c r="G17" t="str">
        <f>VLOOKUP(A17,Table2[],4,FALSE)</f>
        <v>North America</v>
      </c>
    </row>
    <row r="18" spans="1:20">
      <c r="A18" s="7" t="s">
        <v>305</v>
      </c>
      <c r="B18" t="str">
        <f>VLOOKUP(A18,Table2[#All],6,FALSE)</f>
        <v>Utilities</v>
      </c>
      <c r="C18">
        <f>VLOOKUP(A18,Table2[#All],7,FALSE)</f>
        <v>0</v>
      </c>
      <c r="D18" s="1">
        <v>40430</v>
      </c>
      <c r="E18" t="s">
        <v>303</v>
      </c>
      <c r="F18" t="str">
        <f>VLOOKUP(A18,Table2[],3,FALSE)</f>
        <v>US</v>
      </c>
      <c r="G18" t="str">
        <f>VLOOKUP(A18,Table2[],4,FALSE)</f>
        <v>North America</v>
      </c>
    </row>
    <row r="19" spans="1:20">
      <c r="A19" s="7" t="str">
        <f>"010795"</f>
        <v>010795</v>
      </c>
      <c r="B19" t="str">
        <f>VLOOKUP(A19,Table2[#All],6,FALSE)</f>
        <v>Industrials</v>
      </c>
      <c r="C19">
        <f>VLOOKUP(A19,Table2[#All],7,FALSE)</f>
        <v>0</v>
      </c>
      <c r="D19" s="1">
        <v>40539</v>
      </c>
      <c r="E19" t="s">
        <v>27</v>
      </c>
      <c r="F19" t="str">
        <f>VLOOKUP(A19,Table2[],3,FALSE)</f>
        <v>US</v>
      </c>
      <c r="G19" t="str">
        <f>VLOOKUP(A19,Table2[],4,FALSE)</f>
        <v>North America</v>
      </c>
      <c r="H19" t="s">
        <v>17</v>
      </c>
      <c r="I19" t="s">
        <v>17</v>
      </c>
      <c r="J19" t="s">
        <v>17</v>
      </c>
      <c r="K19" t="s">
        <v>16</v>
      </c>
      <c r="L19" t="s">
        <v>17</v>
      </c>
      <c r="M19" t="s">
        <v>16</v>
      </c>
      <c r="N19">
        <f>IF(H19="Yes",2,0)</f>
        <v>2</v>
      </c>
      <c r="O19">
        <f>IF(I19="Yes",3,0)</f>
        <v>3</v>
      </c>
      <c r="P19">
        <f>IF(J19="Yes",1,0)</f>
        <v>1</v>
      </c>
      <c r="Q19">
        <f>IF(K19="Yes",2,0)</f>
        <v>0</v>
      </c>
      <c r="R19">
        <f>IF(L19="Yes",3,0)</f>
        <v>3</v>
      </c>
      <c r="S19">
        <f>IF(M19="Yes",3,0)</f>
        <v>0</v>
      </c>
      <c r="T19">
        <f>SUM(N19:S19)</f>
        <v>9</v>
      </c>
    </row>
    <row r="20" spans="1:20">
      <c r="A20" s="7" t="str">
        <f>"003851"</f>
        <v>003851</v>
      </c>
      <c r="B20" t="str">
        <f>VLOOKUP(A20,Table2[#All],6,FALSE)</f>
        <v>Industrials</v>
      </c>
      <c r="C20">
        <f>VLOOKUP(A20,Table2[#All],7,FALSE)</f>
        <v>0</v>
      </c>
      <c r="D20" s="1">
        <v>40539</v>
      </c>
      <c r="E20" t="s">
        <v>27</v>
      </c>
      <c r="F20" t="str">
        <f>VLOOKUP(A20,Table2[],3,FALSE)</f>
        <v>US</v>
      </c>
      <c r="G20" t="str">
        <f>VLOOKUP(A20,Table2[],4,FALSE)</f>
        <v>North America</v>
      </c>
      <c r="H20" t="s">
        <v>17</v>
      </c>
      <c r="I20" t="s">
        <v>17</v>
      </c>
      <c r="J20" t="s">
        <v>17</v>
      </c>
      <c r="K20" t="s">
        <v>16</v>
      </c>
      <c r="L20" t="s">
        <v>17</v>
      </c>
      <c r="M20" t="s">
        <v>16</v>
      </c>
      <c r="N20">
        <f>IF(H20="Yes",2,0)</f>
        <v>2</v>
      </c>
      <c r="O20">
        <f>IF(I20="Yes",3,0)</f>
        <v>3</v>
      </c>
      <c r="P20">
        <f>IF(J20="Yes",1,0)</f>
        <v>1</v>
      </c>
      <c r="Q20">
        <f>IF(K20="Yes",2,0)</f>
        <v>0</v>
      </c>
      <c r="R20">
        <f>IF(L20="Yes",3,0)</f>
        <v>3</v>
      </c>
      <c r="S20">
        <f>IF(M20="Yes",3,0)</f>
        <v>0</v>
      </c>
      <c r="T20">
        <f>SUM(N20:S20)</f>
        <v>9</v>
      </c>
    </row>
    <row r="21" spans="1:20">
      <c r="A21" s="7" t="s">
        <v>310</v>
      </c>
      <c r="B21" t="str">
        <f>VLOOKUP(A21,Table2[#All],6,FALSE)</f>
        <v>Utilities</v>
      </c>
      <c r="C21">
        <f>VLOOKUP(A21,Table2[#All],7,FALSE)</f>
        <v>0</v>
      </c>
      <c r="D21" s="1">
        <v>40571</v>
      </c>
      <c r="E21" t="s">
        <v>311</v>
      </c>
      <c r="F21" t="str">
        <f>VLOOKUP(A21,Table2[],3,FALSE)</f>
        <v>US</v>
      </c>
      <c r="G21" t="str">
        <f>VLOOKUP(A21,Table2[],4,FALSE)</f>
        <v>North America</v>
      </c>
    </row>
    <row r="22" spans="1:20">
      <c r="A22" t="str">
        <f>"007620"</f>
        <v>007620</v>
      </c>
      <c r="B22" t="str">
        <f>VLOOKUP(A22,Table2[#All],6,FALSE)</f>
        <v>Energy</v>
      </c>
      <c r="C22">
        <f>VLOOKUP(A22,Table2[#All],7,FALSE)</f>
        <v>1</v>
      </c>
      <c r="D22" s="1">
        <v>40690</v>
      </c>
      <c r="E22" t="s">
        <v>148</v>
      </c>
      <c r="F22" t="s">
        <v>20</v>
      </c>
      <c r="G22" t="s">
        <v>21</v>
      </c>
      <c r="H22" t="s">
        <v>17</v>
      </c>
      <c r="I22" t="s">
        <v>17</v>
      </c>
      <c r="J22" t="s">
        <v>16</v>
      </c>
      <c r="K22" t="s">
        <v>16</v>
      </c>
      <c r="L22" t="s">
        <v>17</v>
      </c>
      <c r="M22" t="s">
        <v>17</v>
      </c>
      <c r="N22">
        <f t="shared" ref="N22:N28" si="7">IF(H22="Yes",2,0)</f>
        <v>2</v>
      </c>
      <c r="O22">
        <f t="shared" ref="O22:O28" si="8">IF(I22="Yes",3,0)</f>
        <v>3</v>
      </c>
      <c r="P22">
        <f t="shared" ref="P22:P28" si="9">IF(J22="Yes",1,0)</f>
        <v>0</v>
      </c>
      <c r="Q22">
        <f t="shared" ref="Q22:Q28" si="10">IF(K22="Yes",2,0)</f>
        <v>0</v>
      </c>
      <c r="R22">
        <f t="shared" ref="R22:S28" si="11">IF(L22="Yes",3,0)</f>
        <v>3</v>
      </c>
      <c r="S22">
        <f t="shared" si="11"/>
        <v>3</v>
      </c>
      <c r="T22">
        <f t="shared" ref="T22:T28" si="12">SUM(N22:S22)</f>
        <v>11</v>
      </c>
    </row>
    <row r="23" spans="1:20">
      <c r="A23" t="str">
        <f>"001300"</f>
        <v>001300</v>
      </c>
      <c r="B23" t="str">
        <f>VLOOKUP(A23,Table2[#All],6,FALSE)</f>
        <v>Industrials</v>
      </c>
      <c r="C23">
        <f>VLOOKUP(A23,Table2[#All],7,FALSE)</f>
        <v>0</v>
      </c>
      <c r="D23" s="1">
        <v>40690</v>
      </c>
      <c r="E23" t="s">
        <v>148</v>
      </c>
      <c r="F23" t="s">
        <v>20</v>
      </c>
      <c r="G23" t="s">
        <v>21</v>
      </c>
      <c r="H23" t="s">
        <v>17</v>
      </c>
      <c r="I23" t="s">
        <v>17</v>
      </c>
      <c r="J23" t="s">
        <v>16</v>
      </c>
      <c r="K23" t="s">
        <v>16</v>
      </c>
      <c r="L23" t="s">
        <v>17</v>
      </c>
      <c r="M23" t="s">
        <v>17</v>
      </c>
      <c r="N23">
        <f t="shared" si="7"/>
        <v>2</v>
      </c>
      <c r="O23">
        <f t="shared" si="8"/>
        <v>3</v>
      </c>
      <c r="P23">
        <f t="shared" si="9"/>
        <v>0</v>
      </c>
      <c r="Q23">
        <f t="shared" si="10"/>
        <v>0</v>
      </c>
      <c r="R23">
        <f t="shared" si="11"/>
        <v>3</v>
      </c>
      <c r="S23">
        <f t="shared" si="11"/>
        <v>3</v>
      </c>
      <c r="T23">
        <f t="shared" si="12"/>
        <v>11</v>
      </c>
    </row>
    <row r="24" spans="1:20">
      <c r="A24" t="str">
        <f>"002991"</f>
        <v>002991</v>
      </c>
      <c r="B24" t="str">
        <f>VLOOKUP(A24,Table2[#All],6,FALSE)</f>
        <v>Energy</v>
      </c>
      <c r="C24">
        <f>VLOOKUP(A24,Table2[#All],7,FALSE)</f>
        <v>1</v>
      </c>
      <c r="D24" s="1">
        <v>40690</v>
      </c>
      <c r="E24" t="s">
        <v>148</v>
      </c>
      <c r="F24" t="s">
        <v>20</v>
      </c>
      <c r="G24" t="s">
        <v>21</v>
      </c>
      <c r="H24" t="s">
        <v>17</v>
      </c>
      <c r="I24" t="s">
        <v>17</v>
      </c>
      <c r="J24" t="s">
        <v>16</v>
      </c>
      <c r="K24" t="s">
        <v>16</v>
      </c>
      <c r="L24" t="s">
        <v>17</v>
      </c>
      <c r="M24" t="s">
        <v>17</v>
      </c>
      <c r="N24">
        <f t="shared" si="7"/>
        <v>2</v>
      </c>
      <c r="O24">
        <f t="shared" si="8"/>
        <v>3</v>
      </c>
      <c r="P24">
        <f t="shared" si="9"/>
        <v>0</v>
      </c>
      <c r="Q24">
        <f t="shared" si="10"/>
        <v>0</v>
      </c>
      <c r="R24">
        <f t="shared" si="11"/>
        <v>3</v>
      </c>
      <c r="S24">
        <f t="shared" si="11"/>
        <v>3</v>
      </c>
      <c r="T24">
        <f t="shared" si="12"/>
        <v>11</v>
      </c>
    </row>
    <row r="25" spans="1:20">
      <c r="A25" t="str">
        <f>"004503"</f>
        <v>004503</v>
      </c>
      <c r="B25" t="str">
        <f>VLOOKUP(A25,Table2[#All],6,FALSE)</f>
        <v>Energy</v>
      </c>
      <c r="C25">
        <f>VLOOKUP(A25,Table2[#All],7,FALSE)</f>
        <v>1</v>
      </c>
      <c r="D25" s="1">
        <v>40690</v>
      </c>
      <c r="E25" t="s">
        <v>148</v>
      </c>
      <c r="F25" t="s">
        <v>20</v>
      </c>
      <c r="G25" t="s">
        <v>21</v>
      </c>
      <c r="H25" t="s">
        <v>17</v>
      </c>
      <c r="I25" t="s">
        <v>17</v>
      </c>
      <c r="J25" t="s">
        <v>16</v>
      </c>
      <c r="K25" t="s">
        <v>16</v>
      </c>
      <c r="L25" t="s">
        <v>17</v>
      </c>
      <c r="M25" t="s">
        <v>17</v>
      </c>
      <c r="N25">
        <f t="shared" si="7"/>
        <v>2</v>
      </c>
      <c r="O25">
        <f t="shared" si="8"/>
        <v>3</v>
      </c>
      <c r="P25">
        <f t="shared" si="9"/>
        <v>0</v>
      </c>
      <c r="Q25">
        <f t="shared" si="10"/>
        <v>0</v>
      </c>
      <c r="R25">
        <f t="shared" si="11"/>
        <v>3</v>
      </c>
      <c r="S25">
        <f t="shared" si="11"/>
        <v>3</v>
      </c>
      <c r="T25">
        <f t="shared" si="12"/>
        <v>11</v>
      </c>
    </row>
    <row r="26" spans="1:20">
      <c r="A26" t="str">
        <f>"012384"</f>
        <v>012384</v>
      </c>
      <c r="B26" t="str">
        <f>VLOOKUP(A26,Table2[#All],6,FALSE)</f>
        <v>Energy</v>
      </c>
      <c r="C26">
        <f>VLOOKUP(A26,Table2[#All],7,FALSE)</f>
        <v>1</v>
      </c>
      <c r="D26" s="1">
        <v>40690</v>
      </c>
      <c r="E26" t="s">
        <v>148</v>
      </c>
      <c r="F26" t="s">
        <v>25</v>
      </c>
      <c r="G26" t="s">
        <v>15</v>
      </c>
      <c r="H26" t="s">
        <v>17</v>
      </c>
      <c r="I26" t="s">
        <v>17</v>
      </c>
      <c r="J26" t="s">
        <v>16</v>
      </c>
      <c r="K26" t="s">
        <v>16</v>
      </c>
      <c r="L26" t="s">
        <v>17</v>
      </c>
      <c r="M26" t="s">
        <v>17</v>
      </c>
      <c r="N26">
        <f t="shared" si="7"/>
        <v>2</v>
      </c>
      <c r="O26">
        <f t="shared" si="8"/>
        <v>3</v>
      </c>
      <c r="P26">
        <f t="shared" si="9"/>
        <v>0</v>
      </c>
      <c r="Q26">
        <f t="shared" si="10"/>
        <v>0</v>
      </c>
      <c r="R26">
        <f t="shared" si="11"/>
        <v>3</v>
      </c>
      <c r="S26">
        <f t="shared" si="11"/>
        <v>3</v>
      </c>
      <c r="T26">
        <f t="shared" si="12"/>
        <v>11</v>
      </c>
    </row>
    <row r="27" spans="1:20">
      <c r="A27" s="5" t="str">
        <f>"220546"</f>
        <v>220546</v>
      </c>
      <c r="B27" t="str">
        <f>VLOOKUP(A27,Table2[#All],6,FALSE)</f>
        <v>Energy</v>
      </c>
      <c r="C27">
        <f>VLOOKUP(A27,Table2[#All],7,FALSE)</f>
        <v>1</v>
      </c>
      <c r="D27" s="1">
        <v>40875</v>
      </c>
      <c r="E27" t="s">
        <v>129</v>
      </c>
      <c r="F27" t="str">
        <f>VLOOKUP(A27,Table2[],3,FALSE)</f>
        <v>Norway</v>
      </c>
      <c r="G27" t="str">
        <f>VLOOKUP(A27,Table2[],4,FALSE)</f>
        <v>Europe</v>
      </c>
      <c r="H27" t="s">
        <v>17</v>
      </c>
      <c r="I27" t="s">
        <v>16</v>
      </c>
      <c r="J27" t="s">
        <v>16</v>
      </c>
      <c r="K27" t="s">
        <v>16</v>
      </c>
      <c r="L27" t="s">
        <v>16</v>
      </c>
      <c r="M27" t="s">
        <v>16</v>
      </c>
      <c r="N27">
        <f t="shared" si="7"/>
        <v>2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  <c r="S27">
        <f t="shared" si="11"/>
        <v>0</v>
      </c>
      <c r="T27">
        <f t="shared" si="12"/>
        <v>2</v>
      </c>
    </row>
    <row r="28" spans="1:20">
      <c r="A28" t="str">
        <f>"011259"</f>
        <v>011259</v>
      </c>
      <c r="B28" t="str">
        <f>VLOOKUP(A28,Table2[#All],6,FALSE)</f>
        <v>Consumer Staples</v>
      </c>
      <c r="C28">
        <f>VLOOKUP(A28,Table2[#All],7,FALSE)</f>
        <v>0</v>
      </c>
      <c r="D28" s="1">
        <v>40977</v>
      </c>
      <c r="E28" t="s">
        <v>206</v>
      </c>
      <c r="F28" t="s">
        <v>20</v>
      </c>
      <c r="G28" t="s">
        <v>21</v>
      </c>
      <c r="H28" s="10" t="s">
        <v>16</v>
      </c>
      <c r="I28" t="s">
        <v>17</v>
      </c>
      <c r="J28" t="s">
        <v>16</v>
      </c>
      <c r="K28" t="s">
        <v>16</v>
      </c>
      <c r="L28" t="s">
        <v>16</v>
      </c>
      <c r="M28" t="s">
        <v>16</v>
      </c>
      <c r="N28">
        <f t="shared" si="7"/>
        <v>0</v>
      </c>
      <c r="O28">
        <f t="shared" si="8"/>
        <v>3</v>
      </c>
      <c r="P28">
        <f t="shared" si="9"/>
        <v>0</v>
      </c>
      <c r="Q28">
        <f t="shared" si="10"/>
        <v>0</v>
      </c>
      <c r="R28">
        <f t="shared" si="11"/>
        <v>0</v>
      </c>
      <c r="S28">
        <f t="shared" si="11"/>
        <v>0</v>
      </c>
      <c r="T28">
        <f t="shared" si="12"/>
        <v>3</v>
      </c>
    </row>
    <row r="29" spans="1:20">
      <c r="A29" s="7" t="s">
        <v>292</v>
      </c>
      <c r="B29" t="str">
        <f>VLOOKUP(A29,Table2[#All],6,FALSE)</f>
        <v>Utilities</v>
      </c>
      <c r="C29">
        <f>VLOOKUP(A29,Table2[#All],7,FALSE)</f>
        <v>0</v>
      </c>
      <c r="D29" s="1">
        <v>41018</v>
      </c>
      <c r="E29" t="s">
        <v>291</v>
      </c>
      <c r="F29" t="str">
        <f>VLOOKUP(A29,Table2[],3,FALSE)</f>
        <v>US</v>
      </c>
      <c r="G29" t="str">
        <f>VLOOKUP(A29,Table2[],4,FALSE)</f>
        <v>North America</v>
      </c>
    </row>
    <row r="30" spans="1:20">
      <c r="A30" s="7" t="s">
        <v>294</v>
      </c>
      <c r="B30" t="str">
        <f>VLOOKUP(A30,Table2[#All],6,FALSE)</f>
        <v>Utilities</v>
      </c>
      <c r="C30">
        <f>VLOOKUP(A30,Table2[#All],7,FALSE)</f>
        <v>0</v>
      </c>
      <c r="D30" s="1">
        <v>41327</v>
      </c>
      <c r="E30" t="s">
        <v>293</v>
      </c>
      <c r="F30" t="str">
        <f>VLOOKUP(A30,Table2[],3,FALSE)</f>
        <v>US</v>
      </c>
      <c r="G30" t="str">
        <f>VLOOKUP(A30,Table2[],4,FALSE)</f>
        <v>North America</v>
      </c>
    </row>
    <row r="31" spans="1:20">
      <c r="A31" s="7" t="s">
        <v>298</v>
      </c>
      <c r="B31" t="str">
        <f>VLOOKUP(A31,Table2[#All],6,FALSE)</f>
        <v>Utilities</v>
      </c>
      <c r="C31">
        <f>VLOOKUP(A31,Table2[#All],7,FALSE)</f>
        <v>0</v>
      </c>
      <c r="D31" s="1">
        <v>41498</v>
      </c>
      <c r="E31" t="s">
        <v>299</v>
      </c>
      <c r="F31" t="str">
        <f>VLOOKUP(A31,Table2[],3,FALSE)</f>
        <v>US</v>
      </c>
      <c r="G31" t="str">
        <f>VLOOKUP(A31,Table2[],4,FALSE)</f>
        <v>North America</v>
      </c>
    </row>
    <row r="32" spans="1:20">
      <c r="A32" s="7" t="str">
        <f>"222139"</f>
        <v>222139</v>
      </c>
      <c r="B32" t="str">
        <f>VLOOKUP(A32,Table2[#All],6,FALSE)</f>
        <v>Industrials</v>
      </c>
      <c r="C32">
        <f>VLOOKUP(A32,Table2[#All],7,FALSE)</f>
        <v>0</v>
      </c>
      <c r="D32" s="1">
        <v>41638</v>
      </c>
      <c r="E32" t="s">
        <v>33</v>
      </c>
      <c r="F32" t="str">
        <f>VLOOKUP(A32,Table2[],3,FALSE)</f>
        <v>Austria</v>
      </c>
      <c r="G32" t="str">
        <f>VLOOKUP(A32,Table2[],4,FALSE)</f>
        <v>Europe</v>
      </c>
      <c r="H32" s="2" t="s">
        <v>17</v>
      </c>
      <c r="I32" t="s">
        <v>17</v>
      </c>
      <c r="J32" t="s">
        <v>16</v>
      </c>
      <c r="K32" t="s">
        <v>16</v>
      </c>
      <c r="L32" t="s">
        <v>16</v>
      </c>
      <c r="M32" t="s">
        <v>16</v>
      </c>
      <c r="N32">
        <f t="shared" ref="N32:N63" si="13">IF(H32="Yes",2,0)</f>
        <v>2</v>
      </c>
      <c r="O32">
        <f t="shared" ref="O32:O63" si="14">IF(I32="Yes",3,0)</f>
        <v>3</v>
      </c>
      <c r="P32">
        <f t="shared" ref="P32:P63" si="15">IF(J32="Yes",1,0)</f>
        <v>0</v>
      </c>
      <c r="Q32">
        <f t="shared" ref="Q32:Q63" si="16">IF(K32="Yes",2,0)</f>
        <v>0</v>
      </c>
      <c r="R32">
        <f t="shared" ref="R32:R63" si="17">IF(L32="Yes",3,0)</f>
        <v>0</v>
      </c>
      <c r="S32">
        <f t="shared" ref="S32:S63" si="18">IF(M32="Yes",3,0)</f>
        <v>0</v>
      </c>
      <c r="T32">
        <f t="shared" ref="T32:T63" si="19">SUM(N32:S32)</f>
        <v>5</v>
      </c>
    </row>
    <row r="33" spans="1:20">
      <c r="A33" t="str">
        <f>"163935"</f>
        <v>163935</v>
      </c>
      <c r="B33" t="str">
        <f>VLOOKUP(A33,Table2[#All],6,FALSE)</f>
        <v>Energy</v>
      </c>
      <c r="C33">
        <f>VLOOKUP(A33,Table2[#All],7,FALSE)</f>
        <v>0</v>
      </c>
      <c r="D33" s="1">
        <v>41822</v>
      </c>
      <c r="E33" t="s">
        <v>149</v>
      </c>
      <c r="F33" t="str">
        <f>VLOOKUP(A33,Table2[],3,FALSE)</f>
        <v>US</v>
      </c>
      <c r="G33" t="str">
        <f>VLOOKUP(A33,Table2[],4,FALSE)</f>
        <v>North America</v>
      </c>
      <c r="H33" s="10" t="s">
        <v>16</v>
      </c>
      <c r="I33" t="s">
        <v>17</v>
      </c>
      <c r="J33" t="s">
        <v>16</v>
      </c>
      <c r="K33" t="s">
        <v>16</v>
      </c>
      <c r="L33" t="s">
        <v>16</v>
      </c>
      <c r="M33" t="s">
        <v>16</v>
      </c>
      <c r="N33">
        <f t="shared" si="13"/>
        <v>0</v>
      </c>
      <c r="O33">
        <f t="shared" si="14"/>
        <v>3</v>
      </c>
      <c r="P33">
        <f t="shared" si="15"/>
        <v>0</v>
      </c>
      <c r="Q33">
        <f t="shared" si="16"/>
        <v>0</v>
      </c>
      <c r="R33">
        <f t="shared" si="17"/>
        <v>0</v>
      </c>
      <c r="S33">
        <f t="shared" si="18"/>
        <v>0</v>
      </c>
      <c r="T33">
        <f t="shared" si="19"/>
        <v>3</v>
      </c>
    </row>
    <row r="34" spans="1:20">
      <c r="A34" t="str">
        <f>"029028"</f>
        <v>029028</v>
      </c>
      <c r="B34" t="str">
        <f>VLOOKUP(A34,Table2[#All],6,FALSE)</f>
        <v>Consumer Staples</v>
      </c>
      <c r="C34">
        <f>VLOOKUP(A34,Table2[#All],7,FALSE)</f>
        <v>0</v>
      </c>
      <c r="D34" s="1">
        <v>41885</v>
      </c>
      <c r="E34" t="s">
        <v>150</v>
      </c>
      <c r="F34" t="str">
        <f>VLOOKUP(A34,Table2[],3,FALSE)</f>
        <v>US</v>
      </c>
      <c r="G34" t="str">
        <f>VLOOKUP(A34,Table2[],4,FALSE)</f>
        <v>North America</v>
      </c>
      <c r="H34" s="10" t="s">
        <v>16</v>
      </c>
      <c r="I34" t="s">
        <v>17</v>
      </c>
      <c r="J34" t="s">
        <v>17</v>
      </c>
      <c r="K34" t="s">
        <v>16</v>
      </c>
      <c r="L34" t="s">
        <v>17</v>
      </c>
      <c r="M34" t="s">
        <v>16</v>
      </c>
      <c r="N34">
        <f t="shared" si="13"/>
        <v>0</v>
      </c>
      <c r="O34">
        <f t="shared" si="14"/>
        <v>3</v>
      </c>
      <c r="P34">
        <f t="shared" si="15"/>
        <v>1</v>
      </c>
      <c r="Q34">
        <f t="shared" si="16"/>
        <v>0</v>
      </c>
      <c r="R34">
        <f t="shared" si="17"/>
        <v>3</v>
      </c>
      <c r="S34">
        <f t="shared" si="18"/>
        <v>0</v>
      </c>
      <c r="T34">
        <f t="shared" si="19"/>
        <v>7</v>
      </c>
    </row>
    <row r="35" spans="1:20">
      <c r="A35" t="str">
        <f>"023978"</f>
        <v>023978</v>
      </c>
      <c r="B35" t="str">
        <f>VLOOKUP(A35,Table2[#All],6,FALSE)</f>
        <v>Materials</v>
      </c>
      <c r="C35">
        <f>VLOOKUP(A35,Table2[#All],7,FALSE)</f>
        <v>0</v>
      </c>
      <c r="D35" s="1">
        <v>42088</v>
      </c>
      <c r="E35" t="s">
        <v>152</v>
      </c>
      <c r="F35" t="str">
        <f>VLOOKUP(A35,Table2[],3,FALSE)</f>
        <v>US</v>
      </c>
      <c r="G35" t="str">
        <f>VLOOKUP(A35,Table2[],4,FALSE)</f>
        <v>North America</v>
      </c>
      <c r="H35" s="10" t="s">
        <v>16</v>
      </c>
      <c r="I35" t="s">
        <v>17</v>
      </c>
      <c r="J35" t="s">
        <v>16</v>
      </c>
      <c r="K35" t="s">
        <v>16</v>
      </c>
      <c r="L35" t="s">
        <v>17</v>
      </c>
      <c r="M35" t="s">
        <v>16</v>
      </c>
      <c r="N35">
        <f t="shared" si="13"/>
        <v>0</v>
      </c>
      <c r="O35">
        <f t="shared" si="14"/>
        <v>3</v>
      </c>
      <c r="P35">
        <f t="shared" si="15"/>
        <v>0</v>
      </c>
      <c r="Q35">
        <f t="shared" si="16"/>
        <v>0</v>
      </c>
      <c r="R35">
        <f t="shared" si="17"/>
        <v>3</v>
      </c>
      <c r="S35">
        <f t="shared" si="18"/>
        <v>0</v>
      </c>
      <c r="T35">
        <f t="shared" si="19"/>
        <v>6</v>
      </c>
    </row>
    <row r="36" spans="1:20">
      <c r="A36" s="11" t="str">
        <f>"014793"</f>
        <v>014793</v>
      </c>
      <c r="B36" t="str">
        <f>VLOOKUP(A36,Table2[#All],6,FALSE)</f>
        <v>Energy</v>
      </c>
      <c r="C36">
        <f>VLOOKUP(A36,Table2[#All],7,FALSE)</f>
        <v>1</v>
      </c>
      <c r="D36" s="1">
        <v>42164</v>
      </c>
      <c r="E36" t="s">
        <v>269</v>
      </c>
      <c r="F36" t="str">
        <f>VLOOKUP(A36,Table2[],3,FALSE)</f>
        <v>US</v>
      </c>
      <c r="G36" t="str">
        <f>VLOOKUP(A36,Table2[],4,FALSE)</f>
        <v>North America</v>
      </c>
      <c r="H36" s="10"/>
      <c r="I36" t="s">
        <v>16</v>
      </c>
      <c r="J36" t="s">
        <v>17</v>
      </c>
      <c r="K36" t="s">
        <v>16</v>
      </c>
      <c r="L36" t="s">
        <v>17</v>
      </c>
      <c r="M36" t="s">
        <v>17</v>
      </c>
      <c r="N36">
        <f t="shared" si="13"/>
        <v>0</v>
      </c>
      <c r="O36">
        <f t="shared" si="14"/>
        <v>0</v>
      </c>
      <c r="P36">
        <f t="shared" si="15"/>
        <v>1</v>
      </c>
      <c r="Q36">
        <f t="shared" si="16"/>
        <v>0</v>
      </c>
      <c r="R36">
        <f t="shared" si="17"/>
        <v>3</v>
      </c>
      <c r="S36">
        <f t="shared" si="18"/>
        <v>3</v>
      </c>
      <c r="T36">
        <f t="shared" si="19"/>
        <v>7</v>
      </c>
    </row>
    <row r="37" spans="1:20">
      <c r="A37" s="11" t="str">
        <f>"014793"</f>
        <v>014793</v>
      </c>
      <c r="B37" t="str">
        <f>VLOOKUP(A37,Table2[#All],6,FALSE)</f>
        <v>Energy</v>
      </c>
      <c r="C37">
        <f>VLOOKUP(A37,Table2[#All],7,FALSE)</f>
        <v>1</v>
      </c>
      <c r="D37" s="1">
        <v>42166</v>
      </c>
      <c r="E37" t="s">
        <v>267</v>
      </c>
      <c r="F37" t="str">
        <f>VLOOKUP(A37,Table2[],3,FALSE)</f>
        <v>US</v>
      </c>
      <c r="G37" t="str">
        <f>VLOOKUP(A37,Table2[],4,FALSE)</f>
        <v>North America</v>
      </c>
      <c r="H37" t="s">
        <v>16</v>
      </c>
      <c r="I37" t="s">
        <v>17</v>
      </c>
      <c r="J37" t="s">
        <v>312</v>
      </c>
      <c r="K37" t="s">
        <v>17</v>
      </c>
      <c r="L37" t="s">
        <v>17</v>
      </c>
      <c r="M37" t="s">
        <v>16</v>
      </c>
      <c r="N37">
        <f t="shared" si="13"/>
        <v>0</v>
      </c>
      <c r="O37">
        <f t="shared" si="14"/>
        <v>3</v>
      </c>
      <c r="P37">
        <f t="shared" si="15"/>
        <v>0</v>
      </c>
      <c r="Q37">
        <f t="shared" si="16"/>
        <v>2</v>
      </c>
      <c r="R37">
        <f t="shared" si="17"/>
        <v>3</v>
      </c>
      <c r="S37">
        <f t="shared" si="18"/>
        <v>0</v>
      </c>
      <c r="T37">
        <f t="shared" si="19"/>
        <v>8</v>
      </c>
    </row>
    <row r="38" spans="1:20">
      <c r="A38" t="s">
        <v>241</v>
      </c>
      <c r="B38" t="str">
        <f>VLOOKUP(A38,Table2[#All],6,FALSE)</f>
        <v>Energy</v>
      </c>
      <c r="C38">
        <f>VLOOKUP(A38,Table2[#All],7,FALSE)</f>
        <v>1</v>
      </c>
      <c r="D38" s="1">
        <v>42269</v>
      </c>
      <c r="E38" t="s">
        <v>252</v>
      </c>
      <c r="F38" t="str">
        <f>VLOOKUP(A38,Table2[],3,FALSE)</f>
        <v xml:space="preserve">US </v>
      </c>
      <c r="G38" t="str">
        <f>VLOOKUP(A38,Table2[],4,FALSE)</f>
        <v>North America</v>
      </c>
      <c r="H38" t="s">
        <v>17</v>
      </c>
      <c r="I38" t="s">
        <v>16</v>
      </c>
      <c r="J38" t="s">
        <v>16</v>
      </c>
      <c r="K38" t="s">
        <v>16</v>
      </c>
      <c r="L38" t="s">
        <v>16</v>
      </c>
      <c r="M38" t="s">
        <v>17</v>
      </c>
      <c r="N38">
        <f t="shared" si="13"/>
        <v>2</v>
      </c>
      <c r="O38">
        <f t="shared" si="14"/>
        <v>0</v>
      </c>
      <c r="P38">
        <f t="shared" si="15"/>
        <v>0</v>
      </c>
      <c r="Q38">
        <f t="shared" si="16"/>
        <v>0</v>
      </c>
      <c r="R38">
        <f t="shared" si="17"/>
        <v>0</v>
      </c>
      <c r="S38">
        <f t="shared" si="18"/>
        <v>3</v>
      </c>
      <c r="T38">
        <f t="shared" si="19"/>
        <v>5</v>
      </c>
    </row>
    <row r="39" spans="1:20">
      <c r="A39" t="s">
        <v>242</v>
      </c>
      <c r="B39" t="str">
        <f>VLOOKUP(A39,Table2[#All],6,FALSE)</f>
        <v>Energy</v>
      </c>
      <c r="C39">
        <f>VLOOKUP(A39,Table2[#All],7,FALSE)</f>
        <v>0</v>
      </c>
      <c r="D39" s="1">
        <v>42269</v>
      </c>
      <c r="E39" t="s">
        <v>252</v>
      </c>
      <c r="F39" t="str">
        <f>VLOOKUP(A39,Table2[],3,FALSE)</f>
        <v>US</v>
      </c>
      <c r="G39" t="str">
        <f>VLOOKUP(A39,Table2[],4,FALSE)</f>
        <v>North America</v>
      </c>
      <c r="H39" t="s">
        <v>17</v>
      </c>
      <c r="I39" t="s">
        <v>16</v>
      </c>
      <c r="J39" t="s">
        <v>16</v>
      </c>
      <c r="K39" t="s">
        <v>16</v>
      </c>
      <c r="L39" t="s">
        <v>16</v>
      </c>
      <c r="M39" t="s">
        <v>17</v>
      </c>
      <c r="N39">
        <f t="shared" si="13"/>
        <v>2</v>
      </c>
      <c r="O39">
        <f t="shared" si="14"/>
        <v>0</v>
      </c>
      <c r="P39">
        <f t="shared" si="15"/>
        <v>0</v>
      </c>
      <c r="Q39">
        <f t="shared" si="16"/>
        <v>0</v>
      </c>
      <c r="R39">
        <f t="shared" si="17"/>
        <v>0</v>
      </c>
      <c r="S39">
        <f t="shared" si="18"/>
        <v>3</v>
      </c>
      <c r="T39">
        <f t="shared" si="19"/>
        <v>5</v>
      </c>
    </row>
    <row r="40" spans="1:20">
      <c r="A40" t="s">
        <v>231</v>
      </c>
      <c r="B40" t="str">
        <f>VLOOKUP(A40,Table2[#All],6,FALSE)</f>
        <v>Energy</v>
      </c>
      <c r="C40">
        <f>VLOOKUP(A40,Table2[#All],7,FALSE)</f>
        <v>1</v>
      </c>
      <c r="D40" s="1">
        <v>42269</v>
      </c>
      <c r="E40" t="s">
        <v>252</v>
      </c>
      <c r="F40" t="str">
        <f>VLOOKUP(A40,Table2[],3,FALSE)</f>
        <v>UK</v>
      </c>
      <c r="G40" t="str">
        <f>VLOOKUP(A40,Table2[],4,FALSE)</f>
        <v>Europe</v>
      </c>
      <c r="H40" t="s">
        <v>17</v>
      </c>
      <c r="I40" t="s">
        <v>16</v>
      </c>
      <c r="J40" t="s">
        <v>16</v>
      </c>
      <c r="K40" t="s">
        <v>16</v>
      </c>
      <c r="L40" t="s">
        <v>16</v>
      </c>
      <c r="M40" t="s">
        <v>17</v>
      </c>
      <c r="N40">
        <f t="shared" si="13"/>
        <v>2</v>
      </c>
      <c r="O40">
        <f t="shared" si="14"/>
        <v>0</v>
      </c>
      <c r="P40">
        <f t="shared" si="15"/>
        <v>0</v>
      </c>
      <c r="Q40">
        <f t="shared" si="16"/>
        <v>0</v>
      </c>
      <c r="R40">
        <f t="shared" si="17"/>
        <v>0</v>
      </c>
      <c r="S40">
        <f t="shared" si="18"/>
        <v>3</v>
      </c>
      <c r="T40">
        <f t="shared" si="19"/>
        <v>5</v>
      </c>
    </row>
    <row r="41" spans="1:20">
      <c r="A41" t="s">
        <v>232</v>
      </c>
      <c r="B41" t="str">
        <f>VLOOKUP(A41,Table2[#All],6,FALSE)</f>
        <v>Energy</v>
      </c>
      <c r="C41">
        <f>VLOOKUP(A41,Table2[#All],7,FALSE)</f>
        <v>1</v>
      </c>
      <c r="D41" s="1">
        <v>42269</v>
      </c>
      <c r="E41" t="s">
        <v>252</v>
      </c>
      <c r="F41" t="str">
        <f>VLOOKUP(A41,Table2[],3,FALSE)</f>
        <v>US</v>
      </c>
      <c r="G41" t="str">
        <f>VLOOKUP(A41,Table2[],4,FALSE)</f>
        <v>North America</v>
      </c>
      <c r="H41" t="s">
        <v>17</v>
      </c>
      <c r="I41" t="s">
        <v>16</v>
      </c>
      <c r="J41" t="s">
        <v>16</v>
      </c>
      <c r="K41" t="s">
        <v>16</v>
      </c>
      <c r="L41" t="s">
        <v>16</v>
      </c>
      <c r="M41" t="s">
        <v>17</v>
      </c>
      <c r="N41">
        <f t="shared" si="13"/>
        <v>2</v>
      </c>
      <c r="O41">
        <f t="shared" si="14"/>
        <v>0</v>
      </c>
      <c r="P41">
        <f t="shared" si="15"/>
        <v>0</v>
      </c>
      <c r="Q41">
        <f t="shared" si="16"/>
        <v>0</v>
      </c>
      <c r="R41">
        <f t="shared" si="17"/>
        <v>0</v>
      </c>
      <c r="S41">
        <f t="shared" si="18"/>
        <v>3</v>
      </c>
      <c r="T41">
        <f t="shared" si="19"/>
        <v>5</v>
      </c>
    </row>
    <row r="42" spans="1:20">
      <c r="A42" t="s">
        <v>233</v>
      </c>
      <c r="B42" t="str">
        <f>VLOOKUP(A42,Table2[#All],6,FALSE)</f>
        <v>Energy</v>
      </c>
      <c r="C42">
        <f>VLOOKUP(A42,Table2[#All],7,FALSE)</f>
        <v>1</v>
      </c>
      <c r="D42" s="1">
        <v>42269</v>
      </c>
      <c r="E42" t="s">
        <v>252</v>
      </c>
      <c r="F42" t="str">
        <f>VLOOKUP(A42,Table2[],3,FALSE)</f>
        <v>US</v>
      </c>
      <c r="G42" t="str">
        <f>VLOOKUP(A42,Table2[],4,FALSE)</f>
        <v>North America</v>
      </c>
      <c r="H42" t="s">
        <v>17</v>
      </c>
      <c r="I42" t="s">
        <v>16</v>
      </c>
      <c r="J42" t="s">
        <v>16</v>
      </c>
      <c r="K42" t="s">
        <v>16</v>
      </c>
      <c r="L42" t="s">
        <v>16</v>
      </c>
      <c r="M42" t="s">
        <v>17</v>
      </c>
      <c r="N42">
        <f t="shared" si="13"/>
        <v>2</v>
      </c>
      <c r="O42">
        <f t="shared" si="14"/>
        <v>0</v>
      </c>
      <c r="P42">
        <f t="shared" si="15"/>
        <v>0</v>
      </c>
      <c r="Q42">
        <f t="shared" si="16"/>
        <v>0</v>
      </c>
      <c r="R42">
        <f t="shared" si="17"/>
        <v>0</v>
      </c>
      <c r="S42">
        <f t="shared" si="18"/>
        <v>3</v>
      </c>
      <c r="T42">
        <f t="shared" si="19"/>
        <v>5</v>
      </c>
    </row>
    <row r="43" spans="1:20">
      <c r="A43" t="s">
        <v>253</v>
      </c>
      <c r="B43" t="str">
        <f>VLOOKUP(A43,Table2[#All],6,FALSE)</f>
        <v>Energy</v>
      </c>
      <c r="C43">
        <f>VLOOKUP(A43,Table2[#All],7,FALSE)</f>
        <v>0</v>
      </c>
      <c r="D43" s="1">
        <v>42269</v>
      </c>
      <c r="E43" t="s">
        <v>252</v>
      </c>
      <c r="F43" t="str">
        <f>VLOOKUP(A43,Table2[],3,FALSE)</f>
        <v>US</v>
      </c>
      <c r="G43" t="str">
        <f>VLOOKUP(A43,Table2[],4,FALSE)</f>
        <v>North America</v>
      </c>
      <c r="H43" t="s">
        <v>17</v>
      </c>
      <c r="I43" t="s">
        <v>16</v>
      </c>
      <c r="J43" t="s">
        <v>16</v>
      </c>
      <c r="K43" t="s">
        <v>16</v>
      </c>
      <c r="L43" t="s">
        <v>16</v>
      </c>
      <c r="M43" t="s">
        <v>17</v>
      </c>
      <c r="N43">
        <f t="shared" si="13"/>
        <v>2</v>
      </c>
      <c r="O43">
        <f t="shared" si="14"/>
        <v>0</v>
      </c>
      <c r="P43">
        <f t="shared" si="15"/>
        <v>0</v>
      </c>
      <c r="Q43">
        <f t="shared" si="16"/>
        <v>0</v>
      </c>
      <c r="R43">
        <f t="shared" si="17"/>
        <v>0</v>
      </c>
      <c r="S43">
        <f t="shared" si="18"/>
        <v>3</v>
      </c>
      <c r="T43">
        <f t="shared" si="19"/>
        <v>5</v>
      </c>
    </row>
    <row r="44" spans="1:20">
      <c r="A44" t="s">
        <v>254</v>
      </c>
      <c r="B44" t="str">
        <f>VLOOKUP(A44,Table2[#All],6,FALSE)</f>
        <v>Energy</v>
      </c>
      <c r="C44">
        <f>VLOOKUP(A44,Table2[#All],7,FALSE)</f>
        <v>1</v>
      </c>
      <c r="D44" s="1">
        <v>42269</v>
      </c>
      <c r="E44" t="s">
        <v>252</v>
      </c>
      <c r="F44" t="str">
        <f>VLOOKUP(A44,Table2[],3,FALSE)</f>
        <v>US</v>
      </c>
      <c r="G44" t="str">
        <f>VLOOKUP(A44,Table2[],4,FALSE)</f>
        <v>North America</v>
      </c>
      <c r="H44" t="s">
        <v>17</v>
      </c>
      <c r="I44" t="s">
        <v>16</v>
      </c>
      <c r="J44" t="s">
        <v>16</v>
      </c>
      <c r="K44" t="s">
        <v>16</v>
      </c>
      <c r="L44" t="s">
        <v>16</v>
      </c>
      <c r="M44" t="s">
        <v>17</v>
      </c>
      <c r="N44">
        <f t="shared" si="13"/>
        <v>2</v>
      </c>
      <c r="O44">
        <f t="shared" si="14"/>
        <v>0</v>
      </c>
      <c r="P44">
        <f t="shared" si="15"/>
        <v>0</v>
      </c>
      <c r="Q44">
        <f t="shared" si="16"/>
        <v>0</v>
      </c>
      <c r="R44">
        <f t="shared" si="17"/>
        <v>0</v>
      </c>
      <c r="S44">
        <f t="shared" si="18"/>
        <v>3</v>
      </c>
      <c r="T44">
        <f t="shared" si="19"/>
        <v>5</v>
      </c>
    </row>
    <row r="45" spans="1:20">
      <c r="A45" t="s">
        <v>243</v>
      </c>
      <c r="B45" t="str">
        <f>VLOOKUP(A45,Table2[#All],6,FALSE)</f>
        <v>Energy</v>
      </c>
      <c r="C45">
        <f>VLOOKUP(A45,Table2[#All],7,FALSE)</f>
        <v>1</v>
      </c>
      <c r="D45" s="1">
        <v>42269</v>
      </c>
      <c r="E45" t="s">
        <v>252</v>
      </c>
      <c r="F45" t="str">
        <f>VLOOKUP(A45,Table2[],3,FALSE)</f>
        <v>US</v>
      </c>
      <c r="G45" t="str">
        <f>VLOOKUP(A45,Table2[],4,FALSE)</f>
        <v>North America</v>
      </c>
      <c r="H45" t="s">
        <v>17</v>
      </c>
      <c r="I45" t="s">
        <v>16</v>
      </c>
      <c r="J45" t="s">
        <v>16</v>
      </c>
      <c r="K45" t="s">
        <v>16</v>
      </c>
      <c r="L45" t="s">
        <v>16</v>
      </c>
      <c r="M45" t="s">
        <v>17</v>
      </c>
      <c r="N45">
        <f t="shared" si="13"/>
        <v>2</v>
      </c>
      <c r="O45">
        <f t="shared" si="14"/>
        <v>0</v>
      </c>
      <c r="P45">
        <f t="shared" si="15"/>
        <v>0</v>
      </c>
      <c r="Q45">
        <f t="shared" si="16"/>
        <v>0</v>
      </c>
      <c r="R45">
        <f t="shared" si="17"/>
        <v>0</v>
      </c>
      <c r="S45">
        <f t="shared" si="18"/>
        <v>3</v>
      </c>
      <c r="T45">
        <f t="shared" si="19"/>
        <v>5</v>
      </c>
    </row>
    <row r="46" spans="1:20">
      <c r="A46" t="s">
        <v>234</v>
      </c>
      <c r="B46" t="str">
        <f>VLOOKUP(A46,Table2[#All],6,FALSE)</f>
        <v>Energy</v>
      </c>
      <c r="C46">
        <f>VLOOKUP(A46,Table2[#All],7,FALSE)</f>
        <v>1</v>
      </c>
      <c r="D46" s="1">
        <v>42269</v>
      </c>
      <c r="E46" t="s">
        <v>252</v>
      </c>
      <c r="F46" t="str">
        <f>VLOOKUP(A46,Table2[],3,FALSE)</f>
        <v>US</v>
      </c>
      <c r="G46" t="str">
        <f>VLOOKUP(A46,Table2[],4,FALSE)</f>
        <v>North America</v>
      </c>
      <c r="H46" t="s">
        <v>17</v>
      </c>
      <c r="I46" t="s">
        <v>16</v>
      </c>
      <c r="J46" t="s">
        <v>16</v>
      </c>
      <c r="K46" t="s">
        <v>16</v>
      </c>
      <c r="L46" t="s">
        <v>16</v>
      </c>
      <c r="M46" t="s">
        <v>17</v>
      </c>
      <c r="N46">
        <f t="shared" si="13"/>
        <v>2</v>
      </c>
      <c r="O46">
        <f t="shared" si="14"/>
        <v>0</v>
      </c>
      <c r="P46">
        <f t="shared" si="15"/>
        <v>0</v>
      </c>
      <c r="Q46">
        <f t="shared" si="16"/>
        <v>0</v>
      </c>
      <c r="R46">
        <f t="shared" si="17"/>
        <v>0</v>
      </c>
      <c r="S46">
        <f t="shared" si="18"/>
        <v>3</v>
      </c>
      <c r="T46">
        <f t="shared" si="19"/>
        <v>5</v>
      </c>
    </row>
    <row r="47" spans="1:20">
      <c r="A47" t="s">
        <v>244</v>
      </c>
      <c r="B47" t="str">
        <f>VLOOKUP(A47,Table2[#All],6,FALSE)</f>
        <v>Energy</v>
      </c>
      <c r="C47">
        <f>VLOOKUP(A47,Table2[#All],7,FALSE)</f>
        <v>0</v>
      </c>
      <c r="D47" s="1">
        <v>42269</v>
      </c>
      <c r="E47" t="s">
        <v>252</v>
      </c>
      <c r="F47" t="str">
        <f>VLOOKUP(A47,Table2[],3,FALSE)</f>
        <v>US</v>
      </c>
      <c r="G47" t="str">
        <f>VLOOKUP(A47,Table2[],4,FALSE)</f>
        <v>North America</v>
      </c>
      <c r="H47" t="s">
        <v>17</v>
      </c>
      <c r="I47" t="s">
        <v>16</v>
      </c>
      <c r="J47" t="s">
        <v>16</v>
      </c>
      <c r="K47" t="s">
        <v>16</v>
      </c>
      <c r="L47" t="s">
        <v>16</v>
      </c>
      <c r="M47" t="s">
        <v>17</v>
      </c>
      <c r="N47">
        <f t="shared" si="13"/>
        <v>2</v>
      </c>
      <c r="O47">
        <f t="shared" si="14"/>
        <v>0</v>
      </c>
      <c r="P47">
        <f t="shared" si="15"/>
        <v>0</v>
      </c>
      <c r="Q47">
        <f t="shared" si="16"/>
        <v>0</v>
      </c>
      <c r="R47">
        <f t="shared" si="17"/>
        <v>0</v>
      </c>
      <c r="S47">
        <f t="shared" si="18"/>
        <v>3</v>
      </c>
      <c r="T47">
        <f t="shared" si="19"/>
        <v>5</v>
      </c>
    </row>
    <row r="48" spans="1:20">
      <c r="A48" t="s">
        <v>245</v>
      </c>
      <c r="B48" t="str">
        <f>VLOOKUP(A48,Table2[#All],6,FALSE)</f>
        <v>Energy</v>
      </c>
      <c r="C48">
        <f>VLOOKUP(A48,Table2[#All],7,FALSE)</f>
        <v>1</v>
      </c>
      <c r="D48" s="1">
        <v>42269</v>
      </c>
      <c r="E48" t="s">
        <v>252</v>
      </c>
      <c r="F48" t="str">
        <f>VLOOKUP(A48,Table2[],3,FALSE)</f>
        <v>US</v>
      </c>
      <c r="G48" t="str">
        <f>VLOOKUP(A48,Table2[],4,FALSE)</f>
        <v>North America</v>
      </c>
      <c r="H48" t="s">
        <v>17</v>
      </c>
      <c r="I48" t="s">
        <v>16</v>
      </c>
      <c r="J48" t="s">
        <v>16</v>
      </c>
      <c r="K48" t="s">
        <v>16</v>
      </c>
      <c r="L48" t="s">
        <v>16</v>
      </c>
      <c r="M48" t="s">
        <v>17</v>
      </c>
      <c r="N48">
        <f t="shared" si="13"/>
        <v>2</v>
      </c>
      <c r="O48">
        <f t="shared" si="14"/>
        <v>0</v>
      </c>
      <c r="P48">
        <f t="shared" si="15"/>
        <v>0</v>
      </c>
      <c r="Q48">
        <f t="shared" si="16"/>
        <v>0</v>
      </c>
      <c r="R48">
        <f t="shared" si="17"/>
        <v>0</v>
      </c>
      <c r="S48">
        <f t="shared" si="18"/>
        <v>3</v>
      </c>
      <c r="T48">
        <f t="shared" si="19"/>
        <v>5</v>
      </c>
    </row>
    <row r="49" spans="1:20">
      <c r="A49" t="s">
        <v>235</v>
      </c>
      <c r="B49" t="str">
        <f>VLOOKUP(A49,Table2[#All],6,FALSE)</f>
        <v>Energy</v>
      </c>
      <c r="C49">
        <f>VLOOKUP(A49,Table2[#All],7,FALSE)</f>
        <v>1</v>
      </c>
      <c r="D49" s="1">
        <v>42269</v>
      </c>
      <c r="E49" t="s">
        <v>252</v>
      </c>
      <c r="F49" t="str">
        <f>VLOOKUP(A49,Table2[],3,FALSE)</f>
        <v>UK</v>
      </c>
      <c r="G49" t="str">
        <f>VLOOKUP(A49,Table2[],4,FALSE)</f>
        <v>Europe</v>
      </c>
      <c r="H49" t="s">
        <v>17</v>
      </c>
      <c r="I49" t="s">
        <v>16</v>
      </c>
      <c r="J49" t="s">
        <v>16</v>
      </c>
      <c r="K49" t="s">
        <v>16</v>
      </c>
      <c r="L49" t="s">
        <v>16</v>
      </c>
      <c r="M49" t="s">
        <v>17</v>
      </c>
      <c r="N49">
        <f t="shared" si="13"/>
        <v>2</v>
      </c>
      <c r="O49">
        <f t="shared" si="14"/>
        <v>0</v>
      </c>
      <c r="P49">
        <f t="shared" si="15"/>
        <v>0</v>
      </c>
      <c r="Q49">
        <f t="shared" si="16"/>
        <v>0</v>
      </c>
      <c r="R49">
        <f t="shared" si="17"/>
        <v>0</v>
      </c>
      <c r="S49">
        <f t="shared" si="18"/>
        <v>3</v>
      </c>
      <c r="T49">
        <f t="shared" si="19"/>
        <v>5</v>
      </c>
    </row>
    <row r="50" spans="1:20">
      <c r="A50" t="s">
        <v>255</v>
      </c>
      <c r="B50" t="str">
        <f>VLOOKUP(A50,Table2[#All],6,FALSE)</f>
        <v>Energy</v>
      </c>
      <c r="C50">
        <f>VLOOKUP(A50,Table2[#All],7,FALSE)</f>
        <v>1</v>
      </c>
      <c r="D50" s="1">
        <v>42269</v>
      </c>
      <c r="E50" t="s">
        <v>252</v>
      </c>
      <c r="F50" t="str">
        <f>VLOOKUP(A50,Table2[],3,FALSE)</f>
        <v>US</v>
      </c>
      <c r="G50" t="str">
        <f>VLOOKUP(A50,Table2[],4,FALSE)</f>
        <v>North America</v>
      </c>
      <c r="H50" t="s">
        <v>17</v>
      </c>
      <c r="I50" t="s">
        <v>16</v>
      </c>
      <c r="J50" t="s">
        <v>16</v>
      </c>
      <c r="K50" t="s">
        <v>16</v>
      </c>
      <c r="L50" t="s">
        <v>16</v>
      </c>
      <c r="M50" t="s">
        <v>17</v>
      </c>
      <c r="N50">
        <f t="shared" si="13"/>
        <v>2</v>
      </c>
      <c r="O50">
        <f t="shared" si="14"/>
        <v>0</v>
      </c>
      <c r="P50">
        <f t="shared" si="15"/>
        <v>0</v>
      </c>
      <c r="Q50">
        <f t="shared" si="16"/>
        <v>0</v>
      </c>
      <c r="R50">
        <f t="shared" si="17"/>
        <v>0</v>
      </c>
      <c r="S50">
        <f t="shared" si="18"/>
        <v>3</v>
      </c>
      <c r="T50">
        <f t="shared" si="19"/>
        <v>5</v>
      </c>
    </row>
    <row r="51" spans="1:20">
      <c r="A51" t="s">
        <v>246</v>
      </c>
      <c r="B51" t="str">
        <f>VLOOKUP(A51,Table2[#All],6,FALSE)</f>
        <v>Energy</v>
      </c>
      <c r="C51">
        <f>VLOOKUP(A51,Table2[#All],7,FALSE)</f>
        <v>1</v>
      </c>
      <c r="D51" s="1">
        <v>42269</v>
      </c>
      <c r="E51" t="s">
        <v>252</v>
      </c>
      <c r="F51" t="str">
        <f>VLOOKUP(A51,Table2[],3,FALSE)</f>
        <v>US</v>
      </c>
      <c r="G51" t="str">
        <f>VLOOKUP(A51,Table2[],4,FALSE)</f>
        <v>North America</v>
      </c>
      <c r="H51" t="s">
        <v>17</v>
      </c>
      <c r="I51" t="s">
        <v>16</v>
      </c>
      <c r="J51" t="s">
        <v>16</v>
      </c>
      <c r="K51" t="s">
        <v>16</v>
      </c>
      <c r="L51" t="s">
        <v>16</v>
      </c>
      <c r="M51" t="s">
        <v>17</v>
      </c>
      <c r="N51">
        <f t="shared" si="13"/>
        <v>2</v>
      </c>
      <c r="O51">
        <f t="shared" si="14"/>
        <v>0</v>
      </c>
      <c r="P51">
        <f t="shared" si="15"/>
        <v>0</v>
      </c>
      <c r="Q51">
        <f t="shared" si="16"/>
        <v>0</v>
      </c>
      <c r="R51">
        <f t="shared" si="17"/>
        <v>0</v>
      </c>
      <c r="S51">
        <f t="shared" si="18"/>
        <v>3</v>
      </c>
      <c r="T51">
        <f t="shared" si="19"/>
        <v>5</v>
      </c>
    </row>
    <row r="52" spans="1:20">
      <c r="A52" t="s">
        <v>247</v>
      </c>
      <c r="B52" t="str">
        <f>VLOOKUP(A52,Table2[#All],6,FALSE)</f>
        <v>Energy</v>
      </c>
      <c r="C52">
        <f>VLOOKUP(A52,Table2[#All],7,FALSE)</f>
        <v>1</v>
      </c>
      <c r="D52" s="1">
        <v>42269</v>
      </c>
      <c r="E52" t="s">
        <v>252</v>
      </c>
      <c r="F52" t="str">
        <f>VLOOKUP(A52,Table2[],3,FALSE)</f>
        <v>US</v>
      </c>
      <c r="G52" t="str">
        <f>VLOOKUP(A52,Table2[],4,FALSE)</f>
        <v>North America</v>
      </c>
      <c r="H52" t="s">
        <v>17</v>
      </c>
      <c r="I52" t="s">
        <v>16</v>
      </c>
      <c r="J52" t="s">
        <v>16</v>
      </c>
      <c r="K52" t="s">
        <v>16</v>
      </c>
      <c r="L52" t="s">
        <v>16</v>
      </c>
      <c r="M52" t="s">
        <v>17</v>
      </c>
      <c r="N52">
        <f t="shared" si="13"/>
        <v>2</v>
      </c>
      <c r="O52">
        <f t="shared" si="14"/>
        <v>0</v>
      </c>
      <c r="P52">
        <f t="shared" si="15"/>
        <v>0</v>
      </c>
      <c r="Q52">
        <f t="shared" si="16"/>
        <v>0</v>
      </c>
      <c r="R52">
        <f t="shared" si="17"/>
        <v>0</v>
      </c>
      <c r="S52">
        <f t="shared" si="18"/>
        <v>3</v>
      </c>
      <c r="T52">
        <f t="shared" si="19"/>
        <v>5</v>
      </c>
    </row>
    <row r="53" spans="1:20">
      <c r="A53" t="s">
        <v>256</v>
      </c>
      <c r="B53" t="str">
        <f>VLOOKUP(A53,Table2[#All],6,FALSE)</f>
        <v>Energy</v>
      </c>
      <c r="C53">
        <f>VLOOKUP(A53,Table2[#All],7,FALSE)</f>
        <v>1</v>
      </c>
      <c r="D53" s="1">
        <v>42269</v>
      </c>
      <c r="E53" t="s">
        <v>252</v>
      </c>
      <c r="F53" t="str">
        <f>VLOOKUP(A53,Table2[],3,FALSE)</f>
        <v>US</v>
      </c>
      <c r="G53" t="str">
        <f>VLOOKUP(A53,Table2[],4,FALSE)</f>
        <v>North America</v>
      </c>
      <c r="H53" t="s">
        <v>17</v>
      </c>
      <c r="I53" t="s">
        <v>16</v>
      </c>
      <c r="J53" t="s">
        <v>16</v>
      </c>
      <c r="K53" t="s">
        <v>16</v>
      </c>
      <c r="L53" t="s">
        <v>16</v>
      </c>
      <c r="M53" t="s">
        <v>17</v>
      </c>
      <c r="N53">
        <f t="shared" si="13"/>
        <v>2</v>
      </c>
      <c r="O53">
        <f t="shared" si="14"/>
        <v>0</v>
      </c>
      <c r="P53">
        <f t="shared" si="15"/>
        <v>0</v>
      </c>
      <c r="Q53">
        <f t="shared" si="16"/>
        <v>0</v>
      </c>
      <c r="R53">
        <f t="shared" si="17"/>
        <v>0</v>
      </c>
      <c r="S53">
        <f t="shared" si="18"/>
        <v>3</v>
      </c>
      <c r="T53">
        <f t="shared" si="19"/>
        <v>5</v>
      </c>
    </row>
    <row r="54" spans="1:20">
      <c r="A54" t="s">
        <v>248</v>
      </c>
      <c r="B54" t="str">
        <f>VLOOKUP(A54,Table2[#All],6,FALSE)</f>
        <v>Energy</v>
      </c>
      <c r="C54">
        <f>VLOOKUP(A54,Table2[#All],7,FALSE)</f>
        <v>1</v>
      </c>
      <c r="D54" s="1">
        <v>42269</v>
      </c>
      <c r="E54" t="s">
        <v>252</v>
      </c>
      <c r="F54" t="str">
        <f>VLOOKUP(A54,Table2[],3,FALSE)</f>
        <v>Spain</v>
      </c>
      <c r="G54" t="str">
        <f>VLOOKUP(A54,Table2[],4,FALSE)</f>
        <v>Europe</v>
      </c>
      <c r="H54" t="s">
        <v>17</v>
      </c>
      <c r="I54" t="s">
        <v>16</v>
      </c>
      <c r="J54" t="s">
        <v>16</v>
      </c>
      <c r="K54" t="s">
        <v>16</v>
      </c>
      <c r="L54" t="s">
        <v>16</v>
      </c>
      <c r="M54" t="s">
        <v>17</v>
      </c>
      <c r="N54">
        <f t="shared" si="13"/>
        <v>2</v>
      </c>
      <c r="O54">
        <f t="shared" si="14"/>
        <v>0</v>
      </c>
      <c r="P54">
        <f t="shared" si="15"/>
        <v>0</v>
      </c>
      <c r="Q54">
        <f t="shared" si="16"/>
        <v>0</v>
      </c>
      <c r="R54">
        <f t="shared" si="17"/>
        <v>0</v>
      </c>
      <c r="S54">
        <f t="shared" si="18"/>
        <v>3</v>
      </c>
      <c r="T54">
        <f t="shared" si="19"/>
        <v>5</v>
      </c>
    </row>
    <row r="55" spans="1:20">
      <c r="A55" t="s">
        <v>257</v>
      </c>
      <c r="B55" t="str">
        <f>VLOOKUP(A55,Table2[#All],6,FALSE)</f>
        <v>Materials</v>
      </c>
      <c r="C55">
        <f>VLOOKUP(A55,Table2[#All],7,FALSE)</f>
        <v>1</v>
      </c>
      <c r="D55" s="1">
        <v>42269</v>
      </c>
      <c r="E55" t="s">
        <v>252</v>
      </c>
      <c r="F55" t="str">
        <f>VLOOKUP(A55,Table2[],3,FALSE)</f>
        <v>UK</v>
      </c>
      <c r="G55" t="str">
        <f>VLOOKUP(A55,Table2[],4,FALSE)</f>
        <v>Europe</v>
      </c>
      <c r="H55" t="s">
        <v>17</v>
      </c>
      <c r="I55" t="s">
        <v>16</v>
      </c>
      <c r="J55" t="s">
        <v>16</v>
      </c>
      <c r="K55" t="s">
        <v>16</v>
      </c>
      <c r="L55" t="s">
        <v>16</v>
      </c>
      <c r="M55" t="s">
        <v>17</v>
      </c>
      <c r="N55">
        <f t="shared" si="13"/>
        <v>2</v>
      </c>
      <c r="O55">
        <f t="shared" si="14"/>
        <v>0</v>
      </c>
      <c r="P55">
        <f t="shared" si="15"/>
        <v>0</v>
      </c>
      <c r="Q55">
        <f t="shared" si="16"/>
        <v>0</v>
      </c>
      <c r="R55">
        <f t="shared" si="17"/>
        <v>0</v>
      </c>
      <c r="S55">
        <f t="shared" si="18"/>
        <v>3</v>
      </c>
      <c r="T55">
        <f t="shared" si="19"/>
        <v>5</v>
      </c>
    </row>
    <row r="56" spans="1:20">
      <c r="A56" t="s">
        <v>249</v>
      </c>
      <c r="B56" t="str">
        <f>VLOOKUP(A56,Table2[#All],6,FALSE)</f>
        <v>Materials</v>
      </c>
      <c r="C56">
        <f>VLOOKUP(A56,Table2[#All],7,FALSE)</f>
        <v>0</v>
      </c>
      <c r="D56" s="1">
        <v>42269</v>
      </c>
      <c r="E56" t="s">
        <v>252</v>
      </c>
      <c r="F56" t="str">
        <f>VLOOKUP(A56,Table2[],3,FALSE)</f>
        <v>US</v>
      </c>
      <c r="G56" t="str">
        <f>VLOOKUP(A56,Table2[],4,FALSE)</f>
        <v>North America</v>
      </c>
      <c r="H56" t="s">
        <v>17</v>
      </c>
      <c r="I56" t="s">
        <v>16</v>
      </c>
      <c r="J56" t="s">
        <v>16</v>
      </c>
      <c r="K56" t="s">
        <v>16</v>
      </c>
      <c r="L56" t="s">
        <v>16</v>
      </c>
      <c r="M56" t="s">
        <v>17</v>
      </c>
      <c r="N56">
        <f t="shared" si="13"/>
        <v>2</v>
      </c>
      <c r="O56">
        <f t="shared" si="14"/>
        <v>0</v>
      </c>
      <c r="P56">
        <f t="shared" si="15"/>
        <v>0</v>
      </c>
      <c r="Q56">
        <f t="shared" si="16"/>
        <v>0</v>
      </c>
      <c r="R56">
        <f t="shared" si="17"/>
        <v>0</v>
      </c>
      <c r="S56">
        <f t="shared" si="18"/>
        <v>3</v>
      </c>
      <c r="T56">
        <f t="shared" si="19"/>
        <v>5</v>
      </c>
    </row>
    <row r="57" spans="1:20">
      <c r="A57" t="s">
        <v>133</v>
      </c>
      <c r="B57" t="str">
        <f>VLOOKUP(A57,Table2[#All],6,FALSE)</f>
        <v>Energy</v>
      </c>
      <c r="C57">
        <f>VLOOKUP(A57,Table2[#All],7,FALSE)</f>
        <v>1</v>
      </c>
      <c r="D57" s="1">
        <v>42269</v>
      </c>
      <c r="E57" t="s">
        <v>252</v>
      </c>
      <c r="F57" t="str">
        <f>VLOOKUP(A57,Table2[],3,FALSE)</f>
        <v>France</v>
      </c>
      <c r="G57" t="str">
        <f>VLOOKUP(A57,Table2[],4,FALSE)</f>
        <v>Europe</v>
      </c>
      <c r="H57" t="s">
        <v>17</v>
      </c>
      <c r="I57" t="s">
        <v>16</v>
      </c>
      <c r="J57" t="s">
        <v>16</v>
      </c>
      <c r="K57" t="s">
        <v>16</v>
      </c>
      <c r="L57" t="s">
        <v>16</v>
      </c>
      <c r="M57" t="s">
        <v>17</v>
      </c>
      <c r="N57">
        <f t="shared" si="13"/>
        <v>2</v>
      </c>
      <c r="O57">
        <f t="shared" si="14"/>
        <v>0</v>
      </c>
      <c r="P57">
        <f t="shared" si="15"/>
        <v>0</v>
      </c>
      <c r="Q57">
        <f t="shared" si="16"/>
        <v>0</v>
      </c>
      <c r="R57">
        <f t="shared" si="17"/>
        <v>0</v>
      </c>
      <c r="S57">
        <f t="shared" si="18"/>
        <v>3</v>
      </c>
      <c r="T57">
        <f t="shared" si="19"/>
        <v>5</v>
      </c>
    </row>
    <row r="58" spans="1:20">
      <c r="A58" t="s">
        <v>250</v>
      </c>
      <c r="B58" t="str">
        <f>VLOOKUP(A58,Table2[#All],6,FALSE)</f>
        <v>Energy</v>
      </c>
      <c r="C58">
        <f>VLOOKUP(A58,Table2[#All],7,FALSE)</f>
        <v>1</v>
      </c>
      <c r="D58" s="1">
        <v>42269</v>
      </c>
      <c r="E58" t="s">
        <v>252</v>
      </c>
      <c r="F58" t="str">
        <f>VLOOKUP(A58,Table2[],3,FALSE)</f>
        <v>Italy</v>
      </c>
      <c r="G58" t="str">
        <f>VLOOKUP(A58,Table2[],4,FALSE)</f>
        <v>Europe</v>
      </c>
      <c r="H58" t="s">
        <v>17</v>
      </c>
      <c r="I58" t="s">
        <v>16</v>
      </c>
      <c r="J58" t="s">
        <v>16</v>
      </c>
      <c r="K58" t="s">
        <v>16</v>
      </c>
      <c r="L58" t="s">
        <v>16</v>
      </c>
      <c r="M58" t="s">
        <v>17</v>
      </c>
      <c r="N58">
        <f t="shared" si="13"/>
        <v>2</v>
      </c>
      <c r="O58">
        <f t="shared" si="14"/>
        <v>0</v>
      </c>
      <c r="P58">
        <f t="shared" si="15"/>
        <v>0</v>
      </c>
      <c r="Q58">
        <f t="shared" si="16"/>
        <v>0</v>
      </c>
      <c r="R58">
        <f t="shared" si="17"/>
        <v>0</v>
      </c>
      <c r="S58">
        <f t="shared" si="18"/>
        <v>3</v>
      </c>
      <c r="T58">
        <f t="shared" si="19"/>
        <v>5</v>
      </c>
    </row>
    <row r="59" spans="1:20">
      <c r="A59" t="s">
        <v>258</v>
      </c>
      <c r="B59" t="str">
        <f>VLOOKUP(A59,Table2[#All],6,FALSE)</f>
        <v>Materials</v>
      </c>
      <c r="C59">
        <f>VLOOKUP(A59,Table2[#All],7,FALSE)</f>
        <v>1</v>
      </c>
      <c r="D59" s="1">
        <v>42269</v>
      </c>
      <c r="E59" t="s">
        <v>252</v>
      </c>
      <c r="F59" t="str">
        <f>VLOOKUP(A59,Table2[],3,FALSE)</f>
        <v>Germany</v>
      </c>
      <c r="G59" t="str">
        <f>VLOOKUP(A59,Table2[],4,FALSE)</f>
        <v>Europe</v>
      </c>
      <c r="H59" t="s">
        <v>17</v>
      </c>
      <c r="I59" t="s">
        <v>16</v>
      </c>
      <c r="J59" t="s">
        <v>16</v>
      </c>
      <c r="K59" t="s">
        <v>16</v>
      </c>
      <c r="L59" t="s">
        <v>16</v>
      </c>
      <c r="M59" t="s">
        <v>17</v>
      </c>
      <c r="N59">
        <f t="shared" si="13"/>
        <v>2</v>
      </c>
      <c r="O59">
        <f t="shared" si="14"/>
        <v>0</v>
      </c>
      <c r="P59">
        <f t="shared" si="15"/>
        <v>0</v>
      </c>
      <c r="Q59">
        <f t="shared" si="16"/>
        <v>0</v>
      </c>
      <c r="R59">
        <f t="shared" si="17"/>
        <v>0</v>
      </c>
      <c r="S59">
        <f t="shared" si="18"/>
        <v>3</v>
      </c>
      <c r="T59">
        <f t="shared" si="19"/>
        <v>5</v>
      </c>
    </row>
    <row r="60" spans="1:20">
      <c r="A60" t="s">
        <v>259</v>
      </c>
      <c r="B60" t="str">
        <f>VLOOKUP(A60,Table2[#All],6,FALSE)</f>
        <v>Utilities</v>
      </c>
      <c r="C60">
        <f>VLOOKUP(A60,Table2[#All],7,FALSE)</f>
        <v>1</v>
      </c>
      <c r="D60" s="1">
        <v>42269</v>
      </c>
      <c r="E60" t="s">
        <v>252</v>
      </c>
      <c r="F60" t="str">
        <f>VLOOKUP(A60,Table2[],3,FALSE)</f>
        <v>Germany</v>
      </c>
      <c r="G60" t="str">
        <f>VLOOKUP(A60,Table2[],4,FALSE)</f>
        <v>Europe</v>
      </c>
      <c r="H60" t="s">
        <v>17</v>
      </c>
      <c r="I60" t="s">
        <v>16</v>
      </c>
      <c r="J60" t="s">
        <v>16</v>
      </c>
      <c r="K60" t="s">
        <v>16</v>
      </c>
      <c r="L60" t="s">
        <v>16</v>
      </c>
      <c r="M60" t="s">
        <v>17</v>
      </c>
      <c r="N60">
        <f t="shared" si="13"/>
        <v>2</v>
      </c>
      <c r="O60">
        <f t="shared" si="14"/>
        <v>0</v>
      </c>
      <c r="P60">
        <f t="shared" si="15"/>
        <v>0</v>
      </c>
      <c r="Q60">
        <f t="shared" si="16"/>
        <v>0</v>
      </c>
      <c r="R60">
        <f t="shared" si="17"/>
        <v>0</v>
      </c>
      <c r="S60">
        <f t="shared" si="18"/>
        <v>3</v>
      </c>
      <c r="T60">
        <f t="shared" si="19"/>
        <v>5</v>
      </c>
    </row>
    <row r="61" spans="1:20">
      <c r="A61" t="s">
        <v>260</v>
      </c>
      <c r="B61" t="str">
        <f>VLOOKUP(A61,Table2[#All],6,FALSE)</f>
        <v>Energy</v>
      </c>
      <c r="C61">
        <f>VLOOKUP(A61,Table2[#All],7,FALSE)</f>
        <v>1</v>
      </c>
      <c r="D61" s="1">
        <v>42269</v>
      </c>
      <c r="E61" t="s">
        <v>252</v>
      </c>
      <c r="F61" t="str">
        <f>VLOOKUP(A61,Table2[],3,FALSE)</f>
        <v>US</v>
      </c>
      <c r="G61" t="str">
        <f>VLOOKUP(A61,Table2[],4,FALSE)</f>
        <v>North America</v>
      </c>
      <c r="H61" t="s">
        <v>17</v>
      </c>
      <c r="I61" t="s">
        <v>16</v>
      </c>
      <c r="J61" t="s">
        <v>16</v>
      </c>
      <c r="K61" t="s">
        <v>16</v>
      </c>
      <c r="L61" t="s">
        <v>16</v>
      </c>
      <c r="M61" t="s">
        <v>17</v>
      </c>
      <c r="N61">
        <f t="shared" si="13"/>
        <v>2</v>
      </c>
      <c r="O61">
        <f t="shared" si="14"/>
        <v>0</v>
      </c>
      <c r="P61">
        <f t="shared" si="15"/>
        <v>0</v>
      </c>
      <c r="Q61">
        <f t="shared" si="16"/>
        <v>0</v>
      </c>
      <c r="R61">
        <f t="shared" si="17"/>
        <v>0</v>
      </c>
      <c r="S61">
        <f t="shared" si="18"/>
        <v>3</v>
      </c>
      <c r="T61">
        <f t="shared" si="19"/>
        <v>5</v>
      </c>
    </row>
    <row r="62" spans="1:20">
      <c r="A62" t="s">
        <v>251</v>
      </c>
      <c r="B62" t="str">
        <f>VLOOKUP(A62,Table2[#All],6,FALSE)</f>
        <v>Energy</v>
      </c>
      <c r="C62">
        <f>VLOOKUP(A62,Table2[#All],7,FALSE)</f>
        <v>1</v>
      </c>
      <c r="D62" s="1">
        <v>42269</v>
      </c>
      <c r="E62" t="s">
        <v>252</v>
      </c>
      <c r="F62" t="str">
        <f>VLOOKUP(A62,Table2[],3,FALSE)</f>
        <v>US</v>
      </c>
      <c r="G62" t="str">
        <f>VLOOKUP(A62,Table2[],4,FALSE)</f>
        <v>North America</v>
      </c>
      <c r="H62" t="s">
        <v>17</v>
      </c>
      <c r="I62" t="s">
        <v>16</v>
      </c>
      <c r="J62" t="s">
        <v>16</v>
      </c>
      <c r="K62" t="s">
        <v>16</v>
      </c>
      <c r="L62" t="s">
        <v>16</v>
      </c>
      <c r="M62" t="s">
        <v>17</v>
      </c>
      <c r="N62">
        <f t="shared" si="13"/>
        <v>2</v>
      </c>
      <c r="O62">
        <f t="shared" si="14"/>
        <v>0</v>
      </c>
      <c r="P62">
        <f t="shared" si="15"/>
        <v>0</v>
      </c>
      <c r="Q62">
        <f t="shared" si="16"/>
        <v>0</v>
      </c>
      <c r="R62">
        <f t="shared" si="17"/>
        <v>0</v>
      </c>
      <c r="S62">
        <f t="shared" si="18"/>
        <v>3</v>
      </c>
      <c r="T62">
        <f t="shared" si="19"/>
        <v>5</v>
      </c>
    </row>
    <row r="63" spans="1:20">
      <c r="A63" t="s">
        <v>261</v>
      </c>
      <c r="B63" t="str">
        <f>VLOOKUP(A63,Table2[#All],6,FALSE)</f>
        <v>Materials</v>
      </c>
      <c r="C63">
        <f>VLOOKUP(A63,Table2[#All],7,FALSE)</f>
        <v>1</v>
      </c>
      <c r="D63" s="1">
        <v>42269</v>
      </c>
      <c r="E63" t="s">
        <v>252</v>
      </c>
      <c r="F63" t="str">
        <f>VLOOKUP(A63,Table2[],3,FALSE)</f>
        <v>UK</v>
      </c>
      <c r="G63" t="str">
        <f>VLOOKUP(A63,Table2[],4,FALSE)</f>
        <v>Europe</v>
      </c>
      <c r="H63" t="s">
        <v>17</v>
      </c>
      <c r="I63" t="s">
        <v>16</v>
      </c>
      <c r="J63" t="s">
        <v>16</v>
      </c>
      <c r="K63" t="s">
        <v>16</v>
      </c>
      <c r="L63" t="s">
        <v>16</v>
      </c>
      <c r="M63" t="s">
        <v>17</v>
      </c>
      <c r="N63">
        <f t="shared" si="13"/>
        <v>2</v>
      </c>
      <c r="O63">
        <f t="shared" si="14"/>
        <v>0</v>
      </c>
      <c r="P63">
        <f t="shared" si="15"/>
        <v>0</v>
      </c>
      <c r="Q63">
        <f t="shared" si="16"/>
        <v>0</v>
      </c>
      <c r="R63">
        <f t="shared" si="17"/>
        <v>0</v>
      </c>
      <c r="S63">
        <f t="shared" si="18"/>
        <v>3</v>
      </c>
      <c r="T63">
        <f t="shared" si="19"/>
        <v>5</v>
      </c>
    </row>
    <row r="64" spans="1:20">
      <c r="A64" s="7" t="str">
        <f>"100953"</f>
        <v>100953</v>
      </c>
      <c r="B64" t="str">
        <f>VLOOKUP(A64,Table2[#All],6,FALSE)</f>
        <v>Utilities</v>
      </c>
      <c r="C64">
        <f>VLOOKUP(A64,Table2[#All],7,FALSE)</f>
        <v>1</v>
      </c>
      <c r="D64" s="1">
        <v>42331</v>
      </c>
      <c r="E64" t="s">
        <v>30</v>
      </c>
      <c r="F64" t="str">
        <f>VLOOKUP(A64,Table2[],3,FALSE)</f>
        <v>Germany</v>
      </c>
      <c r="G64" t="str">
        <f>VLOOKUP(A64,Table2[],4,FALSE)</f>
        <v>Europe</v>
      </c>
      <c r="H64" t="s">
        <v>17</v>
      </c>
      <c r="I64" t="s">
        <v>17</v>
      </c>
      <c r="J64" t="s">
        <v>16</v>
      </c>
      <c r="K64" t="s">
        <v>16</v>
      </c>
      <c r="L64" t="s">
        <v>17</v>
      </c>
      <c r="M64" t="s">
        <v>17</v>
      </c>
      <c r="N64">
        <f t="shared" ref="N64:N95" si="20">IF(H64="Yes",2,0)</f>
        <v>2</v>
      </c>
      <c r="O64">
        <f t="shared" ref="O64:O95" si="21">IF(I64="Yes",3,0)</f>
        <v>3</v>
      </c>
      <c r="P64">
        <f t="shared" ref="P64:P95" si="22">IF(J64="Yes",1,0)</f>
        <v>0</v>
      </c>
      <c r="Q64">
        <f t="shared" ref="Q64:Q95" si="23">IF(K64="Yes",2,0)</f>
        <v>0</v>
      </c>
      <c r="R64">
        <f t="shared" ref="R64:R95" si="24">IF(L64="Yes",3,0)</f>
        <v>3</v>
      </c>
      <c r="S64">
        <f t="shared" ref="S64:S95" si="25">IF(M64="Yes",3,0)</f>
        <v>3</v>
      </c>
      <c r="T64">
        <f t="shared" ref="T64:T95" si="26">SUM(N64:S64)</f>
        <v>11</v>
      </c>
    </row>
    <row r="65" spans="1:20">
      <c r="A65" t="str">
        <f>"008272"</f>
        <v>008272</v>
      </c>
      <c r="B65" t="str">
        <f>VLOOKUP(A65,Table2[#All],6,FALSE)</f>
        <v>Utilities</v>
      </c>
      <c r="C65">
        <f>VLOOKUP(A65,Table2[#All],7,FALSE)</f>
        <v>0</v>
      </c>
      <c r="D65" s="1">
        <v>42345</v>
      </c>
      <c r="E65" t="s">
        <v>151</v>
      </c>
      <c r="F65" t="s">
        <v>20</v>
      </c>
      <c r="G65" t="s">
        <v>21</v>
      </c>
      <c r="H65" s="10" t="s">
        <v>16</v>
      </c>
      <c r="I65" t="s">
        <v>17</v>
      </c>
      <c r="J65" t="s">
        <v>17</v>
      </c>
      <c r="K65" t="s">
        <v>16</v>
      </c>
      <c r="L65" t="s">
        <v>17</v>
      </c>
      <c r="M65" t="s">
        <v>16</v>
      </c>
      <c r="N65">
        <f t="shared" si="20"/>
        <v>0</v>
      </c>
      <c r="O65">
        <f t="shared" si="21"/>
        <v>3</v>
      </c>
      <c r="P65">
        <f t="shared" si="22"/>
        <v>1</v>
      </c>
      <c r="Q65">
        <f t="shared" si="23"/>
        <v>0</v>
      </c>
      <c r="R65">
        <f t="shared" si="24"/>
        <v>3</v>
      </c>
      <c r="S65">
        <f t="shared" si="25"/>
        <v>0</v>
      </c>
      <c r="T65">
        <f t="shared" si="26"/>
        <v>7</v>
      </c>
    </row>
    <row r="66" spans="1:20">
      <c r="A66" t="str">
        <f>"008272"</f>
        <v>008272</v>
      </c>
      <c r="B66" t="str">
        <f>VLOOKUP(A66,Table2[#All],6,FALSE)</f>
        <v>Utilities</v>
      </c>
      <c r="C66">
        <f>VLOOKUP(A66,Table2[#All],7,FALSE)</f>
        <v>0</v>
      </c>
      <c r="D66" s="1">
        <v>42395</v>
      </c>
      <c r="E66" t="s">
        <v>159</v>
      </c>
      <c r="F66" t="s">
        <v>20</v>
      </c>
      <c r="G66" t="s">
        <v>21</v>
      </c>
      <c r="H66" s="10" t="s">
        <v>16</v>
      </c>
      <c r="I66" t="s">
        <v>17</v>
      </c>
      <c r="J66" t="s">
        <v>17</v>
      </c>
      <c r="K66" t="s">
        <v>16</v>
      </c>
      <c r="L66" t="s">
        <v>17</v>
      </c>
      <c r="M66" t="s">
        <v>16</v>
      </c>
      <c r="N66">
        <f t="shared" si="20"/>
        <v>0</v>
      </c>
      <c r="O66">
        <f t="shared" si="21"/>
        <v>3</v>
      </c>
      <c r="P66">
        <f t="shared" si="22"/>
        <v>1</v>
      </c>
      <c r="Q66">
        <f t="shared" si="23"/>
        <v>0</v>
      </c>
      <c r="R66">
        <f t="shared" si="24"/>
        <v>3</v>
      </c>
      <c r="S66">
        <f t="shared" si="25"/>
        <v>0</v>
      </c>
      <c r="T66">
        <f t="shared" si="26"/>
        <v>7</v>
      </c>
    </row>
    <row r="67" spans="1:20">
      <c r="A67" t="str">
        <f>"008272"</f>
        <v>008272</v>
      </c>
      <c r="B67" t="str">
        <f>VLOOKUP(A67,Table2[#All],6,FALSE)</f>
        <v>Utilities</v>
      </c>
      <c r="C67">
        <f>VLOOKUP(A67,Table2[#All],7,FALSE)</f>
        <v>0</v>
      </c>
      <c r="D67" s="1">
        <v>42402</v>
      </c>
      <c r="E67" t="s">
        <v>155</v>
      </c>
      <c r="F67" t="str">
        <f>VLOOKUP(A67,Table2[],3,FALSE)</f>
        <v>US</v>
      </c>
      <c r="G67" t="str">
        <f>VLOOKUP(A67,Table2[],4,FALSE)</f>
        <v>North America</v>
      </c>
      <c r="H67" s="10" t="s">
        <v>16</v>
      </c>
      <c r="I67" t="s">
        <v>17</v>
      </c>
      <c r="J67" t="s">
        <v>17</v>
      </c>
      <c r="K67" t="s">
        <v>16</v>
      </c>
      <c r="L67" t="s">
        <v>17</v>
      </c>
      <c r="M67" t="s">
        <v>16</v>
      </c>
      <c r="N67">
        <f t="shared" si="20"/>
        <v>0</v>
      </c>
      <c r="O67">
        <f t="shared" si="21"/>
        <v>3</v>
      </c>
      <c r="P67">
        <f t="shared" si="22"/>
        <v>1</v>
      </c>
      <c r="Q67">
        <f t="shared" si="23"/>
        <v>0</v>
      </c>
      <c r="R67">
        <f t="shared" si="24"/>
        <v>3</v>
      </c>
      <c r="S67">
        <f t="shared" si="25"/>
        <v>0</v>
      </c>
      <c r="T67">
        <f t="shared" si="26"/>
        <v>7</v>
      </c>
    </row>
    <row r="68" spans="1:20">
      <c r="A68" t="str">
        <f>"163935"</f>
        <v>163935</v>
      </c>
      <c r="B68" t="str">
        <f>VLOOKUP(A68,Table2[#All],6,FALSE)</f>
        <v>Energy</v>
      </c>
      <c r="C68">
        <f>VLOOKUP(A68,Table2[#All],7,FALSE)</f>
        <v>0</v>
      </c>
      <c r="D68" s="1">
        <v>42403</v>
      </c>
      <c r="E68" t="s">
        <v>158</v>
      </c>
      <c r="F68" t="s">
        <v>20</v>
      </c>
      <c r="G68" t="s">
        <v>21</v>
      </c>
      <c r="H68" s="10" t="s">
        <v>16</v>
      </c>
      <c r="I68" t="s">
        <v>17</v>
      </c>
      <c r="J68" t="s">
        <v>16</v>
      </c>
      <c r="K68" t="s">
        <v>16</v>
      </c>
      <c r="L68" t="s">
        <v>17</v>
      </c>
      <c r="M68" t="s">
        <v>16</v>
      </c>
      <c r="N68">
        <f t="shared" si="20"/>
        <v>0</v>
      </c>
      <c r="O68">
        <f t="shared" si="21"/>
        <v>3</v>
      </c>
      <c r="P68">
        <f t="shared" si="22"/>
        <v>0</v>
      </c>
      <c r="Q68">
        <f t="shared" si="23"/>
        <v>0</v>
      </c>
      <c r="R68">
        <f t="shared" si="24"/>
        <v>3</v>
      </c>
      <c r="S68">
        <f t="shared" si="25"/>
        <v>0</v>
      </c>
      <c r="T68">
        <f t="shared" si="26"/>
        <v>6</v>
      </c>
    </row>
    <row r="69" spans="1:20">
      <c r="A69" t="str">
        <f>"008272"</f>
        <v>008272</v>
      </c>
      <c r="B69" t="str">
        <f>VLOOKUP(A69,Table2[#All],6,FALSE)</f>
        <v>Utilities</v>
      </c>
      <c r="C69">
        <f>VLOOKUP(A69,Table2[#All],7,FALSE)</f>
        <v>0</v>
      </c>
      <c r="D69" s="1">
        <v>42479</v>
      </c>
      <c r="E69" t="s">
        <v>154</v>
      </c>
      <c r="F69" t="str">
        <f>VLOOKUP(A69,Table2[],3,FALSE)</f>
        <v>US</v>
      </c>
      <c r="G69" t="str">
        <f>VLOOKUP(A69,Table2[],4,FALSE)</f>
        <v>North America</v>
      </c>
      <c r="H69" s="10" t="s">
        <v>17</v>
      </c>
      <c r="I69" t="s">
        <v>17</v>
      </c>
      <c r="J69" t="s">
        <v>16</v>
      </c>
      <c r="K69" t="s">
        <v>16</v>
      </c>
      <c r="L69" t="s">
        <v>17</v>
      </c>
      <c r="M69" t="s">
        <v>16</v>
      </c>
      <c r="N69">
        <f t="shared" si="20"/>
        <v>2</v>
      </c>
      <c r="O69">
        <f t="shared" si="21"/>
        <v>3</v>
      </c>
      <c r="P69">
        <f t="shared" si="22"/>
        <v>0</v>
      </c>
      <c r="Q69">
        <f t="shared" si="23"/>
        <v>0</v>
      </c>
      <c r="R69">
        <f t="shared" si="24"/>
        <v>3</v>
      </c>
      <c r="S69">
        <f t="shared" si="25"/>
        <v>0</v>
      </c>
      <c r="T69">
        <f t="shared" si="26"/>
        <v>8</v>
      </c>
    </row>
    <row r="70" spans="1:20">
      <c r="A70" t="str">
        <f>"008272"</f>
        <v>008272</v>
      </c>
      <c r="B70" t="str">
        <f>VLOOKUP(A70,Table2[#All],6,FALSE)</f>
        <v>Utilities</v>
      </c>
      <c r="C70">
        <f>VLOOKUP(A70,Table2[#All],7,FALSE)</f>
        <v>0</v>
      </c>
      <c r="D70" s="1">
        <v>42576</v>
      </c>
      <c r="E70" t="s">
        <v>160</v>
      </c>
      <c r="F70" t="s">
        <v>20</v>
      </c>
      <c r="G70" t="s">
        <v>21</v>
      </c>
      <c r="H70" s="10" t="s">
        <v>16</v>
      </c>
      <c r="I70" t="s">
        <v>17</v>
      </c>
      <c r="J70" t="s">
        <v>17</v>
      </c>
      <c r="K70" t="s">
        <v>16</v>
      </c>
      <c r="L70" t="s">
        <v>17</v>
      </c>
      <c r="M70" t="s">
        <v>16</v>
      </c>
      <c r="N70">
        <f t="shared" si="20"/>
        <v>0</v>
      </c>
      <c r="O70">
        <f t="shared" si="21"/>
        <v>3</v>
      </c>
      <c r="P70">
        <f t="shared" si="22"/>
        <v>1</v>
      </c>
      <c r="Q70">
        <f t="shared" si="23"/>
        <v>0</v>
      </c>
      <c r="R70">
        <f t="shared" si="24"/>
        <v>3</v>
      </c>
      <c r="S70">
        <f t="shared" si="25"/>
        <v>0</v>
      </c>
      <c r="T70">
        <f t="shared" si="26"/>
        <v>7</v>
      </c>
    </row>
    <row r="71" spans="1:20">
      <c r="A71" t="str">
        <f>"004503"</f>
        <v>004503</v>
      </c>
      <c r="B71" t="str">
        <f>VLOOKUP(A71,Table2[#All],6,FALSE)</f>
        <v>Energy</v>
      </c>
      <c r="C71">
        <f>VLOOKUP(A71,Table2[#All],7,FALSE)</f>
        <v>1</v>
      </c>
      <c r="D71" s="1">
        <v>42642</v>
      </c>
      <c r="E71" t="s">
        <v>153</v>
      </c>
      <c r="F71" t="s">
        <v>20</v>
      </c>
      <c r="G71" t="s">
        <v>21</v>
      </c>
      <c r="H71" s="10" t="s">
        <v>17</v>
      </c>
      <c r="I71" t="s">
        <v>17</v>
      </c>
      <c r="J71" t="s">
        <v>16</v>
      </c>
      <c r="K71" t="s">
        <v>16</v>
      </c>
      <c r="L71" t="s">
        <v>16</v>
      </c>
      <c r="M71" t="s">
        <v>16</v>
      </c>
      <c r="N71">
        <f t="shared" si="20"/>
        <v>2</v>
      </c>
      <c r="O71">
        <f t="shared" si="21"/>
        <v>3</v>
      </c>
      <c r="P71">
        <f t="shared" si="22"/>
        <v>0</v>
      </c>
      <c r="Q71">
        <f t="shared" si="23"/>
        <v>0</v>
      </c>
      <c r="R71">
        <f t="shared" si="24"/>
        <v>0</v>
      </c>
      <c r="S71">
        <f t="shared" si="25"/>
        <v>0</v>
      </c>
      <c r="T71">
        <f t="shared" si="26"/>
        <v>5</v>
      </c>
    </row>
    <row r="72" spans="1:20">
      <c r="A72" t="str">
        <f>"004503"</f>
        <v>004503</v>
      </c>
      <c r="B72" t="str">
        <f>VLOOKUP(A72,Table2[#All],6,FALSE)</f>
        <v>Energy</v>
      </c>
      <c r="C72">
        <f>VLOOKUP(A72,Table2[#All],7,FALSE)</f>
        <v>1</v>
      </c>
      <c r="D72" s="1">
        <v>42681</v>
      </c>
      <c r="E72" t="s">
        <v>157</v>
      </c>
      <c r="F72" t="str">
        <f>VLOOKUP(A72,Table2[],3,FALSE)</f>
        <v>US</v>
      </c>
      <c r="G72" t="str">
        <f>VLOOKUP(A72,Table2[],4,FALSE)</f>
        <v>North America</v>
      </c>
      <c r="H72" s="10" t="s">
        <v>17</v>
      </c>
      <c r="I72" t="s">
        <v>17</v>
      </c>
      <c r="J72" t="s">
        <v>16</v>
      </c>
      <c r="K72" t="s">
        <v>16</v>
      </c>
      <c r="L72" t="s">
        <v>17</v>
      </c>
      <c r="M72" t="s">
        <v>16</v>
      </c>
      <c r="N72">
        <f t="shared" si="20"/>
        <v>2</v>
      </c>
      <c r="O72">
        <f t="shared" si="21"/>
        <v>3</v>
      </c>
      <c r="P72">
        <f t="shared" si="22"/>
        <v>0</v>
      </c>
      <c r="Q72">
        <f t="shared" si="23"/>
        <v>0</v>
      </c>
      <c r="R72">
        <f t="shared" si="24"/>
        <v>3</v>
      </c>
      <c r="S72">
        <f t="shared" si="25"/>
        <v>0</v>
      </c>
      <c r="T72">
        <f t="shared" si="26"/>
        <v>8</v>
      </c>
    </row>
    <row r="73" spans="1:20">
      <c r="A73" t="str">
        <f>"004503"</f>
        <v>004503</v>
      </c>
      <c r="B73" t="str">
        <f>VLOOKUP(A73,Table2[#All],6,FALSE)</f>
        <v>Energy</v>
      </c>
      <c r="C73">
        <f>VLOOKUP(A73,Table2[#All],7,FALSE)</f>
        <v>1</v>
      </c>
      <c r="D73" s="1">
        <v>42697</v>
      </c>
      <c r="E73" t="s">
        <v>156</v>
      </c>
      <c r="F73" t="str">
        <f>VLOOKUP(A73,Table2[],3,FALSE)</f>
        <v>US</v>
      </c>
      <c r="G73" t="str">
        <f>VLOOKUP(A73,Table2[],4,FALSE)</f>
        <v>North America</v>
      </c>
      <c r="H73" s="10" t="s">
        <v>17</v>
      </c>
      <c r="I73" t="s">
        <v>17</v>
      </c>
      <c r="J73" t="s">
        <v>16</v>
      </c>
      <c r="K73" t="s">
        <v>16</v>
      </c>
      <c r="L73" t="s">
        <v>17</v>
      </c>
      <c r="M73" t="s">
        <v>16</v>
      </c>
      <c r="N73">
        <f t="shared" si="20"/>
        <v>2</v>
      </c>
      <c r="O73">
        <f t="shared" si="21"/>
        <v>3</v>
      </c>
      <c r="P73">
        <f t="shared" si="22"/>
        <v>0</v>
      </c>
      <c r="Q73">
        <f t="shared" si="23"/>
        <v>0</v>
      </c>
      <c r="R73">
        <f t="shared" si="24"/>
        <v>3</v>
      </c>
      <c r="S73">
        <f t="shared" si="25"/>
        <v>0</v>
      </c>
      <c r="T73">
        <f t="shared" si="26"/>
        <v>8</v>
      </c>
    </row>
    <row r="74" spans="1:20">
      <c r="A74" s="5" t="str">
        <f>"015617"</f>
        <v>015617</v>
      </c>
      <c r="B74" t="str">
        <f>VLOOKUP(A74,Table2[#All],6,FALSE)</f>
        <v>Financials</v>
      </c>
      <c r="C74">
        <f>VLOOKUP(A74,Table2[#All],7,FALSE)</f>
        <v>0</v>
      </c>
      <c r="D74" s="1">
        <v>42863</v>
      </c>
      <c r="E74" t="s">
        <v>128</v>
      </c>
      <c r="F74" t="s">
        <v>45</v>
      </c>
      <c r="G74" t="s">
        <v>15</v>
      </c>
      <c r="H74" t="s">
        <v>17</v>
      </c>
      <c r="I74" t="s">
        <v>16</v>
      </c>
      <c r="J74" t="s">
        <v>16</v>
      </c>
      <c r="K74" t="s">
        <v>16</v>
      </c>
      <c r="L74" t="s">
        <v>16</v>
      </c>
      <c r="M74" t="s">
        <v>16</v>
      </c>
      <c r="N74">
        <f t="shared" si="20"/>
        <v>2</v>
      </c>
      <c r="O74">
        <f t="shared" si="21"/>
        <v>0</v>
      </c>
      <c r="P74">
        <f t="shared" si="22"/>
        <v>0</v>
      </c>
      <c r="Q74">
        <f t="shared" si="23"/>
        <v>0</v>
      </c>
      <c r="R74">
        <f t="shared" si="24"/>
        <v>0</v>
      </c>
      <c r="S74">
        <f t="shared" si="25"/>
        <v>0</v>
      </c>
      <c r="T74">
        <f t="shared" si="26"/>
        <v>2</v>
      </c>
    </row>
    <row r="75" spans="1:20">
      <c r="A75" s="7" t="str">
        <f>"006310"</f>
        <v>006310</v>
      </c>
      <c r="B75" t="str">
        <f>VLOOKUP(A75,Table2[#All],6,FALSE)</f>
        <v>Energy</v>
      </c>
      <c r="C75">
        <f>VLOOKUP(A75,Table2[#All],7,FALSE)</f>
        <v>0</v>
      </c>
      <c r="D75" s="1">
        <v>42873</v>
      </c>
      <c r="E75" t="s">
        <v>120</v>
      </c>
      <c r="F75" t="str">
        <f>VLOOKUP(A75,Table2[],3,FALSE)</f>
        <v>US</v>
      </c>
      <c r="G75" t="str">
        <f>VLOOKUP(A75,Table2[],4,FALSE)</f>
        <v>North America</v>
      </c>
      <c r="H75" t="s">
        <v>17</v>
      </c>
      <c r="I75" t="s">
        <v>16</v>
      </c>
      <c r="J75" t="s">
        <v>16</v>
      </c>
      <c r="K75" t="s">
        <v>16</v>
      </c>
      <c r="L75" t="s">
        <v>16</v>
      </c>
      <c r="M75" t="s">
        <v>16</v>
      </c>
      <c r="N75">
        <f t="shared" si="20"/>
        <v>2</v>
      </c>
      <c r="O75">
        <f t="shared" si="21"/>
        <v>0</v>
      </c>
      <c r="P75">
        <f t="shared" si="22"/>
        <v>0</v>
      </c>
      <c r="Q75">
        <f t="shared" si="23"/>
        <v>0</v>
      </c>
      <c r="R75">
        <f t="shared" si="24"/>
        <v>0</v>
      </c>
      <c r="S75">
        <f t="shared" si="25"/>
        <v>0</v>
      </c>
      <c r="T75">
        <f t="shared" si="26"/>
        <v>2</v>
      </c>
    </row>
    <row r="76" spans="1:20">
      <c r="A76" t="s">
        <v>241</v>
      </c>
      <c r="B76" t="str">
        <f>VLOOKUP(A76,Table2[#All],6,FALSE)</f>
        <v>Energy</v>
      </c>
      <c r="C76">
        <f>VLOOKUP(A76,Table2[#All],7,FALSE)</f>
        <v>1</v>
      </c>
      <c r="D76" s="1">
        <v>42933</v>
      </c>
      <c r="E76" t="s">
        <v>161</v>
      </c>
      <c r="F76" t="s">
        <v>20</v>
      </c>
      <c r="G76" t="s">
        <v>21</v>
      </c>
      <c r="H76" s="10" t="s">
        <v>17</v>
      </c>
      <c r="I76" t="s">
        <v>17</v>
      </c>
      <c r="J76" t="s">
        <v>17</v>
      </c>
      <c r="K76" t="s">
        <v>16</v>
      </c>
      <c r="L76" t="s">
        <v>17</v>
      </c>
      <c r="M76" t="s">
        <v>17</v>
      </c>
      <c r="N76">
        <f t="shared" si="20"/>
        <v>2</v>
      </c>
      <c r="O76">
        <f t="shared" si="21"/>
        <v>3</v>
      </c>
      <c r="P76">
        <f t="shared" si="22"/>
        <v>1</v>
      </c>
      <c r="Q76">
        <f t="shared" si="23"/>
        <v>0</v>
      </c>
      <c r="R76">
        <f t="shared" si="24"/>
        <v>3</v>
      </c>
      <c r="S76">
        <f t="shared" si="25"/>
        <v>3</v>
      </c>
      <c r="T76">
        <f t="shared" si="26"/>
        <v>12</v>
      </c>
    </row>
    <row r="77" spans="1:20">
      <c r="A77" t="s">
        <v>242</v>
      </c>
      <c r="B77" t="str">
        <f>VLOOKUP(A77,Table2[#All],6,FALSE)</f>
        <v>Energy</v>
      </c>
      <c r="C77">
        <f>VLOOKUP(A77,Table2[#All],7,FALSE)</f>
        <v>0</v>
      </c>
      <c r="D77" s="1">
        <v>42933</v>
      </c>
      <c r="E77" t="s">
        <v>161</v>
      </c>
      <c r="F77" t="str">
        <f>VLOOKUP(A77,Table2[],3,FALSE)</f>
        <v>US</v>
      </c>
      <c r="G77" t="str">
        <f>VLOOKUP(A77,Table2[],4,FALSE)</f>
        <v>North America</v>
      </c>
      <c r="H77" s="10" t="s">
        <v>17</v>
      </c>
      <c r="I77" t="s">
        <v>17</v>
      </c>
      <c r="J77" t="s">
        <v>17</v>
      </c>
      <c r="K77" t="s">
        <v>16</v>
      </c>
      <c r="L77" t="s">
        <v>17</v>
      </c>
      <c r="M77" t="s">
        <v>17</v>
      </c>
      <c r="N77">
        <f t="shared" si="20"/>
        <v>2</v>
      </c>
      <c r="O77">
        <f t="shared" si="21"/>
        <v>3</v>
      </c>
      <c r="P77">
        <f t="shared" si="22"/>
        <v>1</v>
      </c>
      <c r="Q77">
        <f t="shared" si="23"/>
        <v>0</v>
      </c>
      <c r="R77">
        <f t="shared" si="24"/>
        <v>3</v>
      </c>
      <c r="S77">
        <f t="shared" si="25"/>
        <v>3</v>
      </c>
      <c r="T77">
        <f t="shared" si="26"/>
        <v>12</v>
      </c>
    </row>
    <row r="78" spans="1:20">
      <c r="A78" t="s">
        <v>231</v>
      </c>
      <c r="B78" t="str">
        <f>VLOOKUP(A78,Table2[#All],6,FALSE)</f>
        <v>Energy</v>
      </c>
      <c r="C78">
        <f>VLOOKUP(A78,Table2[#All],7,FALSE)</f>
        <v>1</v>
      </c>
      <c r="D78" s="1">
        <v>42933</v>
      </c>
      <c r="E78" t="s">
        <v>161</v>
      </c>
      <c r="F78" t="str">
        <f>VLOOKUP(A78,Table2[],3,FALSE)</f>
        <v>UK</v>
      </c>
      <c r="G78" t="str">
        <f>VLOOKUP(A78,Table2[],4,FALSE)</f>
        <v>Europe</v>
      </c>
      <c r="H78" s="10" t="s">
        <v>17</v>
      </c>
      <c r="I78" t="s">
        <v>17</v>
      </c>
      <c r="J78" t="s">
        <v>17</v>
      </c>
      <c r="K78" t="s">
        <v>16</v>
      </c>
      <c r="L78" t="s">
        <v>17</v>
      </c>
      <c r="M78" t="s">
        <v>17</v>
      </c>
      <c r="N78">
        <f t="shared" si="20"/>
        <v>2</v>
      </c>
      <c r="O78">
        <f t="shared" si="21"/>
        <v>3</v>
      </c>
      <c r="P78">
        <f t="shared" si="22"/>
        <v>1</v>
      </c>
      <c r="Q78">
        <f t="shared" si="23"/>
        <v>0</v>
      </c>
      <c r="R78">
        <f t="shared" si="24"/>
        <v>3</v>
      </c>
      <c r="S78">
        <f t="shared" si="25"/>
        <v>3</v>
      </c>
      <c r="T78">
        <f t="shared" si="26"/>
        <v>12</v>
      </c>
    </row>
    <row r="79" spans="1:20">
      <c r="A79" t="s">
        <v>232</v>
      </c>
      <c r="B79" t="str">
        <f>VLOOKUP(A79,Table2[#All],6,FALSE)</f>
        <v>Energy</v>
      </c>
      <c r="C79">
        <f>VLOOKUP(A79,Table2[#All],7,FALSE)</f>
        <v>1</v>
      </c>
      <c r="D79" s="1">
        <v>42933</v>
      </c>
      <c r="E79" t="s">
        <v>161</v>
      </c>
      <c r="F79" t="str">
        <f>VLOOKUP(A79,Table2[],3,FALSE)</f>
        <v>US</v>
      </c>
      <c r="G79" t="str">
        <f>VLOOKUP(A79,Table2[],4,FALSE)</f>
        <v>North America</v>
      </c>
      <c r="H79" s="10" t="s">
        <v>17</v>
      </c>
      <c r="I79" t="s">
        <v>17</v>
      </c>
      <c r="J79" t="s">
        <v>17</v>
      </c>
      <c r="K79" t="s">
        <v>16</v>
      </c>
      <c r="L79" t="s">
        <v>17</v>
      </c>
      <c r="M79" t="s">
        <v>17</v>
      </c>
      <c r="N79">
        <f t="shared" si="20"/>
        <v>2</v>
      </c>
      <c r="O79">
        <f t="shared" si="21"/>
        <v>3</v>
      </c>
      <c r="P79">
        <f t="shared" si="22"/>
        <v>1</v>
      </c>
      <c r="Q79">
        <f t="shared" si="23"/>
        <v>0</v>
      </c>
      <c r="R79">
        <f t="shared" si="24"/>
        <v>3</v>
      </c>
      <c r="S79">
        <f t="shared" si="25"/>
        <v>3</v>
      </c>
      <c r="T79">
        <f t="shared" si="26"/>
        <v>12</v>
      </c>
    </row>
    <row r="80" spans="1:20">
      <c r="A80" t="s">
        <v>233</v>
      </c>
      <c r="B80" t="str">
        <f>VLOOKUP(A80,Table2[#All],6,FALSE)</f>
        <v>Energy</v>
      </c>
      <c r="C80">
        <f>VLOOKUP(A80,Table2[#All],7,FALSE)</f>
        <v>1</v>
      </c>
      <c r="D80" s="1">
        <v>42933</v>
      </c>
      <c r="E80" t="s">
        <v>161</v>
      </c>
      <c r="F80" t="str">
        <f>VLOOKUP(A80,Table2[],3,FALSE)</f>
        <v>US</v>
      </c>
      <c r="G80" t="str">
        <f>VLOOKUP(A80,Table2[],4,FALSE)</f>
        <v>North America</v>
      </c>
      <c r="H80" s="10" t="s">
        <v>17</v>
      </c>
      <c r="I80" t="s">
        <v>17</v>
      </c>
      <c r="J80" t="s">
        <v>17</v>
      </c>
      <c r="K80" t="s">
        <v>16</v>
      </c>
      <c r="L80" t="s">
        <v>17</v>
      </c>
      <c r="M80" t="s">
        <v>17</v>
      </c>
      <c r="N80">
        <f t="shared" si="20"/>
        <v>2</v>
      </c>
      <c r="O80">
        <f t="shared" si="21"/>
        <v>3</v>
      </c>
      <c r="P80">
        <f t="shared" si="22"/>
        <v>1</v>
      </c>
      <c r="Q80">
        <f t="shared" si="23"/>
        <v>0</v>
      </c>
      <c r="R80">
        <f t="shared" si="24"/>
        <v>3</v>
      </c>
      <c r="S80">
        <f t="shared" si="25"/>
        <v>3</v>
      </c>
      <c r="T80">
        <f t="shared" si="26"/>
        <v>12</v>
      </c>
    </row>
    <row r="81" spans="1:20">
      <c r="A81" t="s">
        <v>243</v>
      </c>
      <c r="B81" t="str">
        <f>VLOOKUP(A81,Table2[#All],6,FALSE)</f>
        <v>Energy</v>
      </c>
      <c r="C81">
        <f>VLOOKUP(A81,Table2[#All],7,FALSE)</f>
        <v>1</v>
      </c>
      <c r="D81" s="1">
        <v>42933</v>
      </c>
      <c r="E81" t="s">
        <v>161</v>
      </c>
      <c r="F81" t="str">
        <f>VLOOKUP(A81,Table2[],3,FALSE)</f>
        <v>US</v>
      </c>
      <c r="G81" t="str">
        <f>VLOOKUP(A81,Table2[],4,FALSE)</f>
        <v>North America</v>
      </c>
      <c r="H81" s="10" t="s">
        <v>17</v>
      </c>
      <c r="I81" t="s">
        <v>17</v>
      </c>
      <c r="J81" t="s">
        <v>17</v>
      </c>
      <c r="K81" t="s">
        <v>16</v>
      </c>
      <c r="L81" t="s">
        <v>17</v>
      </c>
      <c r="M81" t="s">
        <v>17</v>
      </c>
      <c r="N81">
        <f t="shared" si="20"/>
        <v>2</v>
      </c>
      <c r="O81">
        <f t="shared" si="21"/>
        <v>3</v>
      </c>
      <c r="P81">
        <f t="shared" si="22"/>
        <v>1</v>
      </c>
      <c r="Q81">
        <f t="shared" si="23"/>
        <v>0</v>
      </c>
      <c r="R81">
        <f t="shared" si="24"/>
        <v>3</v>
      </c>
      <c r="S81">
        <f t="shared" si="25"/>
        <v>3</v>
      </c>
      <c r="T81">
        <f t="shared" si="26"/>
        <v>12</v>
      </c>
    </row>
    <row r="82" spans="1:20">
      <c r="A82" t="s">
        <v>234</v>
      </c>
      <c r="B82" t="str">
        <f>VLOOKUP(A82,Table2[#All],6,FALSE)</f>
        <v>Energy</v>
      </c>
      <c r="C82">
        <f>VLOOKUP(A82,Table2[#All],7,FALSE)</f>
        <v>1</v>
      </c>
      <c r="D82" s="1">
        <v>42933</v>
      </c>
      <c r="E82" t="s">
        <v>161</v>
      </c>
      <c r="F82" t="str">
        <f>VLOOKUP(A82,Table2[],3,FALSE)</f>
        <v>US</v>
      </c>
      <c r="G82" t="str">
        <f>VLOOKUP(A82,Table2[],4,FALSE)</f>
        <v>North America</v>
      </c>
      <c r="H82" s="10" t="s">
        <v>17</v>
      </c>
      <c r="I82" t="s">
        <v>17</v>
      </c>
      <c r="J82" t="s">
        <v>17</v>
      </c>
      <c r="K82" t="s">
        <v>16</v>
      </c>
      <c r="L82" t="s">
        <v>17</v>
      </c>
      <c r="M82" t="s">
        <v>17</v>
      </c>
      <c r="N82">
        <f t="shared" si="20"/>
        <v>2</v>
      </c>
      <c r="O82">
        <f t="shared" si="21"/>
        <v>3</v>
      </c>
      <c r="P82">
        <f t="shared" si="22"/>
        <v>1</v>
      </c>
      <c r="Q82">
        <f t="shared" si="23"/>
        <v>0</v>
      </c>
      <c r="R82">
        <f t="shared" si="24"/>
        <v>3</v>
      </c>
      <c r="S82">
        <f t="shared" si="25"/>
        <v>3</v>
      </c>
      <c r="T82">
        <f t="shared" si="26"/>
        <v>12</v>
      </c>
    </row>
    <row r="83" spans="1:20">
      <c r="A83" t="s">
        <v>244</v>
      </c>
      <c r="B83" t="str">
        <f>VLOOKUP(A83,Table2[#All],6,FALSE)</f>
        <v>Energy</v>
      </c>
      <c r="C83">
        <f>VLOOKUP(A83,Table2[#All],7,FALSE)</f>
        <v>0</v>
      </c>
      <c r="D83" s="1">
        <v>42933</v>
      </c>
      <c r="E83" t="s">
        <v>161</v>
      </c>
      <c r="F83" t="str">
        <f>VLOOKUP(A83,Table2[],3,FALSE)</f>
        <v>US</v>
      </c>
      <c r="G83" t="str">
        <f>VLOOKUP(A83,Table2[],4,FALSE)</f>
        <v>North America</v>
      </c>
      <c r="H83" s="10" t="s">
        <v>17</v>
      </c>
      <c r="I83" t="s">
        <v>17</v>
      </c>
      <c r="J83" t="s">
        <v>17</v>
      </c>
      <c r="K83" t="s">
        <v>16</v>
      </c>
      <c r="L83" t="s">
        <v>17</v>
      </c>
      <c r="M83" t="s">
        <v>17</v>
      </c>
      <c r="N83">
        <f t="shared" si="20"/>
        <v>2</v>
      </c>
      <c r="O83">
        <f t="shared" si="21"/>
        <v>3</v>
      </c>
      <c r="P83">
        <f t="shared" si="22"/>
        <v>1</v>
      </c>
      <c r="Q83">
        <f t="shared" si="23"/>
        <v>0</v>
      </c>
      <c r="R83">
        <f t="shared" si="24"/>
        <v>3</v>
      </c>
      <c r="S83">
        <f t="shared" si="25"/>
        <v>3</v>
      </c>
      <c r="T83">
        <f t="shared" si="26"/>
        <v>12</v>
      </c>
    </row>
    <row r="84" spans="1:20">
      <c r="A84" t="s">
        <v>245</v>
      </c>
      <c r="B84" t="str">
        <f>VLOOKUP(A84,Table2[#All],6,FALSE)</f>
        <v>Energy</v>
      </c>
      <c r="C84">
        <f>VLOOKUP(A84,Table2[#All],7,FALSE)</f>
        <v>1</v>
      </c>
      <c r="D84" s="1">
        <v>42933</v>
      </c>
      <c r="E84" t="s">
        <v>161</v>
      </c>
      <c r="F84" t="str">
        <f>VLOOKUP(A84,Table2[],3,FALSE)</f>
        <v>US</v>
      </c>
      <c r="G84" t="str">
        <f>VLOOKUP(A84,Table2[],4,FALSE)</f>
        <v>North America</v>
      </c>
      <c r="H84" s="10" t="s">
        <v>17</v>
      </c>
      <c r="I84" t="s">
        <v>17</v>
      </c>
      <c r="J84" t="s">
        <v>17</v>
      </c>
      <c r="K84" t="s">
        <v>16</v>
      </c>
      <c r="L84" t="s">
        <v>17</v>
      </c>
      <c r="M84" t="s">
        <v>17</v>
      </c>
      <c r="N84">
        <f t="shared" si="20"/>
        <v>2</v>
      </c>
      <c r="O84">
        <f t="shared" si="21"/>
        <v>3</v>
      </c>
      <c r="P84">
        <f t="shared" si="22"/>
        <v>1</v>
      </c>
      <c r="Q84">
        <f t="shared" si="23"/>
        <v>0</v>
      </c>
      <c r="R84">
        <f t="shared" si="24"/>
        <v>3</v>
      </c>
      <c r="S84">
        <f t="shared" si="25"/>
        <v>3</v>
      </c>
      <c r="T84">
        <f t="shared" si="26"/>
        <v>12</v>
      </c>
    </row>
    <row r="85" spans="1:20">
      <c r="A85" t="s">
        <v>235</v>
      </c>
      <c r="B85" t="str">
        <f>VLOOKUP(A85,Table2[#All],6,FALSE)</f>
        <v>Energy</v>
      </c>
      <c r="C85">
        <f>VLOOKUP(A85,Table2[#All],7,FALSE)</f>
        <v>1</v>
      </c>
      <c r="D85" s="1">
        <v>42933</v>
      </c>
      <c r="E85" t="s">
        <v>161</v>
      </c>
      <c r="F85" t="str">
        <f>VLOOKUP(A85,Table2[],3,FALSE)</f>
        <v>UK</v>
      </c>
      <c r="G85" t="str">
        <f>VLOOKUP(A85,Table2[],4,FALSE)</f>
        <v>Europe</v>
      </c>
      <c r="H85" s="10" t="s">
        <v>17</v>
      </c>
      <c r="I85" t="s">
        <v>17</v>
      </c>
      <c r="J85" t="s">
        <v>17</v>
      </c>
      <c r="K85" t="s">
        <v>16</v>
      </c>
      <c r="L85" t="s">
        <v>17</v>
      </c>
      <c r="M85" t="s">
        <v>17</v>
      </c>
      <c r="N85">
        <f t="shared" si="20"/>
        <v>2</v>
      </c>
      <c r="O85">
        <f t="shared" si="21"/>
        <v>3</v>
      </c>
      <c r="P85">
        <f t="shared" si="22"/>
        <v>1</v>
      </c>
      <c r="Q85">
        <f t="shared" si="23"/>
        <v>0</v>
      </c>
      <c r="R85">
        <f t="shared" si="24"/>
        <v>3</v>
      </c>
      <c r="S85">
        <f t="shared" si="25"/>
        <v>3</v>
      </c>
      <c r="T85">
        <f t="shared" si="26"/>
        <v>12</v>
      </c>
    </row>
    <row r="86" spans="1:20">
      <c r="A86" t="s">
        <v>246</v>
      </c>
      <c r="B86" t="str">
        <f>VLOOKUP(A86,Table2[#All],6,FALSE)</f>
        <v>Energy</v>
      </c>
      <c r="C86">
        <f>VLOOKUP(A86,Table2[#All],7,FALSE)</f>
        <v>1</v>
      </c>
      <c r="D86" s="1">
        <v>42933</v>
      </c>
      <c r="E86" t="s">
        <v>161</v>
      </c>
      <c r="F86" t="str">
        <f>VLOOKUP(A86,Table2[],3,FALSE)</f>
        <v>US</v>
      </c>
      <c r="G86" t="str">
        <f>VLOOKUP(A86,Table2[],4,FALSE)</f>
        <v>North America</v>
      </c>
      <c r="H86" s="10" t="s">
        <v>17</v>
      </c>
      <c r="I86" t="s">
        <v>17</v>
      </c>
      <c r="J86" t="s">
        <v>17</v>
      </c>
      <c r="K86" t="s">
        <v>16</v>
      </c>
      <c r="L86" t="s">
        <v>17</v>
      </c>
      <c r="M86" t="s">
        <v>17</v>
      </c>
      <c r="N86">
        <f t="shared" si="20"/>
        <v>2</v>
      </c>
      <c r="O86">
        <f t="shared" si="21"/>
        <v>3</v>
      </c>
      <c r="P86">
        <f t="shared" si="22"/>
        <v>1</v>
      </c>
      <c r="Q86">
        <f t="shared" si="23"/>
        <v>0</v>
      </c>
      <c r="R86">
        <f t="shared" si="24"/>
        <v>3</v>
      </c>
      <c r="S86">
        <f t="shared" si="25"/>
        <v>3</v>
      </c>
      <c r="T86">
        <f t="shared" si="26"/>
        <v>12</v>
      </c>
    </row>
    <row r="87" spans="1:20">
      <c r="A87" t="s">
        <v>247</v>
      </c>
      <c r="B87" t="str">
        <f>VLOOKUP(A87,Table2[#All],6,FALSE)</f>
        <v>Energy</v>
      </c>
      <c r="C87">
        <f>VLOOKUP(A87,Table2[#All],7,FALSE)</f>
        <v>1</v>
      </c>
      <c r="D87" s="1">
        <v>42933</v>
      </c>
      <c r="E87" t="s">
        <v>161</v>
      </c>
      <c r="F87" t="str">
        <f>VLOOKUP(A87,Table2[],3,FALSE)</f>
        <v>US</v>
      </c>
      <c r="G87" t="str">
        <f>VLOOKUP(A87,Table2[],4,FALSE)</f>
        <v>North America</v>
      </c>
      <c r="H87" s="10" t="s">
        <v>17</v>
      </c>
      <c r="I87" t="s">
        <v>17</v>
      </c>
      <c r="J87" t="s">
        <v>17</v>
      </c>
      <c r="K87" t="s">
        <v>16</v>
      </c>
      <c r="L87" t="s">
        <v>17</v>
      </c>
      <c r="M87" t="s">
        <v>17</v>
      </c>
      <c r="N87">
        <f t="shared" si="20"/>
        <v>2</v>
      </c>
      <c r="O87">
        <f t="shared" si="21"/>
        <v>3</v>
      </c>
      <c r="P87">
        <f t="shared" si="22"/>
        <v>1</v>
      </c>
      <c r="Q87">
        <f t="shared" si="23"/>
        <v>0</v>
      </c>
      <c r="R87">
        <f t="shared" si="24"/>
        <v>3</v>
      </c>
      <c r="S87">
        <f t="shared" si="25"/>
        <v>3</v>
      </c>
      <c r="T87">
        <f t="shared" si="26"/>
        <v>12</v>
      </c>
    </row>
    <row r="88" spans="1:20">
      <c r="A88" t="s">
        <v>248</v>
      </c>
      <c r="B88" t="str">
        <f>VLOOKUP(A88,Table2[#All],6,FALSE)</f>
        <v>Energy</v>
      </c>
      <c r="C88">
        <f>VLOOKUP(A88,Table2[#All],7,FALSE)</f>
        <v>1</v>
      </c>
      <c r="D88" s="1">
        <v>42933</v>
      </c>
      <c r="E88" t="s">
        <v>161</v>
      </c>
      <c r="F88" t="str">
        <f>VLOOKUP(A88,Table2[],3,FALSE)</f>
        <v>Spain</v>
      </c>
      <c r="G88" t="str">
        <f>VLOOKUP(A88,Table2[],4,FALSE)</f>
        <v>Europe</v>
      </c>
      <c r="H88" s="10" t="s">
        <v>17</v>
      </c>
      <c r="I88" t="s">
        <v>17</v>
      </c>
      <c r="J88" t="s">
        <v>17</v>
      </c>
      <c r="K88" t="s">
        <v>16</v>
      </c>
      <c r="L88" t="s">
        <v>17</v>
      </c>
      <c r="M88" t="s">
        <v>17</v>
      </c>
      <c r="N88">
        <f t="shared" si="20"/>
        <v>2</v>
      </c>
      <c r="O88">
        <f t="shared" si="21"/>
        <v>3</v>
      </c>
      <c r="P88">
        <f t="shared" si="22"/>
        <v>1</v>
      </c>
      <c r="Q88">
        <f t="shared" si="23"/>
        <v>0</v>
      </c>
      <c r="R88">
        <f t="shared" si="24"/>
        <v>3</v>
      </c>
      <c r="S88">
        <f t="shared" si="25"/>
        <v>3</v>
      </c>
      <c r="T88">
        <f t="shared" si="26"/>
        <v>12</v>
      </c>
    </row>
    <row r="89" spans="1:20">
      <c r="A89" t="s">
        <v>249</v>
      </c>
      <c r="B89" t="str">
        <f>VLOOKUP(A89,Table2[#All],6,FALSE)</f>
        <v>Materials</v>
      </c>
      <c r="C89">
        <f>VLOOKUP(A89,Table2[#All],7,FALSE)</f>
        <v>0</v>
      </c>
      <c r="D89" s="1">
        <v>42933</v>
      </c>
      <c r="E89" t="s">
        <v>161</v>
      </c>
      <c r="F89" t="str">
        <f>VLOOKUP(A89,Table2[],3,FALSE)</f>
        <v>US</v>
      </c>
      <c r="G89" t="str">
        <f>VLOOKUP(A89,Table2[],4,FALSE)</f>
        <v>North America</v>
      </c>
      <c r="H89" s="10" t="s">
        <v>17</v>
      </c>
      <c r="I89" t="s">
        <v>17</v>
      </c>
      <c r="J89" t="s">
        <v>17</v>
      </c>
      <c r="K89" t="s">
        <v>16</v>
      </c>
      <c r="L89" t="s">
        <v>17</v>
      </c>
      <c r="M89" t="s">
        <v>17</v>
      </c>
      <c r="N89">
        <f t="shared" si="20"/>
        <v>2</v>
      </c>
      <c r="O89">
        <f t="shared" si="21"/>
        <v>3</v>
      </c>
      <c r="P89">
        <f t="shared" si="22"/>
        <v>1</v>
      </c>
      <c r="Q89">
        <f t="shared" si="23"/>
        <v>0</v>
      </c>
      <c r="R89">
        <f t="shared" si="24"/>
        <v>3</v>
      </c>
      <c r="S89">
        <f t="shared" si="25"/>
        <v>3</v>
      </c>
      <c r="T89">
        <f t="shared" si="26"/>
        <v>12</v>
      </c>
    </row>
    <row r="90" spans="1:20">
      <c r="A90" t="s">
        <v>133</v>
      </c>
      <c r="B90" t="str">
        <f>VLOOKUP(A90,Table2[#All],6,FALSE)</f>
        <v>Energy</v>
      </c>
      <c r="C90">
        <f>VLOOKUP(A90,Table2[#All],7,FALSE)</f>
        <v>1</v>
      </c>
      <c r="D90" s="1">
        <v>42933</v>
      </c>
      <c r="E90" t="s">
        <v>161</v>
      </c>
      <c r="F90" t="str">
        <f>VLOOKUP(A90,Table2[],3,FALSE)</f>
        <v>France</v>
      </c>
      <c r="G90" t="str">
        <f>VLOOKUP(A90,Table2[],4,FALSE)</f>
        <v>Europe</v>
      </c>
      <c r="H90" s="10" t="s">
        <v>17</v>
      </c>
      <c r="I90" t="s">
        <v>17</v>
      </c>
      <c r="J90" t="s">
        <v>17</v>
      </c>
      <c r="K90" t="s">
        <v>16</v>
      </c>
      <c r="L90" t="s">
        <v>17</v>
      </c>
      <c r="M90" t="s">
        <v>17</v>
      </c>
      <c r="N90">
        <f t="shared" si="20"/>
        <v>2</v>
      </c>
      <c r="O90">
        <f t="shared" si="21"/>
        <v>3</v>
      </c>
      <c r="P90">
        <f t="shared" si="22"/>
        <v>1</v>
      </c>
      <c r="Q90">
        <f t="shared" si="23"/>
        <v>0</v>
      </c>
      <c r="R90">
        <f t="shared" si="24"/>
        <v>3</v>
      </c>
      <c r="S90">
        <f t="shared" si="25"/>
        <v>3</v>
      </c>
      <c r="T90">
        <f t="shared" si="26"/>
        <v>12</v>
      </c>
    </row>
    <row r="91" spans="1:20">
      <c r="A91" t="s">
        <v>250</v>
      </c>
      <c r="B91" t="str">
        <f>VLOOKUP(A91,Table2[#All],6,FALSE)</f>
        <v>Energy</v>
      </c>
      <c r="C91">
        <f>VLOOKUP(A91,Table2[#All],7,FALSE)</f>
        <v>1</v>
      </c>
      <c r="D91" s="1">
        <v>42933</v>
      </c>
      <c r="E91" t="s">
        <v>161</v>
      </c>
      <c r="F91" t="str">
        <f>VLOOKUP(A91,Table2[],3,FALSE)</f>
        <v>Italy</v>
      </c>
      <c r="G91" t="str">
        <f>VLOOKUP(A91,Table2[],4,FALSE)</f>
        <v>Europe</v>
      </c>
      <c r="H91" s="10" t="s">
        <v>17</v>
      </c>
      <c r="I91" t="s">
        <v>17</v>
      </c>
      <c r="J91" t="s">
        <v>17</v>
      </c>
      <c r="K91" t="s">
        <v>16</v>
      </c>
      <c r="L91" t="s">
        <v>17</v>
      </c>
      <c r="M91" t="s">
        <v>17</v>
      </c>
      <c r="N91">
        <f t="shared" si="20"/>
        <v>2</v>
      </c>
      <c r="O91">
        <f t="shared" si="21"/>
        <v>3</v>
      </c>
      <c r="P91">
        <f t="shared" si="22"/>
        <v>1</v>
      </c>
      <c r="Q91">
        <f t="shared" si="23"/>
        <v>0</v>
      </c>
      <c r="R91">
        <f t="shared" si="24"/>
        <v>3</v>
      </c>
      <c r="S91">
        <f t="shared" si="25"/>
        <v>3</v>
      </c>
      <c r="T91">
        <f t="shared" si="26"/>
        <v>12</v>
      </c>
    </row>
    <row r="92" spans="1:20">
      <c r="A92" t="s">
        <v>251</v>
      </c>
      <c r="B92" t="str">
        <f>VLOOKUP(A92,Table2[#All],6,FALSE)</f>
        <v>Energy</v>
      </c>
      <c r="C92">
        <f>VLOOKUP(A92,Table2[#All],7,FALSE)</f>
        <v>1</v>
      </c>
      <c r="D92" s="1">
        <v>42933</v>
      </c>
      <c r="E92" t="s">
        <v>161</v>
      </c>
      <c r="F92" t="str">
        <f>VLOOKUP(A92,Table2[],3,FALSE)</f>
        <v>US</v>
      </c>
      <c r="G92" t="str">
        <f>VLOOKUP(A92,Table2[],4,FALSE)</f>
        <v>North America</v>
      </c>
      <c r="H92" s="10" t="s">
        <v>17</v>
      </c>
      <c r="I92" t="s">
        <v>17</v>
      </c>
      <c r="J92" t="s">
        <v>17</v>
      </c>
      <c r="K92" t="s">
        <v>16</v>
      </c>
      <c r="L92" t="s">
        <v>17</v>
      </c>
      <c r="M92" t="s">
        <v>17</v>
      </c>
      <c r="N92">
        <f t="shared" si="20"/>
        <v>2</v>
      </c>
      <c r="O92">
        <f t="shared" si="21"/>
        <v>3</v>
      </c>
      <c r="P92">
        <f t="shared" si="22"/>
        <v>1</v>
      </c>
      <c r="Q92">
        <f t="shared" si="23"/>
        <v>0</v>
      </c>
      <c r="R92">
        <f t="shared" si="24"/>
        <v>3</v>
      </c>
      <c r="S92">
        <f t="shared" si="25"/>
        <v>3</v>
      </c>
      <c r="T92">
        <f t="shared" si="26"/>
        <v>12</v>
      </c>
    </row>
    <row r="93" spans="1:20">
      <c r="A93" t="s">
        <v>237</v>
      </c>
      <c r="B93" t="str">
        <f>VLOOKUP(A93,Table2[#All],6,FALSE)</f>
        <v>Energy</v>
      </c>
      <c r="C93">
        <f>VLOOKUP(A93,Table2[#All],7,FALSE)</f>
        <v>1</v>
      </c>
      <c r="D93" s="1">
        <v>42933</v>
      </c>
      <c r="E93" t="s">
        <v>161</v>
      </c>
      <c r="F93" t="str">
        <f>VLOOKUP(A93,Table2[],3,FALSE)</f>
        <v>US</v>
      </c>
      <c r="G93" t="str">
        <f>VLOOKUP(A93,Table2[],4,FALSE)</f>
        <v>North America</v>
      </c>
      <c r="H93" s="10" t="s">
        <v>17</v>
      </c>
      <c r="I93" t="s">
        <v>17</v>
      </c>
      <c r="J93" t="s">
        <v>17</v>
      </c>
      <c r="K93" t="s">
        <v>16</v>
      </c>
      <c r="L93" t="s">
        <v>17</v>
      </c>
      <c r="M93" t="s">
        <v>17</v>
      </c>
      <c r="N93">
        <f t="shared" si="20"/>
        <v>2</v>
      </c>
      <c r="O93">
        <f t="shared" si="21"/>
        <v>3</v>
      </c>
      <c r="P93">
        <f t="shared" si="22"/>
        <v>1</v>
      </c>
      <c r="Q93">
        <f t="shared" si="23"/>
        <v>0</v>
      </c>
      <c r="R93">
        <f t="shared" si="24"/>
        <v>3</v>
      </c>
      <c r="S93">
        <f t="shared" si="25"/>
        <v>3</v>
      </c>
      <c r="T93">
        <f t="shared" si="26"/>
        <v>12</v>
      </c>
    </row>
    <row r="94" spans="1:20">
      <c r="A94" t="str">
        <f>"012384"</f>
        <v>012384</v>
      </c>
      <c r="B94" t="str">
        <f>VLOOKUP(A94,Table2[#All],6,FALSE)</f>
        <v>Energy</v>
      </c>
      <c r="C94">
        <f>VLOOKUP(A94,Table2[#All],7,FALSE)</f>
        <v>1</v>
      </c>
      <c r="D94" s="1">
        <v>44384</v>
      </c>
      <c r="E94" t="s">
        <v>166</v>
      </c>
      <c r="F94" t="s">
        <v>25</v>
      </c>
      <c r="G94" t="s">
        <v>15</v>
      </c>
      <c r="H94" s="10" t="s">
        <v>16</v>
      </c>
      <c r="I94" t="s">
        <v>17</v>
      </c>
      <c r="J94" t="s">
        <v>16</v>
      </c>
      <c r="K94" t="s">
        <v>17</v>
      </c>
      <c r="L94" t="s">
        <v>16</v>
      </c>
      <c r="M94" t="s">
        <v>16</v>
      </c>
      <c r="N94">
        <f t="shared" si="20"/>
        <v>0</v>
      </c>
      <c r="O94">
        <f t="shared" si="21"/>
        <v>3</v>
      </c>
      <c r="P94">
        <f t="shared" si="22"/>
        <v>0</v>
      </c>
      <c r="Q94">
        <f t="shared" si="23"/>
        <v>2</v>
      </c>
      <c r="R94">
        <f t="shared" si="24"/>
        <v>0</v>
      </c>
      <c r="S94">
        <f t="shared" si="25"/>
        <v>0</v>
      </c>
      <c r="T94">
        <f t="shared" si="26"/>
        <v>5</v>
      </c>
    </row>
    <row r="95" spans="1:20">
      <c r="A95" t="str">
        <f>"012384"</f>
        <v>012384</v>
      </c>
      <c r="B95" t="str">
        <f>VLOOKUP(A95,Table2[#All],6,FALSE)</f>
        <v>Energy</v>
      </c>
      <c r="C95">
        <f>VLOOKUP(A95,Table2[#All],7,FALSE)</f>
        <v>1</v>
      </c>
      <c r="D95" s="1">
        <v>42975</v>
      </c>
      <c r="E95" t="s">
        <v>162</v>
      </c>
      <c r="F95" t="s">
        <v>25</v>
      </c>
      <c r="G95" t="s">
        <v>15</v>
      </c>
      <c r="H95" s="10" t="s">
        <v>17</v>
      </c>
      <c r="I95" t="s">
        <v>17</v>
      </c>
      <c r="J95" t="s">
        <v>16</v>
      </c>
      <c r="K95" t="s">
        <v>16</v>
      </c>
      <c r="L95" t="s">
        <v>17</v>
      </c>
      <c r="M95" t="s">
        <v>16</v>
      </c>
      <c r="N95">
        <f t="shared" si="20"/>
        <v>2</v>
      </c>
      <c r="O95">
        <f t="shared" si="21"/>
        <v>3</v>
      </c>
      <c r="P95">
        <f t="shared" si="22"/>
        <v>0</v>
      </c>
      <c r="Q95">
        <f t="shared" si="23"/>
        <v>0</v>
      </c>
      <c r="R95">
        <f t="shared" si="24"/>
        <v>3</v>
      </c>
      <c r="S95">
        <f t="shared" si="25"/>
        <v>0</v>
      </c>
      <c r="T95">
        <f t="shared" si="26"/>
        <v>8</v>
      </c>
    </row>
    <row r="96" spans="1:20">
      <c r="A96" t="str">
        <f>"002410"</f>
        <v>002410</v>
      </c>
      <c r="B96" t="str">
        <f>VLOOKUP(A96,Table2[#All],6,FALSE)</f>
        <v>Energy</v>
      </c>
      <c r="C96">
        <f>VLOOKUP(A96,Table2[#All],7,FALSE)</f>
        <v>1</v>
      </c>
      <c r="D96" s="1">
        <v>42997</v>
      </c>
      <c r="E96" t="s">
        <v>163</v>
      </c>
      <c r="F96" t="s">
        <v>25</v>
      </c>
      <c r="G96" t="s">
        <v>15</v>
      </c>
      <c r="H96" t="s">
        <v>17</v>
      </c>
      <c r="I96" t="s">
        <v>17</v>
      </c>
      <c r="J96" t="s">
        <v>17</v>
      </c>
      <c r="K96" t="s">
        <v>16</v>
      </c>
      <c r="L96" t="s">
        <v>17</v>
      </c>
      <c r="M96" t="s">
        <v>17</v>
      </c>
      <c r="N96">
        <f t="shared" ref="N96:N126" si="27">IF(H96="Yes",2,0)</f>
        <v>2</v>
      </c>
      <c r="O96">
        <f t="shared" ref="O96:O126" si="28">IF(I96="Yes",3,0)</f>
        <v>3</v>
      </c>
      <c r="P96">
        <f t="shared" ref="P96:P126" si="29">IF(J96="Yes",1,0)</f>
        <v>1</v>
      </c>
      <c r="Q96">
        <f t="shared" ref="Q96:Q126" si="30">IF(K96="Yes",2,0)</f>
        <v>0</v>
      </c>
      <c r="R96">
        <f t="shared" ref="R96:R126" si="31">IF(L96="Yes",3,0)</f>
        <v>3</v>
      </c>
      <c r="S96">
        <f t="shared" ref="S96:S126" si="32">IF(M96="Yes",3,0)</f>
        <v>3</v>
      </c>
      <c r="T96">
        <f t="shared" ref="T96:T126" si="33">SUM(N96:S96)</f>
        <v>12</v>
      </c>
    </row>
    <row r="97" spans="1:20">
      <c r="A97" t="str">
        <f>"002991"</f>
        <v>002991</v>
      </c>
      <c r="B97" t="str">
        <f>VLOOKUP(A97,Table2[#All],6,FALSE)</f>
        <v>Energy</v>
      </c>
      <c r="C97">
        <f>VLOOKUP(A97,Table2[#All],7,FALSE)</f>
        <v>1</v>
      </c>
      <c r="D97" s="1">
        <v>42998</v>
      </c>
      <c r="E97" t="s">
        <v>163</v>
      </c>
      <c r="F97" t="s">
        <v>20</v>
      </c>
      <c r="G97" t="s">
        <v>21</v>
      </c>
      <c r="H97" t="s">
        <v>17</v>
      </c>
      <c r="I97" t="s">
        <v>17</v>
      </c>
      <c r="J97" t="s">
        <v>17</v>
      </c>
      <c r="K97" t="s">
        <v>16</v>
      </c>
      <c r="L97" t="s">
        <v>17</v>
      </c>
      <c r="M97" t="s">
        <v>17</v>
      </c>
      <c r="N97">
        <f t="shared" si="27"/>
        <v>2</v>
      </c>
      <c r="O97">
        <f t="shared" si="28"/>
        <v>3</v>
      </c>
      <c r="P97">
        <f t="shared" si="29"/>
        <v>1</v>
      </c>
      <c r="Q97">
        <f t="shared" si="30"/>
        <v>0</v>
      </c>
      <c r="R97">
        <f t="shared" si="31"/>
        <v>3</v>
      </c>
      <c r="S97">
        <f t="shared" si="32"/>
        <v>3</v>
      </c>
      <c r="T97">
        <f t="shared" si="33"/>
        <v>12</v>
      </c>
    </row>
    <row r="98" spans="1:20">
      <c r="A98" t="str">
        <f>"004503"</f>
        <v>004503</v>
      </c>
      <c r="B98" t="str">
        <f>VLOOKUP(A98,Table2[#All],6,FALSE)</f>
        <v>Energy</v>
      </c>
      <c r="C98">
        <f>VLOOKUP(A98,Table2[#All],7,FALSE)</f>
        <v>1</v>
      </c>
      <c r="D98" s="1">
        <v>42999</v>
      </c>
      <c r="E98" t="s">
        <v>163</v>
      </c>
      <c r="F98" t="s">
        <v>20</v>
      </c>
      <c r="G98" t="s">
        <v>21</v>
      </c>
      <c r="H98" t="s">
        <v>17</v>
      </c>
      <c r="I98" t="s">
        <v>17</v>
      </c>
      <c r="J98" t="s">
        <v>17</v>
      </c>
      <c r="K98" t="s">
        <v>16</v>
      </c>
      <c r="L98" t="s">
        <v>17</v>
      </c>
      <c r="M98" t="s">
        <v>17</v>
      </c>
      <c r="N98">
        <f t="shared" si="27"/>
        <v>2</v>
      </c>
      <c r="O98">
        <f t="shared" si="28"/>
        <v>3</v>
      </c>
      <c r="P98">
        <f t="shared" si="29"/>
        <v>1</v>
      </c>
      <c r="Q98">
        <f t="shared" si="30"/>
        <v>0</v>
      </c>
      <c r="R98">
        <f t="shared" si="31"/>
        <v>3</v>
      </c>
      <c r="S98">
        <f t="shared" si="32"/>
        <v>3</v>
      </c>
      <c r="T98">
        <f t="shared" si="33"/>
        <v>12</v>
      </c>
    </row>
    <row r="99" spans="1:20">
      <c r="A99" t="str">
        <f>"008549"</f>
        <v>008549</v>
      </c>
      <c r="B99" t="str">
        <f>VLOOKUP(A99,Table2[#All],6,FALSE)</f>
        <v>Energy</v>
      </c>
      <c r="C99">
        <f>VLOOKUP(A99,Table2[#All],7,FALSE)</f>
        <v>1</v>
      </c>
      <c r="D99" s="1">
        <v>43000</v>
      </c>
      <c r="E99" t="s">
        <v>163</v>
      </c>
      <c r="F99" t="s">
        <v>20</v>
      </c>
      <c r="G99" t="s">
        <v>21</v>
      </c>
      <c r="H99" t="s">
        <v>17</v>
      </c>
      <c r="I99" t="s">
        <v>17</v>
      </c>
      <c r="J99" t="s">
        <v>17</v>
      </c>
      <c r="K99" t="s">
        <v>16</v>
      </c>
      <c r="L99" t="s">
        <v>17</v>
      </c>
      <c r="M99" t="s">
        <v>17</v>
      </c>
      <c r="N99">
        <f t="shared" si="27"/>
        <v>2</v>
      </c>
      <c r="O99">
        <f t="shared" si="28"/>
        <v>3</v>
      </c>
      <c r="P99">
        <f t="shared" si="29"/>
        <v>1</v>
      </c>
      <c r="Q99">
        <f t="shared" si="30"/>
        <v>0</v>
      </c>
      <c r="R99">
        <f t="shared" si="31"/>
        <v>3</v>
      </c>
      <c r="S99">
        <f t="shared" si="32"/>
        <v>3</v>
      </c>
      <c r="T99">
        <f t="shared" si="33"/>
        <v>12</v>
      </c>
    </row>
    <row r="100" spans="1:20">
      <c r="A100" t="str">
        <f>"012384"</f>
        <v>012384</v>
      </c>
      <c r="B100" t="str">
        <f>VLOOKUP(A100,Table2[#All],6,FALSE)</f>
        <v>Energy</v>
      </c>
      <c r="C100">
        <f>VLOOKUP(A100,Table2[#All],7,FALSE)</f>
        <v>1</v>
      </c>
      <c r="D100" s="1">
        <v>43001</v>
      </c>
      <c r="E100" t="s">
        <v>163</v>
      </c>
      <c r="F100" t="s">
        <v>25</v>
      </c>
      <c r="G100" t="s">
        <v>15</v>
      </c>
      <c r="H100" t="s">
        <v>17</v>
      </c>
      <c r="I100" t="s">
        <v>17</v>
      </c>
      <c r="J100" t="s">
        <v>17</v>
      </c>
      <c r="K100" t="s">
        <v>16</v>
      </c>
      <c r="L100" t="s">
        <v>17</v>
      </c>
      <c r="M100" t="s">
        <v>17</v>
      </c>
      <c r="N100">
        <f t="shared" si="27"/>
        <v>2</v>
      </c>
      <c r="O100">
        <f t="shared" si="28"/>
        <v>3</v>
      </c>
      <c r="P100">
        <f t="shared" si="29"/>
        <v>1</v>
      </c>
      <c r="Q100">
        <f t="shared" si="30"/>
        <v>0</v>
      </c>
      <c r="R100">
        <f t="shared" si="31"/>
        <v>3</v>
      </c>
      <c r="S100">
        <f t="shared" si="32"/>
        <v>3</v>
      </c>
      <c r="T100">
        <f t="shared" si="33"/>
        <v>12</v>
      </c>
    </row>
    <row r="101" spans="1:20">
      <c r="A101" t="str">
        <f>"277043"</f>
        <v>277043</v>
      </c>
      <c r="B101" t="str">
        <f>VLOOKUP(A101,Table2[#All],6,FALSE)</f>
        <v>Materials</v>
      </c>
      <c r="C101">
        <f>VLOOKUP(A101,Table2[#All],7,FALSE)</f>
        <v>0</v>
      </c>
      <c r="D101" s="1">
        <v>43055</v>
      </c>
      <c r="E101" t="s">
        <v>164</v>
      </c>
      <c r="F101" t="str">
        <f>VLOOKUP(A101,Table2[],3,FALSE)</f>
        <v>France</v>
      </c>
      <c r="G101" t="str">
        <f>VLOOKUP(A101,Table2[],4,FALSE)</f>
        <v>Europe</v>
      </c>
      <c r="H101" s="10" t="s">
        <v>16</v>
      </c>
      <c r="I101" t="s">
        <v>17</v>
      </c>
      <c r="J101" t="s">
        <v>17</v>
      </c>
      <c r="K101" t="s">
        <v>16</v>
      </c>
      <c r="L101" t="s">
        <v>17</v>
      </c>
      <c r="M101" t="s">
        <v>16</v>
      </c>
      <c r="N101">
        <f t="shared" si="27"/>
        <v>0</v>
      </c>
      <c r="O101">
        <f t="shared" si="28"/>
        <v>3</v>
      </c>
      <c r="P101">
        <f t="shared" si="29"/>
        <v>1</v>
      </c>
      <c r="Q101">
        <f t="shared" si="30"/>
        <v>0</v>
      </c>
      <c r="R101">
        <f t="shared" si="31"/>
        <v>3</v>
      </c>
      <c r="S101">
        <f t="shared" si="32"/>
        <v>0</v>
      </c>
      <c r="T101">
        <f t="shared" si="33"/>
        <v>7</v>
      </c>
    </row>
    <row r="102" spans="1:20">
      <c r="A102" t="s">
        <v>241</v>
      </c>
      <c r="B102" t="str">
        <f>VLOOKUP(A102,Table2[#All],6,FALSE)</f>
        <v>Energy</v>
      </c>
      <c r="C102">
        <f>VLOOKUP(A102,Table2[#All],7,FALSE)</f>
        <v>1</v>
      </c>
      <c r="D102" s="1">
        <v>43089</v>
      </c>
      <c r="E102" t="s">
        <v>165</v>
      </c>
      <c r="F102" t="str">
        <f>VLOOKUP(A102,Table2[],3,FALSE)</f>
        <v xml:space="preserve">US </v>
      </c>
      <c r="G102" t="str">
        <f>VLOOKUP(A102,Table2[],4,FALSE)</f>
        <v>North America</v>
      </c>
      <c r="H102" s="10" t="s">
        <v>17</v>
      </c>
      <c r="I102" t="s">
        <v>17</v>
      </c>
      <c r="J102" t="s">
        <v>17</v>
      </c>
      <c r="K102" t="s">
        <v>16</v>
      </c>
      <c r="L102" t="s">
        <v>17</v>
      </c>
      <c r="M102" t="s">
        <v>17</v>
      </c>
      <c r="N102">
        <f t="shared" si="27"/>
        <v>2</v>
      </c>
      <c r="O102">
        <f t="shared" si="28"/>
        <v>3</v>
      </c>
      <c r="P102">
        <f t="shared" si="29"/>
        <v>1</v>
      </c>
      <c r="Q102">
        <f t="shared" si="30"/>
        <v>0</v>
      </c>
      <c r="R102">
        <f t="shared" si="31"/>
        <v>3</v>
      </c>
      <c r="S102">
        <f t="shared" si="32"/>
        <v>3</v>
      </c>
      <c r="T102">
        <f t="shared" si="33"/>
        <v>12</v>
      </c>
    </row>
    <row r="103" spans="1:20">
      <c r="A103" t="s">
        <v>242</v>
      </c>
      <c r="B103" t="str">
        <f>VLOOKUP(A103,Table2[#All],6,FALSE)</f>
        <v>Energy</v>
      </c>
      <c r="C103">
        <f>VLOOKUP(A103,Table2[#All],7,FALSE)</f>
        <v>0</v>
      </c>
      <c r="D103" s="1">
        <v>43089</v>
      </c>
      <c r="E103" t="s">
        <v>165</v>
      </c>
      <c r="F103" t="str">
        <f>VLOOKUP(A103,Table2[],3,FALSE)</f>
        <v>US</v>
      </c>
      <c r="G103" t="str">
        <f>VLOOKUP(A103,Table2[],4,FALSE)</f>
        <v>North America</v>
      </c>
      <c r="H103" s="10" t="s">
        <v>17</v>
      </c>
      <c r="I103" t="s">
        <v>17</v>
      </c>
      <c r="J103" t="s">
        <v>17</v>
      </c>
      <c r="K103" t="s">
        <v>16</v>
      </c>
      <c r="L103" t="s">
        <v>17</v>
      </c>
      <c r="M103" t="s">
        <v>17</v>
      </c>
      <c r="N103">
        <f t="shared" si="27"/>
        <v>2</v>
      </c>
      <c r="O103">
        <f t="shared" si="28"/>
        <v>3</v>
      </c>
      <c r="P103">
        <f t="shared" si="29"/>
        <v>1</v>
      </c>
      <c r="Q103">
        <f t="shared" si="30"/>
        <v>0</v>
      </c>
      <c r="R103">
        <f t="shared" si="31"/>
        <v>3</v>
      </c>
      <c r="S103">
        <f t="shared" si="32"/>
        <v>3</v>
      </c>
      <c r="T103">
        <f t="shared" si="33"/>
        <v>12</v>
      </c>
    </row>
    <row r="104" spans="1:20">
      <c r="A104" t="s">
        <v>231</v>
      </c>
      <c r="B104" t="str">
        <f>VLOOKUP(A104,Table2[#All],6,FALSE)</f>
        <v>Energy</v>
      </c>
      <c r="C104">
        <f>VLOOKUP(A104,Table2[#All],7,FALSE)</f>
        <v>1</v>
      </c>
      <c r="D104" s="1">
        <v>43089</v>
      </c>
      <c r="E104" t="s">
        <v>165</v>
      </c>
      <c r="F104" t="str">
        <f>VLOOKUP(A104,Table2[],3,FALSE)</f>
        <v>UK</v>
      </c>
      <c r="G104" t="str">
        <f>VLOOKUP(A104,Table2[],4,FALSE)</f>
        <v>Europe</v>
      </c>
      <c r="H104" s="10" t="s">
        <v>17</v>
      </c>
      <c r="I104" t="s">
        <v>17</v>
      </c>
      <c r="J104" t="s">
        <v>17</v>
      </c>
      <c r="K104" t="s">
        <v>16</v>
      </c>
      <c r="L104" t="s">
        <v>17</v>
      </c>
      <c r="M104" t="s">
        <v>17</v>
      </c>
      <c r="N104">
        <f t="shared" si="27"/>
        <v>2</v>
      </c>
      <c r="O104">
        <f t="shared" si="28"/>
        <v>3</v>
      </c>
      <c r="P104">
        <f t="shared" si="29"/>
        <v>1</v>
      </c>
      <c r="Q104">
        <f t="shared" si="30"/>
        <v>0</v>
      </c>
      <c r="R104">
        <f t="shared" si="31"/>
        <v>3</v>
      </c>
      <c r="S104">
        <f t="shared" si="32"/>
        <v>3</v>
      </c>
      <c r="T104">
        <f t="shared" si="33"/>
        <v>12</v>
      </c>
    </row>
    <row r="105" spans="1:20">
      <c r="A105" t="s">
        <v>232</v>
      </c>
      <c r="B105" t="str">
        <f>VLOOKUP(A105,Table2[#All],6,FALSE)</f>
        <v>Energy</v>
      </c>
      <c r="C105">
        <f>VLOOKUP(A105,Table2[#All],7,FALSE)</f>
        <v>1</v>
      </c>
      <c r="D105" s="1">
        <v>43089</v>
      </c>
      <c r="E105" t="s">
        <v>165</v>
      </c>
      <c r="F105" t="str">
        <f>VLOOKUP(A105,Table2[],3,FALSE)</f>
        <v>US</v>
      </c>
      <c r="G105" t="str">
        <f>VLOOKUP(A105,Table2[],4,FALSE)</f>
        <v>North America</v>
      </c>
      <c r="H105" s="10" t="s">
        <v>17</v>
      </c>
      <c r="I105" t="s">
        <v>17</v>
      </c>
      <c r="J105" t="s">
        <v>17</v>
      </c>
      <c r="K105" t="s">
        <v>16</v>
      </c>
      <c r="L105" t="s">
        <v>17</v>
      </c>
      <c r="M105" t="s">
        <v>17</v>
      </c>
      <c r="N105">
        <f t="shared" si="27"/>
        <v>2</v>
      </c>
      <c r="O105">
        <f t="shared" si="28"/>
        <v>3</v>
      </c>
      <c r="P105">
        <f t="shared" si="29"/>
        <v>1</v>
      </c>
      <c r="Q105">
        <f t="shared" si="30"/>
        <v>0</v>
      </c>
      <c r="R105">
        <f t="shared" si="31"/>
        <v>3</v>
      </c>
      <c r="S105">
        <f t="shared" si="32"/>
        <v>3</v>
      </c>
      <c r="T105">
        <f t="shared" si="33"/>
        <v>12</v>
      </c>
    </row>
    <row r="106" spans="1:20">
      <c r="A106" t="s">
        <v>233</v>
      </c>
      <c r="B106" t="str">
        <f>VLOOKUP(A106,Table2[#All],6,FALSE)</f>
        <v>Energy</v>
      </c>
      <c r="C106">
        <f>VLOOKUP(A106,Table2[#All],7,FALSE)</f>
        <v>1</v>
      </c>
      <c r="D106" s="1">
        <v>43089</v>
      </c>
      <c r="E106" t="s">
        <v>165</v>
      </c>
      <c r="F106" t="str">
        <f>VLOOKUP(A106,Table2[],3,FALSE)</f>
        <v>US</v>
      </c>
      <c r="G106" t="str">
        <f>VLOOKUP(A106,Table2[],4,FALSE)</f>
        <v>North America</v>
      </c>
      <c r="H106" s="10" t="s">
        <v>17</v>
      </c>
      <c r="I106" t="s">
        <v>17</v>
      </c>
      <c r="J106" t="s">
        <v>17</v>
      </c>
      <c r="K106" t="s">
        <v>16</v>
      </c>
      <c r="L106" t="s">
        <v>17</v>
      </c>
      <c r="M106" t="s">
        <v>17</v>
      </c>
      <c r="N106">
        <f t="shared" si="27"/>
        <v>2</v>
      </c>
      <c r="O106">
        <f t="shared" si="28"/>
        <v>3</v>
      </c>
      <c r="P106">
        <f t="shared" si="29"/>
        <v>1</v>
      </c>
      <c r="Q106">
        <f t="shared" si="30"/>
        <v>0</v>
      </c>
      <c r="R106">
        <f t="shared" si="31"/>
        <v>3</v>
      </c>
      <c r="S106">
        <f t="shared" si="32"/>
        <v>3</v>
      </c>
      <c r="T106">
        <f t="shared" si="33"/>
        <v>12</v>
      </c>
    </row>
    <row r="107" spans="1:20">
      <c r="A107" t="s">
        <v>243</v>
      </c>
      <c r="B107" t="str">
        <f>VLOOKUP(A107,Table2[#All],6,FALSE)</f>
        <v>Energy</v>
      </c>
      <c r="C107">
        <f>VLOOKUP(A107,Table2[#All],7,FALSE)</f>
        <v>1</v>
      </c>
      <c r="D107" s="1">
        <v>43089</v>
      </c>
      <c r="E107" t="s">
        <v>165</v>
      </c>
      <c r="F107" t="str">
        <f>VLOOKUP(A107,Table2[],3,FALSE)</f>
        <v>US</v>
      </c>
      <c r="G107" t="str">
        <f>VLOOKUP(A107,Table2[],4,FALSE)</f>
        <v>North America</v>
      </c>
      <c r="H107" s="10" t="s">
        <v>17</v>
      </c>
      <c r="I107" t="s">
        <v>17</v>
      </c>
      <c r="J107" t="s">
        <v>17</v>
      </c>
      <c r="K107" t="s">
        <v>16</v>
      </c>
      <c r="L107" t="s">
        <v>17</v>
      </c>
      <c r="M107" t="s">
        <v>17</v>
      </c>
      <c r="N107">
        <f t="shared" si="27"/>
        <v>2</v>
      </c>
      <c r="O107">
        <f t="shared" si="28"/>
        <v>3</v>
      </c>
      <c r="P107">
        <f t="shared" si="29"/>
        <v>1</v>
      </c>
      <c r="Q107">
        <f t="shared" si="30"/>
        <v>0</v>
      </c>
      <c r="R107">
        <f t="shared" si="31"/>
        <v>3</v>
      </c>
      <c r="S107">
        <f t="shared" si="32"/>
        <v>3</v>
      </c>
      <c r="T107">
        <f t="shared" si="33"/>
        <v>12</v>
      </c>
    </row>
    <row r="108" spans="1:20">
      <c r="A108" t="s">
        <v>234</v>
      </c>
      <c r="B108" t="str">
        <f>VLOOKUP(A108,Table2[#All],6,FALSE)</f>
        <v>Energy</v>
      </c>
      <c r="C108">
        <f>VLOOKUP(A108,Table2[#All],7,FALSE)</f>
        <v>1</v>
      </c>
      <c r="D108" s="1">
        <v>43089</v>
      </c>
      <c r="E108" t="s">
        <v>165</v>
      </c>
      <c r="F108" t="str">
        <f>VLOOKUP(A108,Table2[],3,FALSE)</f>
        <v>US</v>
      </c>
      <c r="G108" t="str">
        <f>VLOOKUP(A108,Table2[],4,FALSE)</f>
        <v>North America</v>
      </c>
      <c r="H108" s="10" t="s">
        <v>17</v>
      </c>
      <c r="I108" t="s">
        <v>17</v>
      </c>
      <c r="J108" t="s">
        <v>17</v>
      </c>
      <c r="K108" t="s">
        <v>16</v>
      </c>
      <c r="L108" t="s">
        <v>17</v>
      </c>
      <c r="M108" t="s">
        <v>17</v>
      </c>
      <c r="N108">
        <f t="shared" si="27"/>
        <v>2</v>
      </c>
      <c r="O108">
        <f t="shared" si="28"/>
        <v>3</v>
      </c>
      <c r="P108">
        <f t="shared" si="29"/>
        <v>1</v>
      </c>
      <c r="Q108">
        <f t="shared" si="30"/>
        <v>0</v>
      </c>
      <c r="R108">
        <f t="shared" si="31"/>
        <v>3</v>
      </c>
      <c r="S108">
        <f t="shared" si="32"/>
        <v>3</v>
      </c>
      <c r="T108">
        <f t="shared" si="33"/>
        <v>12</v>
      </c>
    </row>
    <row r="109" spans="1:20">
      <c r="A109" t="s">
        <v>244</v>
      </c>
      <c r="B109" t="str">
        <f>VLOOKUP(A109,Table2[#All],6,FALSE)</f>
        <v>Energy</v>
      </c>
      <c r="C109">
        <f>VLOOKUP(A109,Table2[#All],7,FALSE)</f>
        <v>0</v>
      </c>
      <c r="D109" s="1">
        <v>43089</v>
      </c>
      <c r="E109" t="s">
        <v>165</v>
      </c>
      <c r="F109" t="str">
        <f>VLOOKUP(A109,Table2[],3,FALSE)</f>
        <v>US</v>
      </c>
      <c r="G109" t="str">
        <f>VLOOKUP(A109,Table2[],4,FALSE)</f>
        <v>North America</v>
      </c>
      <c r="H109" s="10" t="s">
        <v>17</v>
      </c>
      <c r="I109" t="s">
        <v>17</v>
      </c>
      <c r="J109" t="s">
        <v>17</v>
      </c>
      <c r="K109" t="s">
        <v>16</v>
      </c>
      <c r="L109" t="s">
        <v>17</v>
      </c>
      <c r="M109" t="s">
        <v>17</v>
      </c>
      <c r="N109">
        <f t="shared" si="27"/>
        <v>2</v>
      </c>
      <c r="O109">
        <f t="shared" si="28"/>
        <v>3</v>
      </c>
      <c r="P109">
        <f t="shared" si="29"/>
        <v>1</v>
      </c>
      <c r="Q109">
        <f t="shared" si="30"/>
        <v>0</v>
      </c>
      <c r="R109">
        <f t="shared" si="31"/>
        <v>3</v>
      </c>
      <c r="S109">
        <f t="shared" si="32"/>
        <v>3</v>
      </c>
      <c r="T109">
        <f t="shared" si="33"/>
        <v>12</v>
      </c>
    </row>
    <row r="110" spans="1:20">
      <c r="A110" t="s">
        <v>245</v>
      </c>
      <c r="B110" t="str">
        <f>VLOOKUP(A110,Table2[#All],6,FALSE)</f>
        <v>Energy</v>
      </c>
      <c r="C110">
        <f>VLOOKUP(A110,Table2[#All],7,FALSE)</f>
        <v>1</v>
      </c>
      <c r="D110" s="1">
        <v>43089</v>
      </c>
      <c r="E110" t="s">
        <v>165</v>
      </c>
      <c r="F110" t="str">
        <f>VLOOKUP(A110,Table2[],3,FALSE)</f>
        <v>US</v>
      </c>
      <c r="G110" t="str">
        <f>VLOOKUP(A110,Table2[],4,FALSE)</f>
        <v>North America</v>
      </c>
      <c r="H110" s="10" t="s">
        <v>17</v>
      </c>
      <c r="I110" t="s">
        <v>17</v>
      </c>
      <c r="J110" t="s">
        <v>17</v>
      </c>
      <c r="K110" t="s">
        <v>16</v>
      </c>
      <c r="L110" t="s">
        <v>17</v>
      </c>
      <c r="M110" t="s">
        <v>17</v>
      </c>
      <c r="N110">
        <f t="shared" si="27"/>
        <v>2</v>
      </c>
      <c r="O110">
        <f t="shared" si="28"/>
        <v>3</v>
      </c>
      <c r="P110">
        <f t="shared" si="29"/>
        <v>1</v>
      </c>
      <c r="Q110">
        <f t="shared" si="30"/>
        <v>0</v>
      </c>
      <c r="R110">
        <f t="shared" si="31"/>
        <v>3</v>
      </c>
      <c r="S110">
        <f t="shared" si="32"/>
        <v>3</v>
      </c>
      <c r="T110">
        <f t="shared" si="33"/>
        <v>12</v>
      </c>
    </row>
    <row r="111" spans="1:20">
      <c r="A111" t="s">
        <v>235</v>
      </c>
      <c r="B111" t="str">
        <f>VLOOKUP(A111,Table2[#All],6,FALSE)</f>
        <v>Energy</v>
      </c>
      <c r="C111">
        <f>VLOOKUP(A111,Table2[#All],7,FALSE)</f>
        <v>1</v>
      </c>
      <c r="D111" s="1">
        <v>43089</v>
      </c>
      <c r="E111" t="s">
        <v>165</v>
      </c>
      <c r="F111" t="str">
        <f>VLOOKUP(A111,Table2[],3,FALSE)</f>
        <v>UK</v>
      </c>
      <c r="G111" t="str">
        <f>VLOOKUP(A111,Table2[],4,FALSE)</f>
        <v>Europe</v>
      </c>
      <c r="H111" s="10" t="s">
        <v>17</v>
      </c>
      <c r="I111" t="s">
        <v>17</v>
      </c>
      <c r="J111" t="s">
        <v>17</v>
      </c>
      <c r="K111" t="s">
        <v>16</v>
      </c>
      <c r="L111" t="s">
        <v>17</v>
      </c>
      <c r="M111" t="s">
        <v>17</v>
      </c>
      <c r="N111">
        <f t="shared" si="27"/>
        <v>2</v>
      </c>
      <c r="O111">
        <f t="shared" si="28"/>
        <v>3</v>
      </c>
      <c r="P111">
        <f t="shared" si="29"/>
        <v>1</v>
      </c>
      <c r="Q111">
        <f t="shared" si="30"/>
        <v>0</v>
      </c>
      <c r="R111">
        <f t="shared" si="31"/>
        <v>3</v>
      </c>
      <c r="S111">
        <f t="shared" si="32"/>
        <v>3</v>
      </c>
      <c r="T111">
        <f t="shared" si="33"/>
        <v>12</v>
      </c>
    </row>
    <row r="112" spans="1:20">
      <c r="A112" t="s">
        <v>247</v>
      </c>
      <c r="B112" t="str">
        <f>VLOOKUP(A112,Table2[#All],6,FALSE)</f>
        <v>Energy</v>
      </c>
      <c r="C112">
        <f>VLOOKUP(A112,Table2[#All],7,FALSE)</f>
        <v>1</v>
      </c>
      <c r="D112" s="1">
        <v>43089</v>
      </c>
      <c r="E112" t="s">
        <v>165</v>
      </c>
      <c r="F112" t="str">
        <f>VLOOKUP(A112,Table2[],3,FALSE)</f>
        <v>US</v>
      </c>
      <c r="G112" t="str">
        <f>VLOOKUP(A112,Table2[],4,FALSE)</f>
        <v>North America</v>
      </c>
      <c r="H112" s="10" t="s">
        <v>17</v>
      </c>
      <c r="I112" t="s">
        <v>17</v>
      </c>
      <c r="J112" t="s">
        <v>17</v>
      </c>
      <c r="K112" t="s">
        <v>16</v>
      </c>
      <c r="L112" t="s">
        <v>17</v>
      </c>
      <c r="M112" t="s">
        <v>17</v>
      </c>
      <c r="N112">
        <f t="shared" si="27"/>
        <v>2</v>
      </c>
      <c r="O112">
        <f t="shared" si="28"/>
        <v>3</v>
      </c>
      <c r="P112">
        <f t="shared" si="29"/>
        <v>1</v>
      </c>
      <c r="Q112">
        <f t="shared" si="30"/>
        <v>0</v>
      </c>
      <c r="R112">
        <f t="shared" si="31"/>
        <v>3</v>
      </c>
      <c r="S112">
        <f t="shared" si="32"/>
        <v>3</v>
      </c>
      <c r="T112">
        <f t="shared" si="33"/>
        <v>12</v>
      </c>
    </row>
    <row r="113" spans="1:20">
      <c r="A113" t="s">
        <v>248</v>
      </c>
      <c r="B113" t="str">
        <f>VLOOKUP(A113,Table2[#All],6,FALSE)</f>
        <v>Energy</v>
      </c>
      <c r="C113">
        <f>VLOOKUP(A113,Table2[#All],7,FALSE)</f>
        <v>1</v>
      </c>
      <c r="D113" s="1">
        <v>43089</v>
      </c>
      <c r="E113" t="s">
        <v>165</v>
      </c>
      <c r="F113" t="str">
        <f>VLOOKUP(A113,Table2[],3,FALSE)</f>
        <v>Spain</v>
      </c>
      <c r="G113" t="str">
        <f>VLOOKUP(A113,Table2[],4,FALSE)</f>
        <v>Europe</v>
      </c>
      <c r="H113" s="10" t="s">
        <v>17</v>
      </c>
      <c r="I113" t="s">
        <v>17</v>
      </c>
      <c r="J113" t="s">
        <v>17</v>
      </c>
      <c r="K113" t="s">
        <v>16</v>
      </c>
      <c r="L113" t="s">
        <v>17</v>
      </c>
      <c r="M113" t="s">
        <v>17</v>
      </c>
      <c r="N113">
        <f t="shared" si="27"/>
        <v>2</v>
      </c>
      <c r="O113">
        <f t="shared" si="28"/>
        <v>3</v>
      </c>
      <c r="P113">
        <f t="shared" si="29"/>
        <v>1</v>
      </c>
      <c r="Q113">
        <f t="shared" si="30"/>
        <v>0</v>
      </c>
      <c r="R113">
        <f t="shared" si="31"/>
        <v>3</v>
      </c>
      <c r="S113">
        <f t="shared" si="32"/>
        <v>3</v>
      </c>
      <c r="T113">
        <f t="shared" si="33"/>
        <v>12</v>
      </c>
    </row>
    <row r="114" spans="1:20">
      <c r="A114" t="s">
        <v>250</v>
      </c>
      <c r="B114" t="str">
        <f>VLOOKUP(A114,Table2[#All],6,FALSE)</f>
        <v>Energy</v>
      </c>
      <c r="C114">
        <f>VLOOKUP(A114,Table2[#All],7,FALSE)</f>
        <v>1</v>
      </c>
      <c r="D114" s="1">
        <v>43089</v>
      </c>
      <c r="E114" t="s">
        <v>165</v>
      </c>
      <c r="F114" t="str">
        <f>VLOOKUP(A114,Table2[],3,FALSE)</f>
        <v>Italy</v>
      </c>
      <c r="G114" t="str">
        <f>VLOOKUP(A114,Table2[],4,FALSE)</f>
        <v>Europe</v>
      </c>
      <c r="H114" s="10" t="s">
        <v>17</v>
      </c>
      <c r="I114" t="s">
        <v>17</v>
      </c>
      <c r="J114" t="s">
        <v>17</v>
      </c>
      <c r="K114" t="s">
        <v>16</v>
      </c>
      <c r="L114" t="s">
        <v>17</v>
      </c>
      <c r="M114" t="s">
        <v>17</v>
      </c>
      <c r="N114">
        <f t="shared" si="27"/>
        <v>2</v>
      </c>
      <c r="O114">
        <f t="shared" si="28"/>
        <v>3</v>
      </c>
      <c r="P114">
        <f t="shared" si="29"/>
        <v>1</v>
      </c>
      <c r="Q114">
        <f t="shared" si="30"/>
        <v>0</v>
      </c>
      <c r="R114">
        <f t="shared" si="31"/>
        <v>3</v>
      </c>
      <c r="S114">
        <f t="shared" si="32"/>
        <v>3</v>
      </c>
      <c r="T114">
        <f t="shared" si="33"/>
        <v>12</v>
      </c>
    </row>
    <row r="115" spans="1:20">
      <c r="A115" t="s">
        <v>236</v>
      </c>
      <c r="B115" t="str">
        <f>VLOOKUP(A115,Table2[#All],6,FALSE)</f>
        <v>Energy</v>
      </c>
      <c r="C115">
        <f>VLOOKUP(A115,Table2[#All],7,FALSE)</f>
        <v>0</v>
      </c>
      <c r="D115" s="1">
        <v>43089</v>
      </c>
      <c r="E115" t="s">
        <v>165</v>
      </c>
      <c r="F115" t="str">
        <f>VLOOKUP(A115,Table2[],3,FALSE)</f>
        <v>US</v>
      </c>
      <c r="G115" t="str">
        <f>VLOOKUP(A115,Table2[],4,FALSE)</f>
        <v>North America</v>
      </c>
      <c r="H115" s="10" t="s">
        <v>17</v>
      </c>
      <c r="I115" t="s">
        <v>17</v>
      </c>
      <c r="J115" t="s">
        <v>17</v>
      </c>
      <c r="K115" t="s">
        <v>16</v>
      </c>
      <c r="L115" t="s">
        <v>17</v>
      </c>
      <c r="M115" t="s">
        <v>17</v>
      </c>
      <c r="N115">
        <f t="shared" si="27"/>
        <v>2</v>
      </c>
      <c r="O115">
        <f t="shared" si="28"/>
        <v>3</v>
      </c>
      <c r="P115">
        <f t="shared" si="29"/>
        <v>1</v>
      </c>
      <c r="Q115">
        <f t="shared" si="30"/>
        <v>0</v>
      </c>
      <c r="R115">
        <f t="shared" si="31"/>
        <v>3</v>
      </c>
      <c r="S115">
        <f t="shared" si="32"/>
        <v>3</v>
      </c>
      <c r="T115">
        <f t="shared" si="33"/>
        <v>12</v>
      </c>
    </row>
    <row r="116" spans="1:20">
      <c r="A116" t="str">
        <f>"002410"</f>
        <v>002410</v>
      </c>
      <c r="B116" t="str">
        <f>VLOOKUP(A116,Table2[#All],6,FALSE)</f>
        <v>Energy</v>
      </c>
      <c r="C116">
        <f>VLOOKUP(A116,Table2[#All],7,FALSE)</f>
        <v>1</v>
      </c>
      <c r="D116" s="1">
        <v>43109</v>
      </c>
      <c r="E116" t="s">
        <v>167</v>
      </c>
      <c r="F116" t="s">
        <v>25</v>
      </c>
      <c r="G116" t="s">
        <v>15</v>
      </c>
      <c r="H116" s="10" t="s">
        <v>16</v>
      </c>
      <c r="I116" t="s">
        <v>17</v>
      </c>
      <c r="J116" t="s">
        <v>17</v>
      </c>
      <c r="K116" t="s">
        <v>17</v>
      </c>
      <c r="L116" t="s">
        <v>17</v>
      </c>
      <c r="M116" t="s">
        <v>17</v>
      </c>
      <c r="N116">
        <f t="shared" si="27"/>
        <v>0</v>
      </c>
      <c r="O116">
        <f t="shared" si="28"/>
        <v>3</v>
      </c>
      <c r="P116">
        <f t="shared" si="29"/>
        <v>1</v>
      </c>
      <c r="Q116">
        <f t="shared" si="30"/>
        <v>2</v>
      </c>
      <c r="R116">
        <f t="shared" si="31"/>
        <v>3</v>
      </c>
      <c r="S116">
        <f t="shared" si="32"/>
        <v>3</v>
      </c>
      <c r="T116">
        <f t="shared" si="33"/>
        <v>12</v>
      </c>
    </row>
    <row r="117" spans="1:20">
      <c r="A117" t="str">
        <f>"002991"</f>
        <v>002991</v>
      </c>
      <c r="B117" t="str">
        <f>VLOOKUP(A117,Table2[#All],6,FALSE)</f>
        <v>Energy</v>
      </c>
      <c r="C117">
        <f>VLOOKUP(A117,Table2[#All],7,FALSE)</f>
        <v>1</v>
      </c>
      <c r="D117" s="1">
        <v>43109</v>
      </c>
      <c r="E117" t="s">
        <v>167</v>
      </c>
      <c r="F117" t="s">
        <v>20</v>
      </c>
      <c r="G117" t="s">
        <v>21</v>
      </c>
      <c r="H117" s="10" t="s">
        <v>16</v>
      </c>
      <c r="I117" t="s">
        <v>17</v>
      </c>
      <c r="J117" t="s">
        <v>17</v>
      </c>
      <c r="K117" t="s">
        <v>17</v>
      </c>
      <c r="L117" t="s">
        <v>17</v>
      </c>
      <c r="M117" t="s">
        <v>17</v>
      </c>
      <c r="N117">
        <f t="shared" si="27"/>
        <v>0</v>
      </c>
      <c r="O117">
        <f t="shared" si="28"/>
        <v>3</v>
      </c>
      <c r="P117">
        <f t="shared" si="29"/>
        <v>1</v>
      </c>
      <c r="Q117">
        <f t="shared" si="30"/>
        <v>2</v>
      </c>
      <c r="R117">
        <f t="shared" si="31"/>
        <v>3</v>
      </c>
      <c r="S117">
        <f t="shared" si="32"/>
        <v>3</v>
      </c>
      <c r="T117">
        <f t="shared" si="33"/>
        <v>12</v>
      </c>
    </row>
    <row r="118" spans="1:20">
      <c r="A118" t="str">
        <f>"004503"</f>
        <v>004503</v>
      </c>
      <c r="B118" t="str">
        <f>VLOOKUP(A118,Table2[#All],6,FALSE)</f>
        <v>Energy</v>
      </c>
      <c r="C118">
        <f>VLOOKUP(A118,Table2[#All],7,FALSE)</f>
        <v>1</v>
      </c>
      <c r="D118" s="1">
        <v>43109</v>
      </c>
      <c r="E118" t="s">
        <v>167</v>
      </c>
      <c r="F118" t="s">
        <v>20</v>
      </c>
      <c r="G118" t="s">
        <v>21</v>
      </c>
      <c r="H118" s="10" t="s">
        <v>16</v>
      </c>
      <c r="I118" t="s">
        <v>17</v>
      </c>
      <c r="J118" t="s">
        <v>17</v>
      </c>
      <c r="K118" t="s">
        <v>17</v>
      </c>
      <c r="L118" t="s">
        <v>17</v>
      </c>
      <c r="M118" t="s">
        <v>17</v>
      </c>
      <c r="N118">
        <f t="shared" si="27"/>
        <v>0</v>
      </c>
      <c r="O118">
        <f t="shared" si="28"/>
        <v>3</v>
      </c>
      <c r="P118">
        <f t="shared" si="29"/>
        <v>1</v>
      </c>
      <c r="Q118">
        <f t="shared" si="30"/>
        <v>2</v>
      </c>
      <c r="R118">
        <f t="shared" si="31"/>
        <v>3</v>
      </c>
      <c r="S118">
        <f t="shared" si="32"/>
        <v>3</v>
      </c>
      <c r="T118">
        <f t="shared" si="33"/>
        <v>12</v>
      </c>
    </row>
    <row r="119" spans="1:20">
      <c r="A119" t="str">
        <f>"008549"</f>
        <v>008549</v>
      </c>
      <c r="B119" t="str">
        <f>VLOOKUP(A119,Table2[#All],6,FALSE)</f>
        <v>Energy</v>
      </c>
      <c r="C119">
        <f>VLOOKUP(A119,Table2[#All],7,FALSE)</f>
        <v>1</v>
      </c>
      <c r="D119" s="1">
        <v>43109</v>
      </c>
      <c r="E119" t="s">
        <v>167</v>
      </c>
      <c r="F119" t="s">
        <v>20</v>
      </c>
      <c r="G119" t="s">
        <v>21</v>
      </c>
      <c r="H119" s="10" t="s">
        <v>16</v>
      </c>
      <c r="I119" t="s">
        <v>17</v>
      </c>
      <c r="J119" t="s">
        <v>17</v>
      </c>
      <c r="K119" t="s">
        <v>17</v>
      </c>
      <c r="L119" t="s">
        <v>17</v>
      </c>
      <c r="M119" t="s">
        <v>17</v>
      </c>
      <c r="N119">
        <f t="shared" si="27"/>
        <v>0</v>
      </c>
      <c r="O119">
        <f t="shared" si="28"/>
        <v>3</v>
      </c>
      <c r="P119">
        <f t="shared" si="29"/>
        <v>1</v>
      </c>
      <c r="Q119">
        <f t="shared" si="30"/>
        <v>2</v>
      </c>
      <c r="R119">
        <f t="shared" si="31"/>
        <v>3</v>
      </c>
      <c r="S119">
        <f t="shared" si="32"/>
        <v>3</v>
      </c>
      <c r="T119">
        <f t="shared" si="33"/>
        <v>12</v>
      </c>
    </row>
    <row r="120" spans="1:20">
      <c r="A120" t="str">
        <f>"012384"</f>
        <v>012384</v>
      </c>
      <c r="B120" t="str">
        <f>VLOOKUP(A120,Table2[#All],6,FALSE)</f>
        <v>Energy</v>
      </c>
      <c r="C120">
        <f>VLOOKUP(A120,Table2[#All],7,FALSE)</f>
        <v>1</v>
      </c>
      <c r="D120" s="1">
        <v>43109</v>
      </c>
      <c r="E120" t="s">
        <v>167</v>
      </c>
      <c r="F120" t="s">
        <v>25</v>
      </c>
      <c r="G120" t="s">
        <v>15</v>
      </c>
      <c r="H120" s="10" t="s">
        <v>16</v>
      </c>
      <c r="I120" t="s">
        <v>17</v>
      </c>
      <c r="J120" t="s">
        <v>17</v>
      </c>
      <c r="K120" t="s">
        <v>17</v>
      </c>
      <c r="L120" t="s">
        <v>17</v>
      </c>
      <c r="M120" t="s">
        <v>17</v>
      </c>
      <c r="N120">
        <f t="shared" si="27"/>
        <v>0</v>
      </c>
      <c r="O120">
        <f t="shared" si="28"/>
        <v>3</v>
      </c>
      <c r="P120">
        <f t="shared" si="29"/>
        <v>1</v>
      </c>
      <c r="Q120">
        <f t="shared" si="30"/>
        <v>2</v>
      </c>
      <c r="R120">
        <f t="shared" si="31"/>
        <v>3</v>
      </c>
      <c r="S120">
        <f t="shared" si="32"/>
        <v>3</v>
      </c>
      <c r="T120">
        <f t="shared" si="33"/>
        <v>12</v>
      </c>
    </row>
    <row r="121" spans="1:20">
      <c r="A121" t="str">
        <f>"001380"</f>
        <v>001380</v>
      </c>
      <c r="B121" t="str">
        <f>VLOOKUP(A121,Table2[#All],6,FALSE)</f>
        <v>Energy</v>
      </c>
      <c r="C121">
        <f>VLOOKUP(A121,Table2[#All],7,FALSE)</f>
        <v>1</v>
      </c>
      <c r="D121" s="1">
        <v>43122</v>
      </c>
      <c r="E121" t="s">
        <v>225</v>
      </c>
      <c r="F121" t="s">
        <v>20</v>
      </c>
      <c r="G121" t="s">
        <v>21</v>
      </c>
      <c r="H121" t="s">
        <v>16</v>
      </c>
      <c r="I121" t="s">
        <v>17</v>
      </c>
      <c r="J121" t="s">
        <v>17</v>
      </c>
      <c r="K121" t="s">
        <v>17</v>
      </c>
      <c r="L121" t="s">
        <v>17</v>
      </c>
      <c r="M121" t="s">
        <v>17</v>
      </c>
      <c r="N121">
        <f t="shared" si="27"/>
        <v>0</v>
      </c>
      <c r="O121">
        <f t="shared" si="28"/>
        <v>3</v>
      </c>
      <c r="P121">
        <f t="shared" si="29"/>
        <v>1</v>
      </c>
      <c r="Q121">
        <f t="shared" si="30"/>
        <v>2</v>
      </c>
      <c r="R121">
        <f t="shared" si="31"/>
        <v>3</v>
      </c>
      <c r="S121">
        <f t="shared" si="32"/>
        <v>3</v>
      </c>
      <c r="T121">
        <f t="shared" si="33"/>
        <v>12</v>
      </c>
    </row>
    <row r="122" spans="1:20">
      <c r="A122" t="str">
        <f>"001678"</f>
        <v>001678</v>
      </c>
      <c r="B122" t="str">
        <f>VLOOKUP(A122,Table2[#All],6,FALSE)</f>
        <v>Energy</v>
      </c>
      <c r="C122">
        <f>VLOOKUP(A122,Table2[#All],7,FALSE)</f>
        <v>0</v>
      </c>
      <c r="D122" s="1">
        <v>43123</v>
      </c>
      <c r="E122" t="s">
        <v>225</v>
      </c>
      <c r="F122" t="s">
        <v>20</v>
      </c>
      <c r="G122" t="s">
        <v>21</v>
      </c>
      <c r="H122" t="s">
        <v>16</v>
      </c>
      <c r="I122" t="s">
        <v>17</v>
      </c>
      <c r="J122" t="s">
        <v>17</v>
      </c>
      <c r="K122" t="s">
        <v>17</v>
      </c>
      <c r="L122" t="s">
        <v>17</v>
      </c>
      <c r="M122" t="s">
        <v>17</v>
      </c>
      <c r="N122">
        <f t="shared" si="27"/>
        <v>0</v>
      </c>
      <c r="O122">
        <f t="shared" si="28"/>
        <v>3</v>
      </c>
      <c r="P122">
        <f t="shared" si="29"/>
        <v>1</v>
      </c>
      <c r="Q122">
        <f t="shared" si="30"/>
        <v>2</v>
      </c>
      <c r="R122">
        <f t="shared" si="31"/>
        <v>3</v>
      </c>
      <c r="S122">
        <f t="shared" si="32"/>
        <v>3</v>
      </c>
      <c r="T122">
        <f t="shared" si="33"/>
        <v>12</v>
      </c>
    </row>
    <row r="123" spans="1:20">
      <c r="A123" t="str">
        <f>"002410"</f>
        <v>002410</v>
      </c>
      <c r="B123" t="str">
        <f>VLOOKUP(A123,Table2[#All],6,FALSE)</f>
        <v>Energy</v>
      </c>
      <c r="C123">
        <f>VLOOKUP(A123,Table2[#All],7,FALSE)</f>
        <v>1</v>
      </c>
      <c r="D123" s="1">
        <v>43124</v>
      </c>
      <c r="E123" t="s">
        <v>225</v>
      </c>
      <c r="F123" t="s">
        <v>25</v>
      </c>
      <c r="G123" t="s">
        <v>15</v>
      </c>
      <c r="H123" t="s">
        <v>16</v>
      </c>
      <c r="I123" t="s">
        <v>17</v>
      </c>
      <c r="J123" t="s">
        <v>17</v>
      </c>
      <c r="K123" t="s">
        <v>17</v>
      </c>
      <c r="L123" t="s">
        <v>17</v>
      </c>
      <c r="M123" t="s">
        <v>17</v>
      </c>
      <c r="N123">
        <f t="shared" si="27"/>
        <v>0</v>
      </c>
      <c r="O123">
        <f t="shared" si="28"/>
        <v>3</v>
      </c>
      <c r="P123">
        <f t="shared" si="29"/>
        <v>1</v>
      </c>
      <c r="Q123">
        <f t="shared" si="30"/>
        <v>2</v>
      </c>
      <c r="R123">
        <f t="shared" si="31"/>
        <v>3</v>
      </c>
      <c r="S123">
        <f t="shared" si="32"/>
        <v>3</v>
      </c>
      <c r="T123">
        <f t="shared" si="33"/>
        <v>12</v>
      </c>
    </row>
    <row r="124" spans="1:20">
      <c r="A124" t="str">
        <f>"002991"</f>
        <v>002991</v>
      </c>
      <c r="B124" t="str">
        <f>VLOOKUP(A124,Table2[#All],6,FALSE)</f>
        <v>Energy</v>
      </c>
      <c r="C124">
        <f>VLOOKUP(A124,Table2[#All],7,FALSE)</f>
        <v>1</v>
      </c>
      <c r="D124" s="1">
        <v>43125</v>
      </c>
      <c r="E124" t="s">
        <v>225</v>
      </c>
      <c r="F124" t="s">
        <v>20</v>
      </c>
      <c r="G124" t="s">
        <v>21</v>
      </c>
      <c r="H124" t="s">
        <v>16</v>
      </c>
      <c r="I124" t="s">
        <v>17</v>
      </c>
      <c r="J124" t="s">
        <v>17</v>
      </c>
      <c r="K124" t="s">
        <v>17</v>
      </c>
      <c r="L124" t="s">
        <v>17</v>
      </c>
      <c r="M124" t="s">
        <v>17</v>
      </c>
      <c r="N124">
        <f t="shared" si="27"/>
        <v>0</v>
      </c>
      <c r="O124">
        <f t="shared" si="28"/>
        <v>3</v>
      </c>
      <c r="P124">
        <f t="shared" si="29"/>
        <v>1</v>
      </c>
      <c r="Q124">
        <f t="shared" si="30"/>
        <v>2</v>
      </c>
      <c r="R124">
        <f t="shared" si="31"/>
        <v>3</v>
      </c>
      <c r="S124">
        <f t="shared" si="32"/>
        <v>3</v>
      </c>
      <c r="T124">
        <f t="shared" si="33"/>
        <v>12</v>
      </c>
    </row>
    <row r="125" spans="1:20">
      <c r="A125" t="str">
        <f>"004503"</f>
        <v>004503</v>
      </c>
      <c r="B125" t="str">
        <f>VLOOKUP(A125,Table2[#All],6,FALSE)</f>
        <v>Energy</v>
      </c>
      <c r="C125">
        <f>VLOOKUP(A125,Table2[#All],7,FALSE)</f>
        <v>1</v>
      </c>
      <c r="D125" s="1">
        <v>43126</v>
      </c>
      <c r="E125" t="s">
        <v>225</v>
      </c>
      <c r="F125" t="s">
        <v>20</v>
      </c>
      <c r="G125" t="s">
        <v>21</v>
      </c>
      <c r="H125" t="s">
        <v>16</v>
      </c>
      <c r="I125" t="s">
        <v>17</v>
      </c>
      <c r="J125" t="s">
        <v>17</v>
      </c>
      <c r="K125" t="s">
        <v>17</v>
      </c>
      <c r="L125" t="s">
        <v>17</v>
      </c>
      <c r="M125" t="s">
        <v>17</v>
      </c>
      <c r="N125">
        <f t="shared" si="27"/>
        <v>0</v>
      </c>
      <c r="O125">
        <f t="shared" si="28"/>
        <v>3</v>
      </c>
      <c r="P125">
        <f t="shared" si="29"/>
        <v>1</v>
      </c>
      <c r="Q125">
        <f t="shared" si="30"/>
        <v>2</v>
      </c>
      <c r="R125">
        <f t="shared" si="31"/>
        <v>3</v>
      </c>
      <c r="S125">
        <f t="shared" si="32"/>
        <v>3</v>
      </c>
      <c r="T125">
        <f t="shared" si="33"/>
        <v>12</v>
      </c>
    </row>
    <row r="126" spans="1:20">
      <c r="A126" t="str">
        <f>"008068"</f>
        <v>008068</v>
      </c>
      <c r="B126" t="str">
        <f>VLOOKUP(A126,Table2[#All],6,FALSE)</f>
        <v>Energy</v>
      </c>
      <c r="C126">
        <f>VLOOKUP(A126,Table2[#All],7,FALSE)</f>
        <v>1</v>
      </c>
      <c r="D126" s="1">
        <v>43127</v>
      </c>
      <c r="E126" t="s">
        <v>225</v>
      </c>
      <c r="F126" t="s">
        <v>20</v>
      </c>
      <c r="G126" t="s">
        <v>21</v>
      </c>
      <c r="H126" t="s">
        <v>16</v>
      </c>
      <c r="I126" t="s">
        <v>17</v>
      </c>
      <c r="J126" t="s">
        <v>17</v>
      </c>
      <c r="K126" t="s">
        <v>17</v>
      </c>
      <c r="L126" t="s">
        <v>17</v>
      </c>
      <c r="M126" t="s">
        <v>17</v>
      </c>
      <c r="N126">
        <f t="shared" si="27"/>
        <v>0</v>
      </c>
      <c r="O126">
        <f t="shared" si="28"/>
        <v>3</v>
      </c>
      <c r="P126">
        <f t="shared" si="29"/>
        <v>1</v>
      </c>
      <c r="Q126">
        <f t="shared" si="30"/>
        <v>2</v>
      </c>
      <c r="R126">
        <f t="shared" si="31"/>
        <v>3</v>
      </c>
      <c r="S126">
        <f t="shared" si="32"/>
        <v>3</v>
      </c>
      <c r="T126">
        <f t="shared" si="33"/>
        <v>12</v>
      </c>
    </row>
    <row r="127" spans="1:20">
      <c r="A127" s="4" t="str">
        <f>"008549"</f>
        <v>008549</v>
      </c>
      <c r="B127" t="str">
        <f>VLOOKUP(A127,Table2[#All],6,FALSE)</f>
        <v>Energy</v>
      </c>
      <c r="C127">
        <f>VLOOKUP(A127,Table2[#All],7,FALSE)</f>
        <v>1</v>
      </c>
      <c r="D127" s="1">
        <v>43128</v>
      </c>
      <c r="E127" t="s">
        <v>225</v>
      </c>
      <c r="F127" t="s">
        <v>20</v>
      </c>
      <c r="G127" t="s">
        <v>21</v>
      </c>
      <c r="H127" t="s">
        <v>16</v>
      </c>
      <c r="I127" t="s">
        <v>17</v>
      </c>
      <c r="J127" t="s">
        <v>17</v>
      </c>
      <c r="K127" t="s">
        <v>17</v>
      </c>
      <c r="L127" t="s">
        <v>17</v>
      </c>
      <c r="M127" t="s">
        <v>17</v>
      </c>
      <c r="N127">
        <f t="shared" ref="N127:N158" si="34">IF(H127="Yes",2,0)</f>
        <v>0</v>
      </c>
      <c r="O127">
        <f t="shared" ref="O127:O158" si="35">IF(I127="Yes",3,0)</f>
        <v>3</v>
      </c>
      <c r="P127">
        <f t="shared" ref="P127:P158" si="36">IF(J127="Yes",1,0)</f>
        <v>1</v>
      </c>
      <c r="Q127">
        <f t="shared" ref="Q127:Q158" si="37">IF(K127="Yes",2,0)</f>
        <v>2</v>
      </c>
      <c r="R127">
        <f t="shared" ref="R127:R158" si="38">IF(L127="Yes",3,0)</f>
        <v>3</v>
      </c>
      <c r="S127">
        <f t="shared" ref="S127:S158" si="39">IF(M127="Yes",3,0)</f>
        <v>3</v>
      </c>
      <c r="T127">
        <f t="shared" ref="T127:T158" si="40">SUM(N127:S127)</f>
        <v>12</v>
      </c>
    </row>
    <row r="128" spans="1:20">
      <c r="A128" t="str">
        <f>"011781"</f>
        <v>011781</v>
      </c>
      <c r="B128" t="str">
        <f>VLOOKUP(A128,Table2[#All],6,FALSE)</f>
        <v>Energy</v>
      </c>
      <c r="C128">
        <f>VLOOKUP(A128,Table2[#All],7,FALSE)</f>
        <v>0</v>
      </c>
      <c r="D128" s="1">
        <v>43129</v>
      </c>
      <c r="E128" t="s">
        <v>225</v>
      </c>
      <c r="F128" t="s">
        <v>20</v>
      </c>
      <c r="G128" t="s">
        <v>21</v>
      </c>
      <c r="H128" t="s">
        <v>16</v>
      </c>
      <c r="I128" t="s">
        <v>17</v>
      </c>
      <c r="J128" t="s">
        <v>17</v>
      </c>
      <c r="K128" t="s">
        <v>17</v>
      </c>
      <c r="L128" t="s">
        <v>17</v>
      </c>
      <c r="M128" t="s">
        <v>17</v>
      </c>
      <c r="N128">
        <f t="shared" si="34"/>
        <v>0</v>
      </c>
      <c r="O128">
        <f t="shared" si="35"/>
        <v>3</v>
      </c>
      <c r="P128">
        <f t="shared" si="36"/>
        <v>1</v>
      </c>
      <c r="Q128">
        <f t="shared" si="37"/>
        <v>2</v>
      </c>
      <c r="R128">
        <f t="shared" si="38"/>
        <v>3</v>
      </c>
      <c r="S128">
        <f t="shared" si="39"/>
        <v>3</v>
      </c>
      <c r="T128">
        <f t="shared" si="40"/>
        <v>12</v>
      </c>
    </row>
    <row r="129" spans="1:20">
      <c r="A129" t="str">
        <f>"011923"</f>
        <v>011923</v>
      </c>
      <c r="B129" t="str">
        <f>VLOOKUP(A129,Table2[#All],6,FALSE)</f>
        <v>Energy</v>
      </c>
      <c r="C129">
        <f>VLOOKUP(A129,Table2[#All],7,FALSE)</f>
        <v>1</v>
      </c>
      <c r="D129" s="1">
        <v>43130</v>
      </c>
      <c r="E129" t="s">
        <v>225</v>
      </c>
      <c r="F129" t="s">
        <v>20</v>
      </c>
      <c r="G129" t="s">
        <v>21</v>
      </c>
      <c r="H129" t="s">
        <v>16</v>
      </c>
      <c r="I129" t="s">
        <v>17</v>
      </c>
      <c r="J129" t="s">
        <v>17</v>
      </c>
      <c r="K129" t="s">
        <v>17</v>
      </c>
      <c r="L129" t="s">
        <v>17</v>
      </c>
      <c r="M129" t="s">
        <v>17</v>
      </c>
      <c r="N129">
        <f t="shared" si="34"/>
        <v>0</v>
      </c>
      <c r="O129">
        <f t="shared" si="35"/>
        <v>3</v>
      </c>
      <c r="P129">
        <f t="shared" si="36"/>
        <v>1</v>
      </c>
      <c r="Q129">
        <f t="shared" si="37"/>
        <v>2</v>
      </c>
      <c r="R129">
        <f t="shared" si="38"/>
        <v>3</v>
      </c>
      <c r="S129">
        <f t="shared" si="39"/>
        <v>3</v>
      </c>
      <c r="T129">
        <f t="shared" si="40"/>
        <v>12</v>
      </c>
    </row>
    <row r="130" spans="1:20">
      <c r="A130" t="str">
        <f>"012384"</f>
        <v>012384</v>
      </c>
      <c r="B130" t="str">
        <f>VLOOKUP(A130,Table2[#All],6,FALSE)</f>
        <v>Energy</v>
      </c>
      <c r="C130">
        <f>VLOOKUP(A130,Table2[#All],7,FALSE)</f>
        <v>1</v>
      </c>
      <c r="D130" s="1">
        <v>43131</v>
      </c>
      <c r="E130" t="s">
        <v>225</v>
      </c>
      <c r="F130" t="s">
        <v>25</v>
      </c>
      <c r="G130" t="s">
        <v>15</v>
      </c>
      <c r="H130" t="s">
        <v>16</v>
      </c>
      <c r="I130" t="s">
        <v>17</v>
      </c>
      <c r="J130" t="s">
        <v>17</v>
      </c>
      <c r="K130" t="s">
        <v>17</v>
      </c>
      <c r="L130" t="s">
        <v>17</v>
      </c>
      <c r="M130" t="s">
        <v>17</v>
      </c>
      <c r="N130">
        <f t="shared" si="34"/>
        <v>0</v>
      </c>
      <c r="O130">
        <f t="shared" si="35"/>
        <v>3</v>
      </c>
      <c r="P130">
        <f t="shared" si="36"/>
        <v>1</v>
      </c>
      <c r="Q130">
        <f t="shared" si="37"/>
        <v>2</v>
      </c>
      <c r="R130">
        <f t="shared" si="38"/>
        <v>3</v>
      </c>
      <c r="S130">
        <f t="shared" si="39"/>
        <v>3</v>
      </c>
      <c r="T130">
        <f t="shared" si="40"/>
        <v>12</v>
      </c>
    </row>
    <row r="131" spans="1:20">
      <c r="A131" t="str">
        <f>"014934"</f>
        <v>014934</v>
      </c>
      <c r="B131" t="str">
        <f>VLOOKUP(A131,Table2[#All],6,FALSE)</f>
        <v>Energy</v>
      </c>
      <c r="C131">
        <f>VLOOKUP(A131,Table2[#All],7,FALSE)</f>
        <v>1</v>
      </c>
      <c r="D131" s="1">
        <v>43132</v>
      </c>
      <c r="E131" t="s">
        <v>225</v>
      </c>
      <c r="F131" t="s">
        <v>20</v>
      </c>
      <c r="G131" t="s">
        <v>21</v>
      </c>
      <c r="H131" t="s">
        <v>16</v>
      </c>
      <c r="I131" t="s">
        <v>17</v>
      </c>
      <c r="J131" t="s">
        <v>17</v>
      </c>
      <c r="K131" t="s">
        <v>17</v>
      </c>
      <c r="L131" t="s">
        <v>17</v>
      </c>
      <c r="M131" t="s">
        <v>17</v>
      </c>
      <c r="N131">
        <f t="shared" si="34"/>
        <v>0</v>
      </c>
      <c r="O131">
        <f t="shared" si="35"/>
        <v>3</v>
      </c>
      <c r="P131">
        <f t="shared" si="36"/>
        <v>1</v>
      </c>
      <c r="Q131">
        <f t="shared" si="37"/>
        <v>2</v>
      </c>
      <c r="R131">
        <f t="shared" si="38"/>
        <v>3</v>
      </c>
      <c r="S131">
        <f t="shared" si="39"/>
        <v>3</v>
      </c>
      <c r="T131">
        <f t="shared" si="40"/>
        <v>12</v>
      </c>
    </row>
    <row r="132" spans="1:20">
      <c r="A132" t="str">
        <f>"015319"</f>
        <v>015319</v>
      </c>
      <c r="B132" t="str">
        <f>VLOOKUP(A132,Table2[#All],6,FALSE)</f>
        <v>Energy</v>
      </c>
      <c r="C132">
        <f>VLOOKUP(A132,Table2[#All],7,FALSE)</f>
        <v>1</v>
      </c>
      <c r="D132" s="1">
        <v>43133</v>
      </c>
      <c r="E132" t="s">
        <v>225</v>
      </c>
      <c r="F132" t="s">
        <v>89</v>
      </c>
      <c r="G132" t="s">
        <v>15</v>
      </c>
      <c r="H132" t="s">
        <v>16</v>
      </c>
      <c r="I132" t="s">
        <v>17</v>
      </c>
      <c r="J132" t="s">
        <v>17</v>
      </c>
      <c r="K132" t="s">
        <v>17</v>
      </c>
      <c r="L132" t="s">
        <v>17</v>
      </c>
      <c r="M132" t="s">
        <v>17</v>
      </c>
      <c r="N132">
        <f t="shared" si="34"/>
        <v>0</v>
      </c>
      <c r="O132">
        <f t="shared" si="35"/>
        <v>3</v>
      </c>
      <c r="P132">
        <f t="shared" si="36"/>
        <v>1</v>
      </c>
      <c r="Q132">
        <f t="shared" si="37"/>
        <v>2</v>
      </c>
      <c r="R132">
        <f t="shared" si="38"/>
        <v>3</v>
      </c>
      <c r="S132">
        <f t="shared" si="39"/>
        <v>3</v>
      </c>
      <c r="T132">
        <f t="shared" si="40"/>
        <v>12</v>
      </c>
    </row>
    <row r="133" spans="1:20">
      <c r="A133" t="str">
        <f>"024625"</f>
        <v>024625</v>
      </c>
      <c r="B133" t="str">
        <f>VLOOKUP(A133,Table2[#All],6,FALSE)</f>
        <v>Energy</v>
      </c>
      <c r="C133">
        <f>VLOOKUP(A133,Table2[#All],7,FALSE)</f>
        <v>1</v>
      </c>
      <c r="D133" s="1">
        <v>43134</v>
      </c>
      <c r="E133" t="s">
        <v>225</v>
      </c>
      <c r="F133" t="s">
        <v>40</v>
      </c>
      <c r="G133" t="s">
        <v>15</v>
      </c>
      <c r="H133" t="s">
        <v>16</v>
      </c>
      <c r="I133" t="s">
        <v>17</v>
      </c>
      <c r="J133" t="s">
        <v>17</v>
      </c>
      <c r="K133" t="s">
        <v>17</v>
      </c>
      <c r="L133" t="s">
        <v>17</v>
      </c>
      <c r="M133" t="s">
        <v>17</v>
      </c>
      <c r="N133">
        <f t="shared" si="34"/>
        <v>0</v>
      </c>
      <c r="O133">
        <f t="shared" si="35"/>
        <v>3</v>
      </c>
      <c r="P133">
        <f t="shared" si="36"/>
        <v>1</v>
      </c>
      <c r="Q133">
        <f t="shared" si="37"/>
        <v>2</v>
      </c>
      <c r="R133">
        <f t="shared" si="38"/>
        <v>3</v>
      </c>
      <c r="S133">
        <f t="shared" si="39"/>
        <v>3</v>
      </c>
      <c r="T133">
        <f t="shared" si="40"/>
        <v>12</v>
      </c>
    </row>
    <row r="134" spans="1:20">
      <c r="A134" t="str">
        <f>"061616"</f>
        <v>061616</v>
      </c>
      <c r="B134" t="str">
        <f>VLOOKUP(A134,Table2[#All],6,FALSE)</f>
        <v>Energy</v>
      </c>
      <c r="C134">
        <f>VLOOKUP(A134,Table2[#All],7,FALSE)</f>
        <v>1</v>
      </c>
      <c r="D134" s="1">
        <v>43135</v>
      </c>
      <c r="E134" t="s">
        <v>225</v>
      </c>
      <c r="F134" t="s">
        <v>14</v>
      </c>
      <c r="G134" t="s">
        <v>15</v>
      </c>
      <c r="H134" t="s">
        <v>16</v>
      </c>
      <c r="I134" t="s">
        <v>17</v>
      </c>
      <c r="J134" t="s">
        <v>17</v>
      </c>
      <c r="K134" t="s">
        <v>17</v>
      </c>
      <c r="L134" t="s">
        <v>17</v>
      </c>
      <c r="M134" t="s">
        <v>17</v>
      </c>
      <c r="N134">
        <f t="shared" si="34"/>
        <v>0</v>
      </c>
      <c r="O134">
        <f t="shared" si="35"/>
        <v>3</v>
      </c>
      <c r="P134">
        <f t="shared" si="36"/>
        <v>1</v>
      </c>
      <c r="Q134">
        <f t="shared" si="37"/>
        <v>2</v>
      </c>
      <c r="R134">
        <f t="shared" si="38"/>
        <v>3</v>
      </c>
      <c r="S134">
        <f t="shared" si="39"/>
        <v>3</v>
      </c>
      <c r="T134">
        <f t="shared" si="40"/>
        <v>12</v>
      </c>
    </row>
    <row r="135" spans="1:20">
      <c r="A135" t="str">
        <f>"170841"</f>
        <v>170841</v>
      </c>
      <c r="B135" t="str">
        <f>VLOOKUP(A135,Table2[#All],6,FALSE)</f>
        <v>Energy</v>
      </c>
      <c r="C135">
        <f>VLOOKUP(A135,Table2[#All],7,FALSE)</f>
        <v>0</v>
      </c>
      <c r="D135" s="1">
        <v>43136</v>
      </c>
      <c r="E135" t="s">
        <v>225</v>
      </c>
      <c r="F135" t="s">
        <v>20</v>
      </c>
      <c r="G135" t="s">
        <v>21</v>
      </c>
      <c r="H135" t="s">
        <v>16</v>
      </c>
      <c r="I135" t="s">
        <v>17</v>
      </c>
      <c r="J135" t="s">
        <v>17</v>
      </c>
      <c r="K135" t="s">
        <v>17</v>
      </c>
      <c r="L135" t="s">
        <v>17</v>
      </c>
      <c r="M135" t="s">
        <v>17</v>
      </c>
      <c r="N135">
        <f t="shared" si="34"/>
        <v>0</v>
      </c>
      <c r="O135">
        <f t="shared" si="35"/>
        <v>3</v>
      </c>
      <c r="P135">
        <f t="shared" si="36"/>
        <v>1</v>
      </c>
      <c r="Q135">
        <f t="shared" si="37"/>
        <v>2</v>
      </c>
      <c r="R135">
        <f t="shared" si="38"/>
        <v>3</v>
      </c>
      <c r="S135">
        <f t="shared" si="39"/>
        <v>3</v>
      </c>
      <c r="T135">
        <f t="shared" si="40"/>
        <v>12</v>
      </c>
    </row>
    <row r="136" spans="1:20">
      <c r="A136" t="str">
        <f>"186989"</f>
        <v>186989</v>
      </c>
      <c r="B136" t="str">
        <f>VLOOKUP(A136,Table2[#All],6,FALSE)</f>
        <v>Energy</v>
      </c>
      <c r="C136">
        <f>VLOOKUP(A136,Table2[#All],7,FALSE)</f>
        <v>1</v>
      </c>
      <c r="D136" s="1">
        <v>43137</v>
      </c>
      <c r="E136" t="s">
        <v>225</v>
      </c>
      <c r="F136" t="s">
        <v>20</v>
      </c>
      <c r="G136" t="s">
        <v>21</v>
      </c>
      <c r="H136" t="s">
        <v>16</v>
      </c>
      <c r="I136" t="s">
        <v>17</v>
      </c>
      <c r="J136" t="s">
        <v>17</v>
      </c>
      <c r="K136" t="s">
        <v>17</v>
      </c>
      <c r="L136" t="s">
        <v>17</v>
      </c>
      <c r="M136" t="s">
        <v>17</v>
      </c>
      <c r="N136">
        <f t="shared" si="34"/>
        <v>0</v>
      </c>
      <c r="O136">
        <f t="shared" si="35"/>
        <v>3</v>
      </c>
      <c r="P136">
        <f t="shared" si="36"/>
        <v>1</v>
      </c>
      <c r="Q136">
        <f t="shared" si="37"/>
        <v>2</v>
      </c>
      <c r="R136">
        <f t="shared" si="38"/>
        <v>3</v>
      </c>
      <c r="S136">
        <f t="shared" si="39"/>
        <v>3</v>
      </c>
      <c r="T136">
        <f t="shared" si="40"/>
        <v>12</v>
      </c>
    </row>
    <row r="137" spans="1:20">
      <c r="A137" t="str">
        <f>"015070"</f>
        <v>015070</v>
      </c>
      <c r="B137" t="str">
        <f>VLOOKUP(A137,Table2[#All],6,FALSE)</f>
        <v>Energy</v>
      </c>
      <c r="C137">
        <f>VLOOKUP(A137,Table2[#All],7,FALSE)</f>
        <v>1</v>
      </c>
      <c r="D137" s="1">
        <v>43207</v>
      </c>
      <c r="E137" t="s">
        <v>168</v>
      </c>
      <c r="F137" t="s">
        <v>20</v>
      </c>
      <c r="G137" t="s">
        <v>21</v>
      </c>
      <c r="H137" s="10" t="s">
        <v>16</v>
      </c>
      <c r="I137" t="s">
        <v>17</v>
      </c>
      <c r="J137" t="s">
        <v>17</v>
      </c>
      <c r="K137" t="s">
        <v>17</v>
      </c>
      <c r="L137" t="s">
        <v>17</v>
      </c>
      <c r="M137" t="s">
        <v>17</v>
      </c>
      <c r="N137">
        <f t="shared" si="34"/>
        <v>0</v>
      </c>
      <c r="O137">
        <f t="shared" si="35"/>
        <v>3</v>
      </c>
      <c r="P137">
        <f t="shared" si="36"/>
        <v>1</v>
      </c>
      <c r="Q137">
        <f t="shared" si="37"/>
        <v>2</v>
      </c>
      <c r="R137">
        <f t="shared" si="38"/>
        <v>3</v>
      </c>
      <c r="S137">
        <f t="shared" si="39"/>
        <v>3</v>
      </c>
      <c r="T137">
        <f t="shared" si="40"/>
        <v>12</v>
      </c>
    </row>
    <row r="138" spans="1:20">
      <c r="A138" t="str">
        <f>"004503"</f>
        <v>004503</v>
      </c>
      <c r="B138" t="str">
        <f>VLOOKUP(A138,Table2[#All],6,FALSE)</f>
        <v>Energy</v>
      </c>
      <c r="C138">
        <f>VLOOKUP(A138,Table2[#All],7,FALSE)</f>
        <v>1</v>
      </c>
      <c r="D138" s="1">
        <v>43207</v>
      </c>
      <c r="E138" t="s">
        <v>168</v>
      </c>
      <c r="F138" t="s">
        <v>20</v>
      </c>
      <c r="G138" t="s">
        <v>21</v>
      </c>
      <c r="H138" s="10" t="s">
        <v>16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  <c r="N138">
        <f t="shared" si="34"/>
        <v>0</v>
      </c>
      <c r="O138">
        <f t="shared" si="35"/>
        <v>3</v>
      </c>
      <c r="P138">
        <f t="shared" si="36"/>
        <v>1</v>
      </c>
      <c r="Q138">
        <f t="shared" si="37"/>
        <v>2</v>
      </c>
      <c r="R138">
        <f t="shared" si="38"/>
        <v>3</v>
      </c>
      <c r="S138">
        <f t="shared" si="39"/>
        <v>3</v>
      </c>
      <c r="T138">
        <f t="shared" si="40"/>
        <v>12</v>
      </c>
    </row>
    <row r="139" spans="1:20">
      <c r="A139" t="s">
        <v>231</v>
      </c>
      <c r="B139" t="str">
        <f>VLOOKUP(A139,Table2[#All],6,FALSE)</f>
        <v>Energy</v>
      </c>
      <c r="C139">
        <f>VLOOKUP(A139,Table2[#All],7,FALSE)</f>
        <v>1</v>
      </c>
      <c r="D139" s="1">
        <v>43229</v>
      </c>
      <c r="E139" t="s">
        <v>169</v>
      </c>
      <c r="F139" t="str">
        <f>VLOOKUP(A139,Table2[],3,FALSE)</f>
        <v>UK</v>
      </c>
      <c r="G139" t="str">
        <f>VLOOKUP(A139,Table2[],4,FALSE)</f>
        <v>Europe</v>
      </c>
      <c r="H139" s="10" t="s">
        <v>16</v>
      </c>
      <c r="I139" t="s">
        <v>17</v>
      </c>
      <c r="J139" t="s">
        <v>17</v>
      </c>
      <c r="K139" t="s">
        <v>17</v>
      </c>
      <c r="L139" t="s">
        <v>17</v>
      </c>
      <c r="M139" t="s">
        <v>17</v>
      </c>
      <c r="N139">
        <f t="shared" si="34"/>
        <v>0</v>
      </c>
      <c r="O139">
        <f t="shared" si="35"/>
        <v>3</v>
      </c>
      <c r="P139">
        <f t="shared" si="36"/>
        <v>1</v>
      </c>
      <c r="Q139">
        <f t="shared" si="37"/>
        <v>2</v>
      </c>
      <c r="R139">
        <f t="shared" si="38"/>
        <v>3</v>
      </c>
      <c r="S139">
        <f t="shared" si="39"/>
        <v>3</v>
      </c>
      <c r="T139">
        <f t="shared" si="40"/>
        <v>12</v>
      </c>
    </row>
    <row r="140" spans="1:20">
      <c r="A140" t="s">
        <v>232</v>
      </c>
      <c r="B140" t="str">
        <f>VLOOKUP(A140,Table2[#All],6,FALSE)</f>
        <v>Energy</v>
      </c>
      <c r="C140">
        <f>VLOOKUP(A140,Table2[#All],7,FALSE)</f>
        <v>1</v>
      </c>
      <c r="D140" s="1">
        <v>43230</v>
      </c>
      <c r="E140" t="s">
        <v>169</v>
      </c>
      <c r="F140" t="str">
        <f>VLOOKUP(A140,Table2[],3,FALSE)</f>
        <v>US</v>
      </c>
      <c r="G140" t="str">
        <f>VLOOKUP(A140,Table2[],4,FALSE)</f>
        <v>North America</v>
      </c>
      <c r="H140" s="10" t="s">
        <v>16</v>
      </c>
      <c r="I140" t="s">
        <v>17</v>
      </c>
      <c r="J140" t="s">
        <v>17</v>
      </c>
      <c r="K140" t="s">
        <v>17</v>
      </c>
      <c r="L140" t="s">
        <v>17</v>
      </c>
      <c r="M140" t="s">
        <v>17</v>
      </c>
      <c r="N140">
        <f t="shared" si="34"/>
        <v>0</v>
      </c>
      <c r="O140">
        <f t="shared" si="35"/>
        <v>3</v>
      </c>
      <c r="P140">
        <f t="shared" si="36"/>
        <v>1</v>
      </c>
      <c r="Q140">
        <f t="shared" si="37"/>
        <v>2</v>
      </c>
      <c r="R140">
        <f t="shared" si="38"/>
        <v>3</v>
      </c>
      <c r="S140">
        <f t="shared" si="39"/>
        <v>3</v>
      </c>
      <c r="T140">
        <f t="shared" si="40"/>
        <v>12</v>
      </c>
    </row>
    <row r="141" spans="1:20">
      <c r="A141" t="s">
        <v>233</v>
      </c>
      <c r="B141" t="str">
        <f>VLOOKUP(A141,Table2[#All],6,FALSE)</f>
        <v>Energy</v>
      </c>
      <c r="C141">
        <f>VLOOKUP(A141,Table2[#All],7,FALSE)</f>
        <v>1</v>
      </c>
      <c r="D141" s="1">
        <v>43231</v>
      </c>
      <c r="E141" t="s">
        <v>169</v>
      </c>
      <c r="F141" t="str">
        <f>VLOOKUP(A141,Table2[],3,FALSE)</f>
        <v>US</v>
      </c>
      <c r="G141" t="str">
        <f>VLOOKUP(A141,Table2[],4,FALSE)</f>
        <v>North America</v>
      </c>
      <c r="H141" s="10" t="s">
        <v>16</v>
      </c>
      <c r="I141" t="s">
        <v>17</v>
      </c>
      <c r="J141" t="s">
        <v>17</v>
      </c>
      <c r="K141" t="s">
        <v>17</v>
      </c>
      <c r="L141" t="s">
        <v>17</v>
      </c>
      <c r="M141" t="s">
        <v>17</v>
      </c>
      <c r="N141">
        <f t="shared" si="34"/>
        <v>0</v>
      </c>
      <c r="O141">
        <f t="shared" si="35"/>
        <v>3</v>
      </c>
      <c r="P141">
        <f t="shared" si="36"/>
        <v>1</v>
      </c>
      <c r="Q141">
        <f t="shared" si="37"/>
        <v>2</v>
      </c>
      <c r="R141">
        <f t="shared" si="38"/>
        <v>3</v>
      </c>
      <c r="S141">
        <f t="shared" si="39"/>
        <v>3</v>
      </c>
      <c r="T141">
        <f t="shared" si="40"/>
        <v>12</v>
      </c>
    </row>
    <row r="142" spans="1:20">
      <c r="A142" t="s">
        <v>234</v>
      </c>
      <c r="B142" t="str">
        <f>VLOOKUP(A142,Table2[#All],6,FALSE)</f>
        <v>Energy</v>
      </c>
      <c r="C142">
        <f>VLOOKUP(A142,Table2[#All],7,FALSE)</f>
        <v>1</v>
      </c>
      <c r="D142" s="1">
        <v>43232</v>
      </c>
      <c r="E142" t="s">
        <v>169</v>
      </c>
      <c r="F142" t="str">
        <f>VLOOKUP(A142,Table2[],3,FALSE)</f>
        <v>US</v>
      </c>
      <c r="G142" t="str">
        <f>VLOOKUP(A142,Table2[],4,FALSE)</f>
        <v>North America</v>
      </c>
      <c r="H142" s="10" t="s">
        <v>16</v>
      </c>
      <c r="I142" t="s">
        <v>17</v>
      </c>
      <c r="J142" t="s">
        <v>17</v>
      </c>
      <c r="K142" t="s">
        <v>17</v>
      </c>
      <c r="L142" t="s">
        <v>17</v>
      </c>
      <c r="M142" t="s">
        <v>17</v>
      </c>
      <c r="N142">
        <f t="shared" si="34"/>
        <v>0</v>
      </c>
      <c r="O142">
        <f t="shared" si="35"/>
        <v>3</v>
      </c>
      <c r="P142">
        <f t="shared" si="36"/>
        <v>1</v>
      </c>
      <c r="Q142">
        <f t="shared" si="37"/>
        <v>2</v>
      </c>
      <c r="R142">
        <f t="shared" si="38"/>
        <v>3</v>
      </c>
      <c r="S142">
        <f t="shared" si="39"/>
        <v>3</v>
      </c>
      <c r="T142">
        <f t="shared" si="40"/>
        <v>12</v>
      </c>
    </row>
    <row r="143" spans="1:20">
      <c r="A143" t="s">
        <v>235</v>
      </c>
      <c r="B143" t="str">
        <f>VLOOKUP(A143,Table2[#All],6,FALSE)</f>
        <v>Energy</v>
      </c>
      <c r="C143">
        <f>VLOOKUP(A143,Table2[#All],7,FALSE)</f>
        <v>1</v>
      </c>
      <c r="D143" s="1">
        <v>43233</v>
      </c>
      <c r="E143" t="s">
        <v>169</v>
      </c>
      <c r="F143" t="str">
        <f>VLOOKUP(A143,Table2[],3,FALSE)</f>
        <v>UK</v>
      </c>
      <c r="G143" t="str">
        <f>VLOOKUP(A143,Table2[],4,FALSE)</f>
        <v>Europe</v>
      </c>
      <c r="H143" s="10" t="s">
        <v>16</v>
      </c>
      <c r="I143" t="s">
        <v>17</v>
      </c>
      <c r="J143" t="s">
        <v>17</v>
      </c>
      <c r="K143" t="s">
        <v>17</v>
      </c>
      <c r="L143" t="s">
        <v>17</v>
      </c>
      <c r="M143" t="s">
        <v>17</v>
      </c>
      <c r="N143">
        <f t="shared" si="34"/>
        <v>0</v>
      </c>
      <c r="O143">
        <f t="shared" si="35"/>
        <v>3</v>
      </c>
      <c r="P143">
        <f t="shared" si="36"/>
        <v>1</v>
      </c>
      <c r="Q143">
        <f t="shared" si="37"/>
        <v>2</v>
      </c>
      <c r="R143">
        <f t="shared" si="38"/>
        <v>3</v>
      </c>
      <c r="S143">
        <f t="shared" si="39"/>
        <v>3</v>
      </c>
      <c r="T143">
        <f t="shared" si="40"/>
        <v>12</v>
      </c>
    </row>
    <row r="144" spans="1:20">
      <c r="A144" t="s">
        <v>241</v>
      </c>
      <c r="B144" t="str">
        <f>VLOOKUP(A144,Table2[#All],6,FALSE)</f>
        <v>Energy</v>
      </c>
      <c r="C144">
        <f>VLOOKUP(A144,Table2[#All],7,FALSE)</f>
        <v>1</v>
      </c>
      <c r="D144" s="1">
        <v>43283</v>
      </c>
      <c r="E144" t="s">
        <v>170</v>
      </c>
      <c r="F144" t="str">
        <f>VLOOKUP(A144,Table2[],3,FALSE)</f>
        <v xml:space="preserve">US </v>
      </c>
      <c r="G144" t="str">
        <f>VLOOKUP(A144,Table2[],4,FALSE)</f>
        <v>North America</v>
      </c>
      <c r="H144" s="10" t="s">
        <v>16</v>
      </c>
      <c r="I144" t="s">
        <v>17</v>
      </c>
      <c r="J144" t="s">
        <v>17</v>
      </c>
      <c r="K144" t="s">
        <v>17</v>
      </c>
      <c r="L144" t="s">
        <v>17</v>
      </c>
      <c r="M144" t="s">
        <v>17</v>
      </c>
      <c r="N144">
        <f t="shared" si="34"/>
        <v>0</v>
      </c>
      <c r="O144">
        <f t="shared" si="35"/>
        <v>3</v>
      </c>
      <c r="P144">
        <f t="shared" si="36"/>
        <v>1</v>
      </c>
      <c r="Q144">
        <f t="shared" si="37"/>
        <v>2</v>
      </c>
      <c r="R144">
        <f t="shared" si="38"/>
        <v>3</v>
      </c>
      <c r="S144">
        <f t="shared" si="39"/>
        <v>3</v>
      </c>
      <c r="T144">
        <f t="shared" si="40"/>
        <v>12</v>
      </c>
    </row>
    <row r="145" spans="1:20">
      <c r="A145" t="s">
        <v>231</v>
      </c>
      <c r="B145" t="str">
        <f>VLOOKUP(A145,Table2[#All],6,FALSE)</f>
        <v>Energy</v>
      </c>
      <c r="C145">
        <f>VLOOKUP(A145,Table2[#All],7,FALSE)</f>
        <v>1</v>
      </c>
      <c r="D145" s="1">
        <v>43283</v>
      </c>
      <c r="E145" t="s">
        <v>170</v>
      </c>
      <c r="F145" t="str">
        <f>VLOOKUP(A145,Table2[],3,FALSE)</f>
        <v>UK</v>
      </c>
      <c r="G145" t="str">
        <f>VLOOKUP(A145,Table2[],4,FALSE)</f>
        <v>Europe</v>
      </c>
      <c r="H145" s="10" t="s">
        <v>16</v>
      </c>
      <c r="I145" t="s">
        <v>17</v>
      </c>
      <c r="J145" t="s">
        <v>17</v>
      </c>
      <c r="K145" t="s">
        <v>17</v>
      </c>
      <c r="L145" t="s">
        <v>17</v>
      </c>
      <c r="M145" t="s">
        <v>17</v>
      </c>
      <c r="N145">
        <f t="shared" si="34"/>
        <v>0</v>
      </c>
      <c r="O145">
        <f t="shared" si="35"/>
        <v>3</v>
      </c>
      <c r="P145">
        <f t="shared" si="36"/>
        <v>1</v>
      </c>
      <c r="Q145">
        <f t="shared" si="37"/>
        <v>2</v>
      </c>
      <c r="R145">
        <f t="shared" si="38"/>
        <v>3</v>
      </c>
      <c r="S145">
        <f t="shared" si="39"/>
        <v>3</v>
      </c>
      <c r="T145">
        <f t="shared" si="40"/>
        <v>12</v>
      </c>
    </row>
    <row r="146" spans="1:20">
      <c r="A146" t="s">
        <v>232</v>
      </c>
      <c r="B146" t="str">
        <f>VLOOKUP(A146,Table2[#All],6,FALSE)</f>
        <v>Energy</v>
      </c>
      <c r="C146">
        <f>VLOOKUP(A146,Table2[#All],7,FALSE)</f>
        <v>1</v>
      </c>
      <c r="D146" s="1">
        <v>43283</v>
      </c>
      <c r="E146" t="s">
        <v>170</v>
      </c>
      <c r="F146" t="str">
        <f>VLOOKUP(A146,Table2[],3,FALSE)</f>
        <v>US</v>
      </c>
      <c r="G146" t="str">
        <f>VLOOKUP(A146,Table2[],4,FALSE)</f>
        <v>North America</v>
      </c>
      <c r="H146" s="10" t="s">
        <v>16</v>
      </c>
      <c r="I146" t="s">
        <v>17</v>
      </c>
      <c r="J146" t="s">
        <v>17</v>
      </c>
      <c r="K146" t="s">
        <v>17</v>
      </c>
      <c r="L146" t="s">
        <v>17</v>
      </c>
      <c r="M146" t="s">
        <v>17</v>
      </c>
      <c r="N146">
        <f t="shared" si="34"/>
        <v>0</v>
      </c>
      <c r="O146">
        <f t="shared" si="35"/>
        <v>3</v>
      </c>
      <c r="P146">
        <f t="shared" si="36"/>
        <v>1</v>
      </c>
      <c r="Q146">
        <f t="shared" si="37"/>
        <v>2</v>
      </c>
      <c r="R146">
        <f t="shared" si="38"/>
        <v>3</v>
      </c>
      <c r="S146">
        <f t="shared" si="39"/>
        <v>3</v>
      </c>
      <c r="T146">
        <f t="shared" si="40"/>
        <v>12</v>
      </c>
    </row>
    <row r="147" spans="1:20">
      <c r="A147" t="s">
        <v>233</v>
      </c>
      <c r="B147" t="str">
        <f>VLOOKUP(A147,Table2[#All],6,FALSE)</f>
        <v>Energy</v>
      </c>
      <c r="C147">
        <f>VLOOKUP(A147,Table2[#All],7,FALSE)</f>
        <v>1</v>
      </c>
      <c r="D147" s="1">
        <v>43283</v>
      </c>
      <c r="E147" t="s">
        <v>170</v>
      </c>
      <c r="F147" t="str">
        <f>VLOOKUP(A147,Table2[],3,FALSE)</f>
        <v>US</v>
      </c>
      <c r="G147" t="str">
        <f>VLOOKUP(A147,Table2[],4,FALSE)</f>
        <v>North America</v>
      </c>
      <c r="H147" s="10" t="s">
        <v>16</v>
      </c>
      <c r="I147" t="s">
        <v>17</v>
      </c>
      <c r="J147" t="s">
        <v>17</v>
      </c>
      <c r="K147" t="s">
        <v>17</v>
      </c>
      <c r="L147" t="s">
        <v>17</v>
      </c>
      <c r="M147" t="s">
        <v>17</v>
      </c>
      <c r="N147">
        <f t="shared" si="34"/>
        <v>0</v>
      </c>
      <c r="O147">
        <f t="shared" si="35"/>
        <v>3</v>
      </c>
      <c r="P147">
        <f t="shared" si="36"/>
        <v>1</v>
      </c>
      <c r="Q147">
        <f t="shared" si="37"/>
        <v>2</v>
      </c>
      <c r="R147">
        <f t="shared" si="38"/>
        <v>3</v>
      </c>
      <c r="S147">
        <f t="shared" si="39"/>
        <v>3</v>
      </c>
      <c r="T147">
        <f t="shared" si="40"/>
        <v>12</v>
      </c>
    </row>
    <row r="148" spans="1:20">
      <c r="A148" t="s">
        <v>234</v>
      </c>
      <c r="B148" t="str">
        <f>VLOOKUP(A148,Table2[#All],6,FALSE)</f>
        <v>Energy</v>
      </c>
      <c r="C148">
        <f>VLOOKUP(A148,Table2[#All],7,FALSE)</f>
        <v>1</v>
      </c>
      <c r="D148" s="1">
        <v>43283</v>
      </c>
      <c r="E148" t="s">
        <v>170</v>
      </c>
      <c r="F148" t="str">
        <f>VLOOKUP(A148,Table2[],3,FALSE)</f>
        <v>US</v>
      </c>
      <c r="G148" t="str">
        <f>VLOOKUP(A148,Table2[],4,FALSE)</f>
        <v>North America</v>
      </c>
      <c r="H148" s="10" t="s">
        <v>16</v>
      </c>
      <c r="I148" t="s">
        <v>17</v>
      </c>
      <c r="J148" t="s">
        <v>17</v>
      </c>
      <c r="K148" t="s">
        <v>17</v>
      </c>
      <c r="L148" t="s">
        <v>17</v>
      </c>
      <c r="M148" t="s">
        <v>17</v>
      </c>
      <c r="N148">
        <f t="shared" si="34"/>
        <v>0</v>
      </c>
      <c r="O148">
        <f t="shared" si="35"/>
        <v>3</v>
      </c>
      <c r="P148">
        <f t="shared" si="36"/>
        <v>1</v>
      </c>
      <c r="Q148">
        <f t="shared" si="37"/>
        <v>2</v>
      </c>
      <c r="R148">
        <f t="shared" si="38"/>
        <v>3</v>
      </c>
      <c r="S148">
        <f t="shared" si="39"/>
        <v>3</v>
      </c>
      <c r="T148">
        <f t="shared" si="40"/>
        <v>12</v>
      </c>
    </row>
    <row r="149" spans="1:20">
      <c r="A149" t="s">
        <v>235</v>
      </c>
      <c r="B149" t="str">
        <f>VLOOKUP(A149,Table2[#All],6,FALSE)</f>
        <v>Energy</v>
      </c>
      <c r="C149">
        <f>VLOOKUP(A149,Table2[#All],7,FALSE)</f>
        <v>1</v>
      </c>
      <c r="D149" s="1">
        <v>43283</v>
      </c>
      <c r="E149" t="s">
        <v>170</v>
      </c>
      <c r="F149" t="str">
        <f>VLOOKUP(A149,Table2[],3,FALSE)</f>
        <v>UK</v>
      </c>
      <c r="G149" t="str">
        <f>VLOOKUP(A149,Table2[],4,FALSE)</f>
        <v>Europe</v>
      </c>
      <c r="H149" s="10" t="s">
        <v>16</v>
      </c>
      <c r="I149" t="s">
        <v>17</v>
      </c>
      <c r="J149" t="s">
        <v>17</v>
      </c>
      <c r="K149" t="s">
        <v>17</v>
      </c>
      <c r="L149" t="s">
        <v>17</v>
      </c>
      <c r="M149" t="s">
        <v>17</v>
      </c>
      <c r="N149">
        <f t="shared" si="34"/>
        <v>0</v>
      </c>
      <c r="O149">
        <f t="shared" si="35"/>
        <v>3</v>
      </c>
      <c r="P149">
        <f t="shared" si="36"/>
        <v>1</v>
      </c>
      <c r="Q149">
        <f t="shared" si="37"/>
        <v>2</v>
      </c>
      <c r="R149">
        <f t="shared" si="38"/>
        <v>3</v>
      </c>
      <c r="S149">
        <f t="shared" si="39"/>
        <v>3</v>
      </c>
      <c r="T149">
        <f t="shared" si="40"/>
        <v>12</v>
      </c>
    </row>
    <row r="150" spans="1:20">
      <c r="A150" t="s">
        <v>236</v>
      </c>
      <c r="B150" t="str">
        <f>VLOOKUP(A150,Table2[#All],6,FALSE)</f>
        <v>Energy</v>
      </c>
      <c r="C150">
        <f>VLOOKUP(A150,Table2[#All],7,FALSE)</f>
        <v>0</v>
      </c>
      <c r="D150" s="1">
        <v>43283</v>
      </c>
      <c r="E150" t="s">
        <v>170</v>
      </c>
      <c r="F150" t="str">
        <f>VLOOKUP(A150,Table2[],3,FALSE)</f>
        <v>US</v>
      </c>
      <c r="G150" t="str">
        <f>VLOOKUP(A150,Table2[],4,FALSE)</f>
        <v>North America</v>
      </c>
      <c r="H150" s="10" t="s">
        <v>16</v>
      </c>
      <c r="I150" t="s">
        <v>17</v>
      </c>
      <c r="J150" t="s">
        <v>17</v>
      </c>
      <c r="K150" t="s">
        <v>17</v>
      </c>
      <c r="L150" t="s">
        <v>17</v>
      </c>
      <c r="M150" t="s">
        <v>17</v>
      </c>
      <c r="N150">
        <f t="shared" si="34"/>
        <v>0</v>
      </c>
      <c r="O150">
        <f t="shared" si="35"/>
        <v>3</v>
      </c>
      <c r="P150">
        <f t="shared" si="36"/>
        <v>1</v>
      </c>
      <c r="Q150">
        <f t="shared" si="37"/>
        <v>2</v>
      </c>
      <c r="R150">
        <f t="shared" si="38"/>
        <v>3</v>
      </c>
      <c r="S150">
        <f t="shared" si="39"/>
        <v>3</v>
      </c>
      <c r="T150">
        <f t="shared" si="40"/>
        <v>12</v>
      </c>
    </row>
    <row r="151" spans="1:20">
      <c r="A151" t="s">
        <v>237</v>
      </c>
      <c r="B151" t="str">
        <f>VLOOKUP(A151,Table2[#All],6,FALSE)</f>
        <v>Energy</v>
      </c>
      <c r="C151">
        <f>VLOOKUP(A151,Table2[#All],7,FALSE)</f>
        <v>1</v>
      </c>
      <c r="D151" s="1">
        <v>43283</v>
      </c>
      <c r="E151" t="s">
        <v>170</v>
      </c>
      <c r="F151" t="str">
        <f>VLOOKUP(A151,Table2[],3,FALSE)</f>
        <v>US</v>
      </c>
      <c r="G151" t="str">
        <f>VLOOKUP(A151,Table2[],4,FALSE)</f>
        <v>North America</v>
      </c>
      <c r="H151" s="10" t="s">
        <v>16</v>
      </c>
      <c r="I151" t="s">
        <v>17</v>
      </c>
      <c r="J151" t="s">
        <v>17</v>
      </c>
      <c r="K151" t="s">
        <v>17</v>
      </c>
      <c r="L151" t="s">
        <v>17</v>
      </c>
      <c r="M151" t="s">
        <v>17</v>
      </c>
      <c r="N151">
        <f t="shared" si="34"/>
        <v>0</v>
      </c>
      <c r="O151">
        <f t="shared" si="35"/>
        <v>3</v>
      </c>
      <c r="P151">
        <f t="shared" si="36"/>
        <v>1</v>
      </c>
      <c r="Q151">
        <f t="shared" si="37"/>
        <v>2</v>
      </c>
      <c r="R151">
        <f t="shared" si="38"/>
        <v>3</v>
      </c>
      <c r="S151">
        <f t="shared" si="39"/>
        <v>3</v>
      </c>
      <c r="T151">
        <f t="shared" si="40"/>
        <v>12</v>
      </c>
    </row>
    <row r="152" spans="1:20">
      <c r="A152" s="8" t="s">
        <v>133</v>
      </c>
      <c r="B152" t="str">
        <f>VLOOKUP(A152,Table2[#All],6,FALSE)</f>
        <v>Energy</v>
      </c>
      <c r="C152">
        <f>VLOOKUP(A152,Table2[#All],7,FALSE)</f>
        <v>1</v>
      </c>
      <c r="D152" s="1">
        <v>43286</v>
      </c>
      <c r="E152" t="s">
        <v>134</v>
      </c>
      <c r="F152" t="str">
        <f>VLOOKUP(A152,Table2[],3,FALSE)</f>
        <v>France</v>
      </c>
      <c r="G152" t="str">
        <f>VLOOKUP(A152,Table2[],4,FALSE)</f>
        <v>Europe</v>
      </c>
      <c r="H152" t="s">
        <v>16</v>
      </c>
      <c r="I152" t="s">
        <v>17</v>
      </c>
      <c r="J152" t="s">
        <v>16</v>
      </c>
      <c r="K152" t="s">
        <v>16</v>
      </c>
      <c r="L152" t="s">
        <v>16</v>
      </c>
      <c r="M152" t="s">
        <v>16</v>
      </c>
      <c r="N152">
        <f t="shared" si="34"/>
        <v>0</v>
      </c>
      <c r="O152">
        <f t="shared" si="35"/>
        <v>3</v>
      </c>
      <c r="P152">
        <f t="shared" si="36"/>
        <v>0</v>
      </c>
      <c r="Q152">
        <f t="shared" si="37"/>
        <v>0</v>
      </c>
      <c r="R152">
        <f t="shared" si="38"/>
        <v>0</v>
      </c>
      <c r="S152">
        <f t="shared" si="39"/>
        <v>0</v>
      </c>
      <c r="T152">
        <f t="shared" si="40"/>
        <v>3</v>
      </c>
    </row>
    <row r="153" spans="1:20">
      <c r="A153" t="s">
        <v>241</v>
      </c>
      <c r="B153" t="str">
        <f>VLOOKUP(A153,Table2[#All],6,FALSE)</f>
        <v>Energy</v>
      </c>
      <c r="C153">
        <f>VLOOKUP(A153,Table2[#All],7,FALSE)</f>
        <v>1</v>
      </c>
      <c r="D153" s="1">
        <v>43301</v>
      </c>
      <c r="E153" t="s">
        <v>238</v>
      </c>
      <c r="F153" t="str">
        <f>VLOOKUP(A153,Table2[],3,FALSE)</f>
        <v xml:space="preserve">US </v>
      </c>
      <c r="G153" t="str">
        <f>VLOOKUP(A153,Table2[],4,FALSE)</f>
        <v>North America</v>
      </c>
      <c r="H153" s="10" t="s">
        <v>16</v>
      </c>
      <c r="I153" t="s">
        <v>17</v>
      </c>
      <c r="J153" t="s">
        <v>17</v>
      </c>
      <c r="K153" t="s">
        <v>17</v>
      </c>
      <c r="L153" t="s">
        <v>17</v>
      </c>
      <c r="M153" t="s">
        <v>17</v>
      </c>
      <c r="N153">
        <f t="shared" si="34"/>
        <v>0</v>
      </c>
      <c r="O153">
        <f t="shared" si="35"/>
        <v>3</v>
      </c>
      <c r="P153">
        <f t="shared" si="36"/>
        <v>1</v>
      </c>
      <c r="Q153">
        <f t="shared" si="37"/>
        <v>2</v>
      </c>
      <c r="R153">
        <f t="shared" si="38"/>
        <v>3</v>
      </c>
      <c r="S153">
        <f t="shared" si="39"/>
        <v>3</v>
      </c>
      <c r="T153">
        <f t="shared" si="40"/>
        <v>12</v>
      </c>
    </row>
    <row r="154" spans="1:20">
      <c r="A154" t="s">
        <v>231</v>
      </c>
      <c r="B154" t="str">
        <f>VLOOKUP(A154,Table2[#All],6,FALSE)</f>
        <v>Energy</v>
      </c>
      <c r="C154">
        <f>VLOOKUP(A154,Table2[#All],7,FALSE)</f>
        <v>1</v>
      </c>
      <c r="D154" s="1">
        <v>43301</v>
      </c>
      <c r="E154" t="s">
        <v>238</v>
      </c>
      <c r="F154" t="str">
        <f>VLOOKUP(A154,Table2[],3,FALSE)</f>
        <v>UK</v>
      </c>
      <c r="G154" t="str">
        <f>VLOOKUP(A154,Table2[],4,FALSE)</f>
        <v>Europe</v>
      </c>
      <c r="H154" s="10" t="s">
        <v>16</v>
      </c>
      <c r="I154" t="s">
        <v>17</v>
      </c>
      <c r="J154" t="s">
        <v>17</v>
      </c>
      <c r="K154" t="s">
        <v>17</v>
      </c>
      <c r="L154" t="s">
        <v>17</v>
      </c>
      <c r="M154" t="s">
        <v>17</v>
      </c>
      <c r="N154">
        <f t="shared" si="34"/>
        <v>0</v>
      </c>
      <c r="O154">
        <f t="shared" si="35"/>
        <v>3</v>
      </c>
      <c r="P154">
        <f t="shared" si="36"/>
        <v>1</v>
      </c>
      <c r="Q154">
        <f t="shared" si="37"/>
        <v>2</v>
      </c>
      <c r="R154">
        <f t="shared" si="38"/>
        <v>3</v>
      </c>
      <c r="S154">
        <f t="shared" si="39"/>
        <v>3</v>
      </c>
      <c r="T154">
        <f t="shared" si="40"/>
        <v>12</v>
      </c>
    </row>
    <row r="155" spans="1:20">
      <c r="A155" t="s">
        <v>232</v>
      </c>
      <c r="B155" t="str">
        <f>VLOOKUP(A155,Table2[#All],6,FALSE)</f>
        <v>Energy</v>
      </c>
      <c r="C155">
        <f>VLOOKUP(A155,Table2[#All],7,FALSE)</f>
        <v>1</v>
      </c>
      <c r="D155" s="1">
        <v>43301</v>
      </c>
      <c r="E155" t="s">
        <v>238</v>
      </c>
      <c r="F155" t="str">
        <f>VLOOKUP(A155,Table2[],3,FALSE)</f>
        <v>US</v>
      </c>
      <c r="G155" t="str">
        <f>VLOOKUP(A155,Table2[],4,FALSE)</f>
        <v>North America</v>
      </c>
      <c r="H155" s="10" t="s">
        <v>16</v>
      </c>
      <c r="I155" t="s">
        <v>17</v>
      </c>
      <c r="J155" t="s">
        <v>17</v>
      </c>
      <c r="K155" t="s">
        <v>17</v>
      </c>
      <c r="L155" t="s">
        <v>17</v>
      </c>
      <c r="M155" t="s">
        <v>17</v>
      </c>
      <c r="N155">
        <f t="shared" si="34"/>
        <v>0</v>
      </c>
      <c r="O155">
        <f t="shared" si="35"/>
        <v>3</v>
      </c>
      <c r="P155">
        <f t="shared" si="36"/>
        <v>1</v>
      </c>
      <c r="Q155">
        <f t="shared" si="37"/>
        <v>2</v>
      </c>
      <c r="R155">
        <f t="shared" si="38"/>
        <v>3</v>
      </c>
      <c r="S155">
        <f t="shared" si="39"/>
        <v>3</v>
      </c>
      <c r="T155">
        <f t="shared" si="40"/>
        <v>12</v>
      </c>
    </row>
    <row r="156" spans="1:20">
      <c r="A156" t="s">
        <v>233</v>
      </c>
      <c r="B156" t="str">
        <f>VLOOKUP(A156,Table2[#All],6,FALSE)</f>
        <v>Energy</v>
      </c>
      <c r="C156">
        <f>VLOOKUP(A156,Table2[#All],7,FALSE)</f>
        <v>1</v>
      </c>
      <c r="D156" s="1">
        <v>43301</v>
      </c>
      <c r="E156" t="s">
        <v>238</v>
      </c>
      <c r="F156" t="str">
        <f>VLOOKUP(A156,Table2[],3,FALSE)</f>
        <v>US</v>
      </c>
      <c r="G156" t="str">
        <f>VLOOKUP(A156,Table2[],4,FALSE)</f>
        <v>North America</v>
      </c>
      <c r="H156" s="10" t="s">
        <v>16</v>
      </c>
      <c r="I156" t="s">
        <v>17</v>
      </c>
      <c r="J156" t="s">
        <v>17</v>
      </c>
      <c r="K156" t="s">
        <v>17</v>
      </c>
      <c r="L156" t="s">
        <v>17</v>
      </c>
      <c r="M156" t="s">
        <v>17</v>
      </c>
      <c r="N156">
        <f t="shared" si="34"/>
        <v>0</v>
      </c>
      <c r="O156">
        <f t="shared" si="35"/>
        <v>3</v>
      </c>
      <c r="P156">
        <f t="shared" si="36"/>
        <v>1</v>
      </c>
      <c r="Q156">
        <f t="shared" si="37"/>
        <v>2</v>
      </c>
      <c r="R156">
        <f t="shared" si="38"/>
        <v>3</v>
      </c>
      <c r="S156">
        <f t="shared" si="39"/>
        <v>3</v>
      </c>
      <c r="T156">
        <f t="shared" si="40"/>
        <v>12</v>
      </c>
    </row>
    <row r="157" spans="1:20">
      <c r="A157" t="s">
        <v>234</v>
      </c>
      <c r="B157" t="str">
        <f>VLOOKUP(A157,Table2[#All],6,FALSE)</f>
        <v>Energy</v>
      </c>
      <c r="C157">
        <f>VLOOKUP(A157,Table2[#All],7,FALSE)</f>
        <v>1</v>
      </c>
      <c r="D157" s="1">
        <v>43301</v>
      </c>
      <c r="E157" t="s">
        <v>238</v>
      </c>
      <c r="F157" t="str">
        <f>VLOOKUP(A157,Table2[],3,FALSE)</f>
        <v>US</v>
      </c>
      <c r="G157" t="str">
        <f>VLOOKUP(A157,Table2[],4,FALSE)</f>
        <v>North America</v>
      </c>
      <c r="H157" s="10" t="s">
        <v>16</v>
      </c>
      <c r="I157" t="s">
        <v>17</v>
      </c>
      <c r="J157" t="s">
        <v>17</v>
      </c>
      <c r="K157" t="s">
        <v>17</v>
      </c>
      <c r="L157" t="s">
        <v>17</v>
      </c>
      <c r="M157" t="s">
        <v>17</v>
      </c>
      <c r="N157">
        <f t="shared" si="34"/>
        <v>0</v>
      </c>
      <c r="O157">
        <f t="shared" si="35"/>
        <v>3</v>
      </c>
      <c r="P157">
        <f t="shared" si="36"/>
        <v>1</v>
      </c>
      <c r="Q157">
        <f t="shared" si="37"/>
        <v>2</v>
      </c>
      <c r="R157">
        <f t="shared" si="38"/>
        <v>3</v>
      </c>
      <c r="S157">
        <f t="shared" si="39"/>
        <v>3</v>
      </c>
      <c r="T157">
        <f t="shared" si="40"/>
        <v>12</v>
      </c>
    </row>
    <row r="158" spans="1:20">
      <c r="A158" t="s">
        <v>235</v>
      </c>
      <c r="B158" t="str">
        <f>VLOOKUP(A158,Table2[#All],6,FALSE)</f>
        <v>Energy</v>
      </c>
      <c r="C158">
        <f>VLOOKUP(A158,Table2[#All],7,FALSE)</f>
        <v>1</v>
      </c>
      <c r="D158" s="1">
        <v>43301</v>
      </c>
      <c r="E158" t="s">
        <v>238</v>
      </c>
      <c r="F158" t="str">
        <f>VLOOKUP(A158,Table2[],3,FALSE)</f>
        <v>UK</v>
      </c>
      <c r="G158" t="str">
        <f>VLOOKUP(A158,Table2[],4,FALSE)</f>
        <v>Europe</v>
      </c>
      <c r="H158" s="10" t="s">
        <v>16</v>
      </c>
      <c r="I158" t="s">
        <v>17</v>
      </c>
      <c r="J158" t="s">
        <v>17</v>
      </c>
      <c r="K158" t="s">
        <v>17</v>
      </c>
      <c r="L158" t="s">
        <v>17</v>
      </c>
      <c r="M158" t="s">
        <v>17</v>
      </c>
      <c r="N158">
        <f t="shared" si="34"/>
        <v>0</v>
      </c>
      <c r="O158">
        <f t="shared" si="35"/>
        <v>3</v>
      </c>
      <c r="P158">
        <f t="shared" si="36"/>
        <v>1</v>
      </c>
      <c r="Q158">
        <f t="shared" si="37"/>
        <v>2</v>
      </c>
      <c r="R158">
        <f t="shared" si="38"/>
        <v>3</v>
      </c>
      <c r="S158">
        <f t="shared" si="39"/>
        <v>3</v>
      </c>
      <c r="T158">
        <f t="shared" si="40"/>
        <v>12</v>
      </c>
    </row>
    <row r="159" spans="1:20">
      <c r="A159" t="s">
        <v>268</v>
      </c>
      <c r="B159" t="str">
        <f>VLOOKUP(A159,Table2[#All],6,FALSE)</f>
        <v>Energy</v>
      </c>
      <c r="C159">
        <f>VLOOKUP(A159,Table2[#All],7,FALSE)</f>
        <v>1</v>
      </c>
      <c r="D159" s="1">
        <v>43301</v>
      </c>
      <c r="E159" t="s">
        <v>238</v>
      </c>
      <c r="F159" t="str">
        <f>VLOOKUP(A159,Table2[],3,FALSE)</f>
        <v>US</v>
      </c>
      <c r="G159" t="str">
        <f>VLOOKUP(A159,Table2[],4,FALSE)</f>
        <v>North America</v>
      </c>
      <c r="H159" s="10" t="s">
        <v>16</v>
      </c>
      <c r="I159" t="s">
        <v>17</v>
      </c>
      <c r="J159" t="s">
        <v>17</v>
      </c>
      <c r="K159" t="s">
        <v>17</v>
      </c>
      <c r="L159" t="s">
        <v>17</v>
      </c>
      <c r="M159" t="s">
        <v>17</v>
      </c>
      <c r="N159">
        <f t="shared" ref="N159:N166" si="41">IF(H159="Yes",2,0)</f>
        <v>0</v>
      </c>
      <c r="O159">
        <f t="shared" ref="O159:O166" si="42">IF(I159="Yes",3,0)</f>
        <v>3</v>
      </c>
      <c r="P159">
        <f t="shared" ref="P159:P166" si="43">IF(J159="Yes",1,0)</f>
        <v>1</v>
      </c>
      <c r="Q159">
        <f t="shared" ref="Q159:Q166" si="44">IF(K159="Yes",2,0)</f>
        <v>2</v>
      </c>
      <c r="R159">
        <f t="shared" ref="R159:R166" si="45">IF(L159="Yes",3,0)</f>
        <v>3</v>
      </c>
      <c r="S159">
        <f t="shared" ref="S159:S166" si="46">IF(M159="Yes",3,0)</f>
        <v>3</v>
      </c>
      <c r="T159">
        <f t="shared" ref="T159:T166" si="47">SUM(N159:S159)</f>
        <v>12</v>
      </c>
    </row>
    <row r="160" spans="1:20">
      <c r="A160" t="s">
        <v>260</v>
      </c>
      <c r="B160" t="str">
        <f>VLOOKUP(A160,Table2[#All],6,FALSE)</f>
        <v>Energy</v>
      </c>
      <c r="C160">
        <f>VLOOKUP(A160,Table2[#All],7,FALSE)</f>
        <v>1</v>
      </c>
      <c r="D160" s="1">
        <v>43301</v>
      </c>
      <c r="E160" t="s">
        <v>238</v>
      </c>
      <c r="F160" t="str">
        <f>VLOOKUP(A160,Table2[],3,FALSE)</f>
        <v>US</v>
      </c>
      <c r="G160" t="str">
        <f>VLOOKUP(A160,Table2[],4,FALSE)</f>
        <v>North America</v>
      </c>
      <c r="H160" s="10" t="s">
        <v>16</v>
      </c>
      <c r="I160" t="s">
        <v>17</v>
      </c>
      <c r="J160" t="s">
        <v>17</v>
      </c>
      <c r="K160" t="s">
        <v>17</v>
      </c>
      <c r="L160" t="s">
        <v>17</v>
      </c>
      <c r="M160" t="s">
        <v>17</v>
      </c>
      <c r="N160">
        <f t="shared" si="41"/>
        <v>0</v>
      </c>
      <c r="O160">
        <f t="shared" si="42"/>
        <v>3</v>
      </c>
      <c r="P160">
        <f t="shared" si="43"/>
        <v>1</v>
      </c>
      <c r="Q160">
        <f t="shared" si="44"/>
        <v>2</v>
      </c>
      <c r="R160">
        <f t="shared" si="45"/>
        <v>3</v>
      </c>
      <c r="S160">
        <f t="shared" si="46"/>
        <v>3</v>
      </c>
      <c r="T160">
        <f t="shared" si="47"/>
        <v>12</v>
      </c>
    </row>
    <row r="161" spans="1:20">
      <c r="A161" t="s">
        <v>236</v>
      </c>
      <c r="B161" t="str">
        <f>VLOOKUP(A161,Table2[#All],6,FALSE)</f>
        <v>Energy</v>
      </c>
      <c r="C161">
        <f>VLOOKUP(A161,Table2[#All],7,FALSE)</f>
        <v>0</v>
      </c>
      <c r="D161" s="1">
        <v>43301</v>
      </c>
      <c r="E161" t="s">
        <v>238</v>
      </c>
      <c r="F161" t="str">
        <f>VLOOKUP(A161,Table2[],3,FALSE)</f>
        <v>US</v>
      </c>
      <c r="G161" t="str">
        <f>VLOOKUP(A161,Table2[],4,FALSE)</f>
        <v>North America</v>
      </c>
      <c r="H161" s="10" t="s">
        <v>16</v>
      </c>
      <c r="I161" t="s">
        <v>17</v>
      </c>
      <c r="J161" t="s">
        <v>17</v>
      </c>
      <c r="K161" t="s">
        <v>17</v>
      </c>
      <c r="L161" t="s">
        <v>17</v>
      </c>
      <c r="M161" t="s">
        <v>17</v>
      </c>
      <c r="N161">
        <f t="shared" si="41"/>
        <v>0</v>
      </c>
      <c r="O161">
        <f t="shared" si="42"/>
        <v>3</v>
      </c>
      <c r="P161">
        <f t="shared" si="43"/>
        <v>1</v>
      </c>
      <c r="Q161">
        <f t="shared" si="44"/>
        <v>2</v>
      </c>
      <c r="R161">
        <f t="shared" si="45"/>
        <v>3</v>
      </c>
      <c r="S161">
        <f t="shared" si="46"/>
        <v>3</v>
      </c>
      <c r="T161">
        <f t="shared" si="47"/>
        <v>12</v>
      </c>
    </row>
    <row r="162" spans="1:20">
      <c r="A162" t="s">
        <v>237</v>
      </c>
      <c r="B162" t="str">
        <f>VLOOKUP(A162,Table2[#All],6,FALSE)</f>
        <v>Energy</v>
      </c>
      <c r="C162">
        <f>VLOOKUP(A162,Table2[#All],7,FALSE)</f>
        <v>1</v>
      </c>
      <c r="D162" s="1">
        <v>43301</v>
      </c>
      <c r="E162" t="s">
        <v>238</v>
      </c>
      <c r="F162" t="str">
        <f>VLOOKUP(A162,Table2[],3,FALSE)</f>
        <v>US</v>
      </c>
      <c r="G162" t="str">
        <f>VLOOKUP(A162,Table2[],4,FALSE)</f>
        <v>North America</v>
      </c>
      <c r="H162" s="10" t="s">
        <v>16</v>
      </c>
      <c r="I162" t="s">
        <v>17</v>
      </c>
      <c r="J162" t="s">
        <v>17</v>
      </c>
      <c r="K162" t="s">
        <v>17</v>
      </c>
      <c r="L162" t="s">
        <v>17</v>
      </c>
      <c r="M162" t="s">
        <v>17</v>
      </c>
      <c r="N162">
        <f t="shared" si="41"/>
        <v>0</v>
      </c>
      <c r="O162">
        <f t="shared" si="42"/>
        <v>3</v>
      </c>
      <c r="P162">
        <f t="shared" si="43"/>
        <v>1</v>
      </c>
      <c r="Q162">
        <f t="shared" si="44"/>
        <v>2</v>
      </c>
      <c r="R162">
        <f t="shared" si="45"/>
        <v>3</v>
      </c>
      <c r="S162">
        <f t="shared" si="46"/>
        <v>3</v>
      </c>
      <c r="T162">
        <f t="shared" si="47"/>
        <v>12</v>
      </c>
    </row>
    <row r="163" spans="1:20">
      <c r="A163" s="5" t="str">
        <f>"269546"</f>
        <v>269546</v>
      </c>
      <c r="B163" t="str">
        <f>VLOOKUP(A163,Table2[#All],6,FALSE)</f>
        <v>Financials</v>
      </c>
      <c r="C163">
        <f>VLOOKUP(A163,Table2[#All],7,FALSE)</f>
        <v>0</v>
      </c>
      <c r="D163" s="1">
        <v>43318</v>
      </c>
      <c r="E163" t="s">
        <v>132</v>
      </c>
      <c r="F163" t="str">
        <f>VLOOKUP(A163,Table2[],3,FALSE)</f>
        <v>Poland</v>
      </c>
      <c r="G163" t="str">
        <f>VLOOKUP(A163,Table2[],4,FALSE)</f>
        <v>Europe</v>
      </c>
      <c r="H163" t="s">
        <v>17</v>
      </c>
      <c r="I163" t="s">
        <v>16</v>
      </c>
      <c r="J163" t="s">
        <v>16</v>
      </c>
      <c r="K163" t="s">
        <v>16</v>
      </c>
      <c r="L163" t="s">
        <v>16</v>
      </c>
      <c r="M163" t="s">
        <v>16</v>
      </c>
      <c r="N163">
        <f t="shared" si="41"/>
        <v>2</v>
      </c>
      <c r="O163">
        <f t="shared" si="42"/>
        <v>0</v>
      </c>
      <c r="P163">
        <f t="shared" si="43"/>
        <v>0</v>
      </c>
      <c r="Q163">
        <f t="shared" si="44"/>
        <v>0</v>
      </c>
      <c r="R163">
        <f t="shared" si="45"/>
        <v>0</v>
      </c>
      <c r="S163">
        <f t="shared" si="46"/>
        <v>0</v>
      </c>
      <c r="T163">
        <f t="shared" si="47"/>
        <v>2</v>
      </c>
    </row>
    <row r="164" spans="1:20">
      <c r="A164" t="str">
        <f>"028877"</f>
        <v>028877</v>
      </c>
      <c r="B164" t="str">
        <f>VLOOKUP(A164,Table2[#All],6,FALSE)</f>
        <v>Consumer Staples</v>
      </c>
      <c r="C164">
        <f>VLOOKUP(A164,Table2[#All],7,FALSE)</f>
        <v>0</v>
      </c>
      <c r="D164" s="1">
        <v>43371</v>
      </c>
      <c r="E164" t="s">
        <v>172</v>
      </c>
      <c r="F164" t="str">
        <f>VLOOKUP(A164,Table2[],3,FALSE)</f>
        <v>US</v>
      </c>
      <c r="G164" t="str">
        <f>VLOOKUP(A164,Table2[],4,FALSE)</f>
        <v>North America</v>
      </c>
      <c r="H164" s="10" t="s">
        <v>16</v>
      </c>
      <c r="I164" t="s">
        <v>17</v>
      </c>
      <c r="J164" t="s">
        <v>16</v>
      </c>
      <c r="K164" t="s">
        <v>16</v>
      </c>
      <c r="L164" t="s">
        <v>17</v>
      </c>
      <c r="M164" t="s">
        <v>16</v>
      </c>
      <c r="N164">
        <f t="shared" si="41"/>
        <v>0</v>
      </c>
      <c r="O164">
        <f t="shared" si="42"/>
        <v>3</v>
      </c>
      <c r="P164">
        <f t="shared" si="43"/>
        <v>0</v>
      </c>
      <c r="Q164">
        <f t="shared" si="44"/>
        <v>0</v>
      </c>
      <c r="R164">
        <f t="shared" si="45"/>
        <v>3</v>
      </c>
      <c r="S164">
        <f t="shared" si="46"/>
        <v>0</v>
      </c>
      <c r="T164">
        <f t="shared" si="47"/>
        <v>6</v>
      </c>
    </row>
    <row r="165" spans="1:20">
      <c r="A165" s="4" t="str">
        <f>"290445"</f>
        <v>290445</v>
      </c>
      <c r="B165" t="str">
        <f>VLOOKUP(A165,Table2[#All],6,FALSE)</f>
        <v>Utilities</v>
      </c>
      <c r="C165">
        <f>VLOOKUP(A165,Table2[#All],7,FALSE)</f>
        <v>0</v>
      </c>
      <c r="D165" s="1">
        <v>43397</v>
      </c>
      <c r="E165" t="s">
        <v>121</v>
      </c>
      <c r="F165" t="s">
        <v>38</v>
      </c>
      <c r="G165" t="s">
        <v>15</v>
      </c>
      <c r="H165" t="s">
        <v>17</v>
      </c>
      <c r="I165" t="s">
        <v>17</v>
      </c>
      <c r="J165" t="s">
        <v>16</v>
      </c>
      <c r="K165" t="s">
        <v>16</v>
      </c>
      <c r="L165" t="s">
        <v>16</v>
      </c>
      <c r="M165" t="s">
        <v>16</v>
      </c>
      <c r="N165">
        <f t="shared" si="41"/>
        <v>2</v>
      </c>
      <c r="O165">
        <f t="shared" si="42"/>
        <v>3</v>
      </c>
      <c r="P165">
        <f t="shared" si="43"/>
        <v>0</v>
      </c>
      <c r="Q165">
        <f t="shared" si="44"/>
        <v>0</v>
      </c>
      <c r="R165">
        <f t="shared" si="45"/>
        <v>0</v>
      </c>
      <c r="S165">
        <f t="shared" si="46"/>
        <v>0</v>
      </c>
      <c r="T165">
        <f t="shared" si="47"/>
        <v>5</v>
      </c>
    </row>
    <row r="166" spans="1:20">
      <c r="A166" t="str">
        <f>"004503"</f>
        <v>004503</v>
      </c>
      <c r="B166" t="str">
        <f>VLOOKUP(A166,Table2[#All],6,FALSE)</f>
        <v>Energy</v>
      </c>
      <c r="C166">
        <f>VLOOKUP(A166,Table2[#All],7,FALSE)</f>
        <v>1</v>
      </c>
      <c r="D166" s="1">
        <v>43397</v>
      </c>
      <c r="E166" t="s">
        <v>171</v>
      </c>
      <c r="F166" t="str">
        <f>VLOOKUP(A166,Table2[],3,FALSE)</f>
        <v>US</v>
      </c>
      <c r="G166" t="str">
        <f>VLOOKUP(A166,Table2[],4,FALSE)</f>
        <v>North America</v>
      </c>
      <c r="H166" s="10" t="s">
        <v>17</v>
      </c>
      <c r="I166" t="s">
        <v>17</v>
      </c>
      <c r="J166" t="s">
        <v>17</v>
      </c>
      <c r="K166" t="s">
        <v>16</v>
      </c>
      <c r="L166" t="s">
        <v>17</v>
      </c>
      <c r="M166" t="s">
        <v>17</v>
      </c>
      <c r="N166">
        <f t="shared" si="41"/>
        <v>2</v>
      </c>
      <c r="O166">
        <f t="shared" si="42"/>
        <v>3</v>
      </c>
      <c r="P166">
        <f t="shared" si="43"/>
        <v>1</v>
      </c>
      <c r="Q166">
        <f t="shared" si="44"/>
        <v>0</v>
      </c>
      <c r="R166">
        <f t="shared" si="45"/>
        <v>3</v>
      </c>
      <c r="S166">
        <f t="shared" si="46"/>
        <v>3</v>
      </c>
      <c r="T166">
        <f t="shared" si="47"/>
        <v>12</v>
      </c>
    </row>
    <row r="167" spans="1:20">
      <c r="A167" s="7" t="s">
        <v>133</v>
      </c>
      <c r="B167" t="str">
        <f>VLOOKUP(A167,Table2[#All],6,FALSE)</f>
        <v>Energy</v>
      </c>
      <c r="C167">
        <f>VLOOKUP(A167,Table2[#All],7,FALSE)</f>
        <v>1</v>
      </c>
      <c r="D167" s="1">
        <v>43404</v>
      </c>
      <c r="E167" t="s">
        <v>296</v>
      </c>
      <c r="F167" t="str">
        <f>VLOOKUP(A167,Table2[],3,FALSE)</f>
        <v>France</v>
      </c>
      <c r="G167" t="str">
        <f>VLOOKUP(A167,Table2[],4,FALSE)</f>
        <v>Europe</v>
      </c>
    </row>
    <row r="168" spans="1:20">
      <c r="A168" s="7" t="s">
        <v>233</v>
      </c>
      <c r="B168" t="str">
        <f>VLOOKUP(A168,Table2[#All],6,FALSE)</f>
        <v>Energy</v>
      </c>
      <c r="C168">
        <f>VLOOKUP(A168,Table2[#All],7,FALSE)</f>
        <v>1</v>
      </c>
      <c r="D168" s="1">
        <v>43404</v>
      </c>
      <c r="E168" t="s">
        <v>296</v>
      </c>
      <c r="F168" t="str">
        <f>VLOOKUP(A168,Table2[],3,FALSE)</f>
        <v>US</v>
      </c>
      <c r="G168" t="str">
        <f>VLOOKUP(A168,Table2[],4,FALSE)</f>
        <v>North America</v>
      </c>
    </row>
    <row r="169" spans="1:20">
      <c r="A169" t="s">
        <v>241</v>
      </c>
      <c r="B169" t="str">
        <f>VLOOKUP(A169,Table2[#All],6,FALSE)</f>
        <v>Energy</v>
      </c>
      <c r="C169">
        <f>VLOOKUP(A169,Table2[#All],7,FALSE)</f>
        <v>1</v>
      </c>
      <c r="D169" s="1">
        <v>43418</v>
      </c>
      <c r="E169" t="s">
        <v>173</v>
      </c>
      <c r="F169" t="str">
        <f>VLOOKUP(A169,Table2[],3,FALSE)</f>
        <v xml:space="preserve">US </v>
      </c>
      <c r="G169" t="str">
        <f>VLOOKUP(A169,Table2[],4,FALSE)</f>
        <v>North America</v>
      </c>
      <c r="H169" s="10" t="s">
        <v>17</v>
      </c>
      <c r="I169" t="s">
        <v>17</v>
      </c>
      <c r="J169" t="s">
        <v>16</v>
      </c>
      <c r="K169" t="s">
        <v>16</v>
      </c>
      <c r="L169" t="s">
        <v>17</v>
      </c>
      <c r="M169" t="s">
        <v>17</v>
      </c>
      <c r="N169">
        <f t="shared" ref="N169:N199" si="48">IF(H169="Yes",2,0)</f>
        <v>2</v>
      </c>
      <c r="O169">
        <f t="shared" ref="O169:O199" si="49">IF(I169="Yes",3,0)</f>
        <v>3</v>
      </c>
      <c r="P169">
        <f t="shared" ref="P169:P199" si="50">IF(J169="Yes",1,0)</f>
        <v>0</v>
      </c>
      <c r="Q169">
        <f t="shared" ref="Q169:Q199" si="51">IF(K169="Yes",2,0)</f>
        <v>0</v>
      </c>
      <c r="R169">
        <f t="shared" ref="R169:R199" si="52">IF(L169="Yes",3,0)</f>
        <v>3</v>
      </c>
      <c r="S169">
        <f t="shared" ref="S169:S199" si="53">IF(M169="Yes",3,0)</f>
        <v>3</v>
      </c>
      <c r="T169">
        <f t="shared" ref="T169:T199" si="54">SUM(N169:S169)</f>
        <v>11</v>
      </c>
    </row>
    <row r="170" spans="1:20">
      <c r="A170" t="s">
        <v>242</v>
      </c>
      <c r="B170" t="str">
        <f>VLOOKUP(A170,Table2[#All],6,FALSE)</f>
        <v>Energy</v>
      </c>
      <c r="C170">
        <f>VLOOKUP(A170,Table2[#All],7,FALSE)</f>
        <v>0</v>
      </c>
      <c r="D170" s="1">
        <v>43418</v>
      </c>
      <c r="E170" t="s">
        <v>173</v>
      </c>
      <c r="F170" t="str">
        <f>VLOOKUP(A170,Table2[],3,FALSE)</f>
        <v>US</v>
      </c>
      <c r="G170" t="str">
        <f>VLOOKUP(A170,Table2[],4,FALSE)</f>
        <v>North America</v>
      </c>
      <c r="H170" s="10" t="s">
        <v>17</v>
      </c>
      <c r="I170" t="s">
        <v>17</v>
      </c>
      <c r="J170" t="s">
        <v>16</v>
      </c>
      <c r="K170" t="s">
        <v>16</v>
      </c>
      <c r="L170" t="s">
        <v>17</v>
      </c>
      <c r="M170" t="s">
        <v>17</v>
      </c>
      <c r="N170">
        <f t="shared" si="48"/>
        <v>2</v>
      </c>
      <c r="O170">
        <f t="shared" si="49"/>
        <v>3</v>
      </c>
      <c r="P170">
        <f t="shared" si="50"/>
        <v>0</v>
      </c>
      <c r="Q170">
        <f t="shared" si="51"/>
        <v>0</v>
      </c>
      <c r="R170">
        <f t="shared" si="52"/>
        <v>3</v>
      </c>
      <c r="S170">
        <f t="shared" si="53"/>
        <v>3</v>
      </c>
      <c r="T170">
        <f t="shared" si="54"/>
        <v>11</v>
      </c>
    </row>
    <row r="171" spans="1:20">
      <c r="A171" t="s">
        <v>231</v>
      </c>
      <c r="B171" t="str">
        <f>VLOOKUP(A171,Table2[#All],6,FALSE)</f>
        <v>Energy</v>
      </c>
      <c r="C171">
        <f>VLOOKUP(A171,Table2[#All],7,FALSE)</f>
        <v>1</v>
      </c>
      <c r="D171" s="1">
        <v>43418</v>
      </c>
      <c r="E171" t="s">
        <v>173</v>
      </c>
      <c r="F171" t="str">
        <f>VLOOKUP(A171,Table2[],3,FALSE)</f>
        <v>UK</v>
      </c>
      <c r="G171" t="str">
        <f>VLOOKUP(A171,Table2[],4,FALSE)</f>
        <v>Europe</v>
      </c>
      <c r="H171" s="10" t="s">
        <v>17</v>
      </c>
      <c r="I171" t="s">
        <v>17</v>
      </c>
      <c r="J171" t="s">
        <v>16</v>
      </c>
      <c r="K171" t="s">
        <v>16</v>
      </c>
      <c r="L171" t="s">
        <v>17</v>
      </c>
      <c r="M171" t="s">
        <v>17</v>
      </c>
      <c r="N171">
        <f t="shared" si="48"/>
        <v>2</v>
      </c>
      <c r="O171">
        <f t="shared" si="49"/>
        <v>3</v>
      </c>
      <c r="P171">
        <f t="shared" si="50"/>
        <v>0</v>
      </c>
      <c r="Q171">
        <f t="shared" si="51"/>
        <v>0</v>
      </c>
      <c r="R171">
        <f t="shared" si="52"/>
        <v>3</v>
      </c>
      <c r="S171">
        <f t="shared" si="53"/>
        <v>3</v>
      </c>
      <c r="T171">
        <f t="shared" si="54"/>
        <v>11</v>
      </c>
    </row>
    <row r="172" spans="1:20">
      <c r="A172" t="s">
        <v>232</v>
      </c>
      <c r="B172" t="str">
        <f>VLOOKUP(A172,Table2[#All],6,FALSE)</f>
        <v>Energy</v>
      </c>
      <c r="C172">
        <f>VLOOKUP(A172,Table2[#All],7,FALSE)</f>
        <v>1</v>
      </c>
      <c r="D172" s="1">
        <v>43418</v>
      </c>
      <c r="E172" t="s">
        <v>173</v>
      </c>
      <c r="F172" t="str">
        <f>VLOOKUP(A172,Table2[],3,FALSE)</f>
        <v>US</v>
      </c>
      <c r="G172" t="str">
        <f>VLOOKUP(A172,Table2[],4,FALSE)</f>
        <v>North America</v>
      </c>
      <c r="H172" s="10" t="s">
        <v>17</v>
      </c>
      <c r="I172" t="s">
        <v>17</v>
      </c>
      <c r="J172" t="s">
        <v>16</v>
      </c>
      <c r="K172" t="s">
        <v>16</v>
      </c>
      <c r="L172" t="s">
        <v>17</v>
      </c>
      <c r="M172" t="s">
        <v>17</v>
      </c>
      <c r="N172">
        <f t="shared" si="48"/>
        <v>2</v>
      </c>
      <c r="O172">
        <f t="shared" si="49"/>
        <v>3</v>
      </c>
      <c r="P172">
        <f t="shared" si="50"/>
        <v>0</v>
      </c>
      <c r="Q172">
        <f t="shared" si="51"/>
        <v>0</v>
      </c>
      <c r="R172">
        <f t="shared" si="52"/>
        <v>3</v>
      </c>
      <c r="S172">
        <f t="shared" si="53"/>
        <v>3</v>
      </c>
      <c r="T172">
        <f t="shared" si="54"/>
        <v>11</v>
      </c>
    </row>
    <row r="173" spans="1:20">
      <c r="A173" t="s">
        <v>233</v>
      </c>
      <c r="B173" t="str">
        <f>VLOOKUP(A173,Table2[#All],6,FALSE)</f>
        <v>Energy</v>
      </c>
      <c r="C173">
        <f>VLOOKUP(A173,Table2[#All],7,FALSE)</f>
        <v>1</v>
      </c>
      <c r="D173" s="1">
        <v>43418</v>
      </c>
      <c r="E173" t="s">
        <v>173</v>
      </c>
      <c r="F173" t="str">
        <f>VLOOKUP(A173,Table2[],3,FALSE)</f>
        <v>US</v>
      </c>
      <c r="G173" t="str">
        <f>VLOOKUP(A173,Table2[],4,FALSE)</f>
        <v>North America</v>
      </c>
      <c r="H173" s="10" t="s">
        <v>17</v>
      </c>
      <c r="I173" t="s">
        <v>17</v>
      </c>
      <c r="J173" t="s">
        <v>16</v>
      </c>
      <c r="K173" t="s">
        <v>16</v>
      </c>
      <c r="L173" t="s">
        <v>17</v>
      </c>
      <c r="M173" t="s">
        <v>17</v>
      </c>
      <c r="N173">
        <f t="shared" si="48"/>
        <v>2</v>
      </c>
      <c r="O173">
        <f t="shared" si="49"/>
        <v>3</v>
      </c>
      <c r="P173">
        <f t="shared" si="50"/>
        <v>0</v>
      </c>
      <c r="Q173">
        <f t="shared" si="51"/>
        <v>0</v>
      </c>
      <c r="R173">
        <f t="shared" si="52"/>
        <v>3</v>
      </c>
      <c r="S173">
        <f t="shared" si="53"/>
        <v>3</v>
      </c>
      <c r="T173">
        <f t="shared" si="54"/>
        <v>11</v>
      </c>
    </row>
    <row r="174" spans="1:20">
      <c r="A174" t="s">
        <v>243</v>
      </c>
      <c r="B174" t="str">
        <f>VLOOKUP(A174,Table2[#All],6,FALSE)</f>
        <v>Energy</v>
      </c>
      <c r="C174">
        <f>VLOOKUP(A174,Table2[#All],7,FALSE)</f>
        <v>1</v>
      </c>
      <c r="D174" s="1">
        <v>43418</v>
      </c>
      <c r="E174" t="s">
        <v>173</v>
      </c>
      <c r="F174" t="str">
        <f>VLOOKUP(A174,Table2[],3,FALSE)</f>
        <v>US</v>
      </c>
      <c r="G174" t="str">
        <f>VLOOKUP(A174,Table2[],4,FALSE)</f>
        <v>North America</v>
      </c>
      <c r="H174" s="10" t="s">
        <v>17</v>
      </c>
      <c r="I174" t="s">
        <v>17</v>
      </c>
      <c r="J174" t="s">
        <v>16</v>
      </c>
      <c r="K174" t="s">
        <v>16</v>
      </c>
      <c r="L174" t="s">
        <v>17</v>
      </c>
      <c r="M174" t="s">
        <v>17</v>
      </c>
      <c r="N174">
        <f t="shared" si="48"/>
        <v>2</v>
      </c>
      <c r="O174">
        <f t="shared" si="49"/>
        <v>3</v>
      </c>
      <c r="P174">
        <f t="shared" si="50"/>
        <v>0</v>
      </c>
      <c r="Q174">
        <f t="shared" si="51"/>
        <v>0</v>
      </c>
      <c r="R174">
        <f t="shared" si="52"/>
        <v>3</v>
      </c>
      <c r="S174">
        <f t="shared" si="53"/>
        <v>3</v>
      </c>
      <c r="T174">
        <f t="shared" si="54"/>
        <v>11</v>
      </c>
    </row>
    <row r="175" spans="1:20">
      <c r="A175" t="s">
        <v>234</v>
      </c>
      <c r="B175" t="str">
        <f>VLOOKUP(A175,Table2[#All],6,FALSE)</f>
        <v>Energy</v>
      </c>
      <c r="C175">
        <f>VLOOKUP(A175,Table2[#All],7,FALSE)</f>
        <v>1</v>
      </c>
      <c r="D175" s="1">
        <v>43418</v>
      </c>
      <c r="E175" t="s">
        <v>173</v>
      </c>
      <c r="F175" t="str">
        <f>VLOOKUP(A175,Table2[],3,FALSE)</f>
        <v>US</v>
      </c>
      <c r="G175" t="str">
        <f>VLOOKUP(A175,Table2[],4,FALSE)</f>
        <v>North America</v>
      </c>
      <c r="H175" s="10" t="s">
        <v>17</v>
      </c>
      <c r="I175" t="s">
        <v>17</v>
      </c>
      <c r="J175" t="s">
        <v>16</v>
      </c>
      <c r="K175" t="s">
        <v>16</v>
      </c>
      <c r="L175" t="s">
        <v>17</v>
      </c>
      <c r="M175" t="s">
        <v>17</v>
      </c>
      <c r="N175">
        <f t="shared" si="48"/>
        <v>2</v>
      </c>
      <c r="O175">
        <f t="shared" si="49"/>
        <v>3</v>
      </c>
      <c r="P175">
        <f t="shared" si="50"/>
        <v>0</v>
      </c>
      <c r="Q175">
        <f t="shared" si="51"/>
        <v>0</v>
      </c>
      <c r="R175">
        <f t="shared" si="52"/>
        <v>3</v>
      </c>
      <c r="S175">
        <f t="shared" si="53"/>
        <v>3</v>
      </c>
      <c r="T175">
        <f t="shared" si="54"/>
        <v>11</v>
      </c>
    </row>
    <row r="176" spans="1:20">
      <c r="A176" t="s">
        <v>244</v>
      </c>
      <c r="B176" t="str">
        <f>VLOOKUP(A176,Table2[#All],6,FALSE)</f>
        <v>Energy</v>
      </c>
      <c r="C176">
        <f>VLOOKUP(A176,Table2[#All],7,FALSE)</f>
        <v>0</v>
      </c>
      <c r="D176" s="1">
        <v>43418</v>
      </c>
      <c r="E176" t="s">
        <v>173</v>
      </c>
      <c r="F176" t="str">
        <f>VLOOKUP(A176,Table2[],3,FALSE)</f>
        <v>US</v>
      </c>
      <c r="G176" t="str">
        <f>VLOOKUP(A176,Table2[],4,FALSE)</f>
        <v>North America</v>
      </c>
      <c r="H176" s="10" t="s">
        <v>17</v>
      </c>
      <c r="I176" t="s">
        <v>17</v>
      </c>
      <c r="J176" t="s">
        <v>16</v>
      </c>
      <c r="K176" t="s">
        <v>16</v>
      </c>
      <c r="L176" t="s">
        <v>17</v>
      </c>
      <c r="M176" t="s">
        <v>17</v>
      </c>
      <c r="N176">
        <f t="shared" si="48"/>
        <v>2</v>
      </c>
      <c r="O176">
        <f t="shared" si="49"/>
        <v>3</v>
      </c>
      <c r="P176">
        <f t="shared" si="50"/>
        <v>0</v>
      </c>
      <c r="Q176">
        <f t="shared" si="51"/>
        <v>0</v>
      </c>
      <c r="R176">
        <f t="shared" si="52"/>
        <v>3</v>
      </c>
      <c r="S176">
        <f t="shared" si="53"/>
        <v>3</v>
      </c>
      <c r="T176">
        <f t="shared" si="54"/>
        <v>11</v>
      </c>
    </row>
    <row r="177" spans="1:20">
      <c r="A177" t="s">
        <v>245</v>
      </c>
      <c r="B177" t="str">
        <f>VLOOKUP(A177,Table2[#All],6,FALSE)</f>
        <v>Energy</v>
      </c>
      <c r="C177">
        <f>VLOOKUP(A177,Table2[#All],7,FALSE)</f>
        <v>1</v>
      </c>
      <c r="D177" s="1">
        <v>43418</v>
      </c>
      <c r="E177" t="s">
        <v>173</v>
      </c>
      <c r="F177" t="str">
        <f>VLOOKUP(A177,Table2[],3,FALSE)</f>
        <v>US</v>
      </c>
      <c r="G177" t="str">
        <f>VLOOKUP(A177,Table2[],4,FALSE)</f>
        <v>North America</v>
      </c>
      <c r="H177" s="10" t="s">
        <v>17</v>
      </c>
      <c r="I177" t="s">
        <v>17</v>
      </c>
      <c r="J177" t="s">
        <v>16</v>
      </c>
      <c r="K177" t="s">
        <v>16</v>
      </c>
      <c r="L177" t="s">
        <v>17</v>
      </c>
      <c r="M177" t="s">
        <v>17</v>
      </c>
      <c r="N177">
        <f t="shared" si="48"/>
        <v>2</v>
      </c>
      <c r="O177">
        <f t="shared" si="49"/>
        <v>3</v>
      </c>
      <c r="P177">
        <f t="shared" si="50"/>
        <v>0</v>
      </c>
      <c r="Q177">
        <f t="shared" si="51"/>
        <v>0</v>
      </c>
      <c r="R177">
        <f t="shared" si="52"/>
        <v>3</v>
      </c>
      <c r="S177">
        <f t="shared" si="53"/>
        <v>3</v>
      </c>
      <c r="T177">
        <f t="shared" si="54"/>
        <v>11</v>
      </c>
    </row>
    <row r="178" spans="1:20">
      <c r="A178" t="s">
        <v>235</v>
      </c>
      <c r="B178" t="str">
        <f>VLOOKUP(A178,Table2[#All],6,FALSE)</f>
        <v>Energy</v>
      </c>
      <c r="C178">
        <f>VLOOKUP(A178,Table2[#All],7,FALSE)</f>
        <v>1</v>
      </c>
      <c r="D178" s="1">
        <v>43418</v>
      </c>
      <c r="E178" t="s">
        <v>173</v>
      </c>
      <c r="F178" t="str">
        <f>VLOOKUP(A178,Table2[],3,FALSE)</f>
        <v>UK</v>
      </c>
      <c r="G178" t="str">
        <f>VLOOKUP(A178,Table2[],4,FALSE)</f>
        <v>Europe</v>
      </c>
      <c r="H178" s="10" t="s">
        <v>17</v>
      </c>
      <c r="I178" t="s">
        <v>17</v>
      </c>
      <c r="J178" t="s">
        <v>16</v>
      </c>
      <c r="K178" t="s">
        <v>16</v>
      </c>
      <c r="L178" t="s">
        <v>17</v>
      </c>
      <c r="M178" t="s">
        <v>17</v>
      </c>
      <c r="N178">
        <f t="shared" si="48"/>
        <v>2</v>
      </c>
      <c r="O178">
        <f t="shared" si="49"/>
        <v>3</v>
      </c>
      <c r="P178">
        <f t="shared" si="50"/>
        <v>0</v>
      </c>
      <c r="Q178">
        <f t="shared" si="51"/>
        <v>0</v>
      </c>
      <c r="R178">
        <f t="shared" si="52"/>
        <v>3</v>
      </c>
      <c r="S178">
        <f t="shared" si="53"/>
        <v>3</v>
      </c>
      <c r="T178">
        <f t="shared" si="54"/>
        <v>11</v>
      </c>
    </row>
    <row r="179" spans="1:20">
      <c r="A179" t="s">
        <v>247</v>
      </c>
      <c r="B179" t="str">
        <f>VLOOKUP(A179,Table2[#All],6,FALSE)</f>
        <v>Energy</v>
      </c>
      <c r="C179">
        <f>VLOOKUP(A179,Table2[#All],7,FALSE)</f>
        <v>1</v>
      </c>
      <c r="D179" s="1">
        <v>43418</v>
      </c>
      <c r="E179" t="s">
        <v>173</v>
      </c>
      <c r="F179" t="str">
        <f>VLOOKUP(A179,Table2[],3,FALSE)</f>
        <v>US</v>
      </c>
      <c r="G179" t="str">
        <f>VLOOKUP(A179,Table2[],4,FALSE)</f>
        <v>North America</v>
      </c>
      <c r="H179" s="10" t="s">
        <v>17</v>
      </c>
      <c r="I179" t="s">
        <v>17</v>
      </c>
      <c r="J179" t="s">
        <v>16</v>
      </c>
      <c r="K179" t="s">
        <v>16</v>
      </c>
      <c r="L179" t="s">
        <v>17</v>
      </c>
      <c r="M179" t="s">
        <v>17</v>
      </c>
      <c r="N179">
        <f t="shared" si="48"/>
        <v>2</v>
      </c>
      <c r="O179">
        <f t="shared" si="49"/>
        <v>3</v>
      </c>
      <c r="P179">
        <f t="shared" si="50"/>
        <v>0</v>
      </c>
      <c r="Q179">
        <f t="shared" si="51"/>
        <v>0</v>
      </c>
      <c r="R179">
        <f t="shared" si="52"/>
        <v>3</v>
      </c>
      <c r="S179">
        <f t="shared" si="53"/>
        <v>3</v>
      </c>
      <c r="T179">
        <f t="shared" si="54"/>
        <v>11</v>
      </c>
    </row>
    <row r="180" spans="1:20">
      <c r="A180" t="s">
        <v>248</v>
      </c>
      <c r="B180" t="str">
        <f>VLOOKUP(A180,Table2[#All],6,FALSE)</f>
        <v>Energy</v>
      </c>
      <c r="C180">
        <f>VLOOKUP(A180,Table2[#All],7,FALSE)</f>
        <v>1</v>
      </c>
      <c r="D180" s="1">
        <v>43418</v>
      </c>
      <c r="E180" t="s">
        <v>173</v>
      </c>
      <c r="F180" t="str">
        <f>VLOOKUP(A180,Table2[],3,FALSE)</f>
        <v>Spain</v>
      </c>
      <c r="G180" t="str">
        <f>VLOOKUP(A180,Table2[],4,FALSE)</f>
        <v>Europe</v>
      </c>
      <c r="H180" s="10" t="s">
        <v>17</v>
      </c>
      <c r="I180" t="s">
        <v>17</v>
      </c>
      <c r="J180" t="s">
        <v>16</v>
      </c>
      <c r="K180" t="s">
        <v>16</v>
      </c>
      <c r="L180" t="s">
        <v>17</v>
      </c>
      <c r="M180" t="s">
        <v>17</v>
      </c>
      <c r="N180">
        <f t="shared" si="48"/>
        <v>2</v>
      </c>
      <c r="O180">
        <f t="shared" si="49"/>
        <v>3</v>
      </c>
      <c r="P180">
        <f t="shared" si="50"/>
        <v>0</v>
      </c>
      <c r="Q180">
        <f t="shared" si="51"/>
        <v>0</v>
      </c>
      <c r="R180">
        <f t="shared" si="52"/>
        <v>3</v>
      </c>
      <c r="S180">
        <f t="shared" si="53"/>
        <v>3</v>
      </c>
      <c r="T180">
        <f t="shared" si="54"/>
        <v>11</v>
      </c>
    </row>
    <row r="181" spans="1:20">
      <c r="A181" t="s">
        <v>133</v>
      </c>
      <c r="B181" t="str">
        <f>VLOOKUP(A181,Table2[#All],6,FALSE)</f>
        <v>Energy</v>
      </c>
      <c r="C181">
        <f>VLOOKUP(A181,Table2[#All],7,FALSE)</f>
        <v>1</v>
      </c>
      <c r="D181" s="1">
        <v>43418</v>
      </c>
      <c r="E181" t="s">
        <v>173</v>
      </c>
      <c r="F181" t="str">
        <f>VLOOKUP(A181,Table2[],3,FALSE)</f>
        <v>France</v>
      </c>
      <c r="G181" t="str">
        <f>VLOOKUP(A181,Table2[],4,FALSE)</f>
        <v>Europe</v>
      </c>
      <c r="H181" s="10" t="s">
        <v>17</v>
      </c>
      <c r="I181" t="s">
        <v>17</v>
      </c>
      <c r="J181" t="s">
        <v>16</v>
      </c>
      <c r="K181" t="s">
        <v>16</v>
      </c>
      <c r="L181" t="s">
        <v>17</v>
      </c>
      <c r="M181" t="s">
        <v>17</v>
      </c>
      <c r="N181">
        <f t="shared" si="48"/>
        <v>2</v>
      </c>
      <c r="O181">
        <f t="shared" si="49"/>
        <v>3</v>
      </c>
      <c r="P181">
        <f t="shared" si="50"/>
        <v>0</v>
      </c>
      <c r="Q181">
        <f t="shared" si="51"/>
        <v>0</v>
      </c>
      <c r="R181">
        <f t="shared" si="52"/>
        <v>3</v>
      </c>
      <c r="S181">
        <f t="shared" si="53"/>
        <v>3</v>
      </c>
      <c r="T181">
        <f t="shared" si="54"/>
        <v>11</v>
      </c>
    </row>
    <row r="182" spans="1:20">
      <c r="A182" t="s">
        <v>250</v>
      </c>
      <c r="B182" t="str">
        <f>VLOOKUP(A182,Table2[#All],6,FALSE)</f>
        <v>Energy</v>
      </c>
      <c r="C182">
        <f>VLOOKUP(A182,Table2[#All],7,FALSE)</f>
        <v>1</v>
      </c>
      <c r="D182" s="1">
        <v>43418</v>
      </c>
      <c r="E182" t="s">
        <v>173</v>
      </c>
      <c r="F182" t="str">
        <f>VLOOKUP(A182,Table2[],3,FALSE)</f>
        <v>Italy</v>
      </c>
      <c r="G182" t="str">
        <f>VLOOKUP(A182,Table2[],4,FALSE)</f>
        <v>Europe</v>
      </c>
      <c r="H182" s="10" t="s">
        <v>17</v>
      </c>
      <c r="I182" t="s">
        <v>17</v>
      </c>
      <c r="J182" t="s">
        <v>16</v>
      </c>
      <c r="K182" t="s">
        <v>16</v>
      </c>
      <c r="L182" t="s">
        <v>17</v>
      </c>
      <c r="M182" t="s">
        <v>17</v>
      </c>
      <c r="N182">
        <f t="shared" si="48"/>
        <v>2</v>
      </c>
      <c r="O182">
        <f t="shared" si="49"/>
        <v>3</v>
      </c>
      <c r="P182">
        <f t="shared" si="50"/>
        <v>0</v>
      </c>
      <c r="Q182">
        <f t="shared" si="51"/>
        <v>0</v>
      </c>
      <c r="R182">
        <f t="shared" si="52"/>
        <v>3</v>
      </c>
      <c r="S182">
        <f t="shared" si="53"/>
        <v>3</v>
      </c>
      <c r="T182">
        <f t="shared" si="54"/>
        <v>11</v>
      </c>
    </row>
    <row r="183" spans="1:20">
      <c r="A183" t="s">
        <v>236</v>
      </c>
      <c r="B183" t="str">
        <f>VLOOKUP(A183,Table2[#All],6,FALSE)</f>
        <v>Energy</v>
      </c>
      <c r="C183">
        <f>VLOOKUP(A183,Table2[#All],7,FALSE)</f>
        <v>0</v>
      </c>
      <c r="D183" s="1">
        <v>43418</v>
      </c>
      <c r="E183" t="s">
        <v>173</v>
      </c>
      <c r="F183" t="str">
        <f>VLOOKUP(A183,Table2[],3,FALSE)</f>
        <v>US</v>
      </c>
      <c r="G183" t="str">
        <f>VLOOKUP(A183,Table2[],4,FALSE)</f>
        <v>North America</v>
      </c>
      <c r="H183" s="10" t="s">
        <v>17</v>
      </c>
      <c r="I183" t="s">
        <v>17</v>
      </c>
      <c r="J183" t="s">
        <v>16</v>
      </c>
      <c r="K183" t="s">
        <v>16</v>
      </c>
      <c r="L183" t="s">
        <v>17</v>
      </c>
      <c r="M183" t="s">
        <v>17</v>
      </c>
      <c r="N183">
        <f t="shared" si="48"/>
        <v>2</v>
      </c>
      <c r="O183">
        <f t="shared" si="49"/>
        <v>3</v>
      </c>
      <c r="P183">
        <f t="shared" si="50"/>
        <v>0</v>
      </c>
      <c r="Q183">
        <f t="shared" si="51"/>
        <v>0</v>
      </c>
      <c r="R183">
        <f t="shared" si="52"/>
        <v>3</v>
      </c>
      <c r="S183">
        <f t="shared" si="53"/>
        <v>3</v>
      </c>
      <c r="T183">
        <f t="shared" si="54"/>
        <v>11</v>
      </c>
    </row>
    <row r="184" spans="1:20">
      <c r="A184" t="str">
        <f>"009846"</f>
        <v>009846</v>
      </c>
      <c r="B184" t="str">
        <f>VLOOKUP(A184,Table2[#All],6,FALSE)</f>
        <v>Utilities</v>
      </c>
      <c r="C184">
        <f>VLOOKUP(A184,Table2[#All],7,FALSE)</f>
        <v>0</v>
      </c>
      <c r="D184" s="1">
        <v>43420</v>
      </c>
      <c r="E184" t="s">
        <v>174</v>
      </c>
      <c r="F184" t="s">
        <v>20</v>
      </c>
      <c r="G184" t="s">
        <v>21</v>
      </c>
      <c r="H184" s="10" t="s">
        <v>17</v>
      </c>
      <c r="I184" t="s">
        <v>17</v>
      </c>
      <c r="J184" t="s">
        <v>16</v>
      </c>
      <c r="K184" t="s">
        <v>16</v>
      </c>
      <c r="L184" t="s">
        <v>17</v>
      </c>
      <c r="M184" t="s">
        <v>16</v>
      </c>
      <c r="N184">
        <f t="shared" si="48"/>
        <v>2</v>
      </c>
      <c r="O184">
        <f t="shared" si="49"/>
        <v>3</v>
      </c>
      <c r="P184">
        <f t="shared" si="50"/>
        <v>0</v>
      </c>
      <c r="Q184">
        <f t="shared" si="51"/>
        <v>0</v>
      </c>
      <c r="R184">
        <f t="shared" si="52"/>
        <v>3</v>
      </c>
      <c r="S184">
        <f t="shared" si="53"/>
        <v>0</v>
      </c>
      <c r="T184">
        <f t="shared" si="54"/>
        <v>8</v>
      </c>
    </row>
    <row r="185" spans="1:20">
      <c r="A185" t="str">
        <f>"148349"</f>
        <v>148349</v>
      </c>
      <c r="B185" t="str">
        <f>VLOOKUP(A185,Table2[#All],6,FALSE)</f>
        <v>Industrials</v>
      </c>
      <c r="C185">
        <f>VLOOKUP(A185,Table2[#All],7,FALSE)</f>
        <v>0</v>
      </c>
      <c r="D185" s="1">
        <v>43440</v>
      </c>
      <c r="E185" t="s">
        <v>175</v>
      </c>
      <c r="F185" t="str">
        <f>VLOOKUP(A185,Table2[],3,FALSE)</f>
        <v>US</v>
      </c>
      <c r="G185" t="str">
        <f>VLOOKUP(A185,Table2[],4,FALSE)</f>
        <v>North America</v>
      </c>
      <c r="H185" s="10" t="s">
        <v>17</v>
      </c>
      <c r="I185" t="s">
        <v>17</v>
      </c>
      <c r="J185" t="s">
        <v>16</v>
      </c>
      <c r="K185" t="s">
        <v>16</v>
      </c>
      <c r="L185" t="s">
        <v>16</v>
      </c>
      <c r="M185" t="s">
        <v>16</v>
      </c>
      <c r="N185">
        <f t="shared" si="48"/>
        <v>2</v>
      </c>
      <c r="O185">
        <f t="shared" si="49"/>
        <v>3</v>
      </c>
      <c r="P185">
        <f t="shared" si="50"/>
        <v>0</v>
      </c>
      <c r="Q185">
        <f t="shared" si="51"/>
        <v>0</v>
      </c>
      <c r="R185">
        <f t="shared" si="52"/>
        <v>0</v>
      </c>
      <c r="S185">
        <f t="shared" si="53"/>
        <v>0</v>
      </c>
      <c r="T185">
        <f t="shared" si="54"/>
        <v>5</v>
      </c>
    </row>
    <row r="186" spans="1:20">
      <c r="A186" t="str">
        <f>"110566"</f>
        <v>110566</v>
      </c>
      <c r="B186" t="str">
        <f>VLOOKUP(A186,Table2[#All],6,FALSE)</f>
        <v>Materials</v>
      </c>
      <c r="C186">
        <f>VLOOKUP(A186,Table2[#All],7,FALSE)</f>
        <v>0</v>
      </c>
      <c r="D186" s="1">
        <v>43444</v>
      </c>
      <c r="E186" t="s">
        <v>176</v>
      </c>
      <c r="F186" t="s">
        <v>20</v>
      </c>
      <c r="G186" t="s">
        <v>21</v>
      </c>
      <c r="H186" s="10" t="s">
        <v>17</v>
      </c>
      <c r="I186" s="10" t="s">
        <v>17</v>
      </c>
      <c r="J186" s="10" t="s">
        <v>16</v>
      </c>
      <c r="K186" s="10" t="s">
        <v>16</v>
      </c>
      <c r="L186" s="10" t="s">
        <v>17</v>
      </c>
      <c r="M186" t="s">
        <v>16</v>
      </c>
      <c r="N186">
        <f t="shared" si="48"/>
        <v>2</v>
      </c>
      <c r="O186">
        <f t="shared" si="49"/>
        <v>3</v>
      </c>
      <c r="P186">
        <f t="shared" si="50"/>
        <v>0</v>
      </c>
      <c r="Q186">
        <f t="shared" si="51"/>
        <v>0</v>
      </c>
      <c r="R186">
        <f t="shared" si="52"/>
        <v>3</v>
      </c>
      <c r="S186">
        <f t="shared" si="53"/>
        <v>0</v>
      </c>
      <c r="T186">
        <f t="shared" si="54"/>
        <v>8</v>
      </c>
    </row>
    <row r="187" spans="1:20">
      <c r="A187" t="str">
        <f>"009846"</f>
        <v>009846</v>
      </c>
      <c r="B187" t="str">
        <f>VLOOKUP(A187,Table2[#All],6,FALSE)</f>
        <v>Utilities</v>
      </c>
      <c r="C187">
        <f>VLOOKUP(A187,Table2[#All],7,FALSE)</f>
        <v>0</v>
      </c>
      <c r="D187" s="1">
        <v>43504</v>
      </c>
      <c r="E187" t="s">
        <v>178</v>
      </c>
      <c r="F187" t="str">
        <f>VLOOKUP(A187,Table2[],3,FALSE)</f>
        <v>US</v>
      </c>
      <c r="G187" t="str">
        <f>VLOOKUP(A187,Table2[],4,FALSE)</f>
        <v>North America</v>
      </c>
      <c r="H187" s="10" t="s">
        <v>17</v>
      </c>
      <c r="I187" t="s">
        <v>17</v>
      </c>
      <c r="J187" t="s">
        <v>16</v>
      </c>
      <c r="K187" t="s">
        <v>17</v>
      </c>
      <c r="L187" t="s">
        <v>17</v>
      </c>
      <c r="M187" t="s">
        <v>16</v>
      </c>
      <c r="N187">
        <f t="shared" si="48"/>
        <v>2</v>
      </c>
      <c r="O187">
        <f t="shared" si="49"/>
        <v>3</v>
      </c>
      <c r="P187">
        <f t="shared" si="50"/>
        <v>0</v>
      </c>
      <c r="Q187">
        <f t="shared" si="51"/>
        <v>2</v>
      </c>
      <c r="R187">
        <f t="shared" si="52"/>
        <v>3</v>
      </c>
      <c r="S187">
        <f t="shared" si="53"/>
        <v>0</v>
      </c>
      <c r="T187">
        <f t="shared" si="54"/>
        <v>10</v>
      </c>
    </row>
    <row r="188" spans="1:20">
      <c r="A188" t="str">
        <f>"065092"</f>
        <v>065092</v>
      </c>
      <c r="B188" t="str">
        <f>VLOOKUP(A188,Table2[#All],6,FALSE)</f>
        <v>Utilities</v>
      </c>
      <c r="C188">
        <f>VLOOKUP(A188,Table2[#All],7,FALSE)</f>
        <v>0</v>
      </c>
      <c r="D188" s="1">
        <v>43518</v>
      </c>
      <c r="E188" t="s">
        <v>177</v>
      </c>
      <c r="F188" t="str">
        <f>VLOOKUP(A188,Table2[],3,FALSE)</f>
        <v>US</v>
      </c>
      <c r="G188" t="str">
        <f>VLOOKUP(A188,Table2[],4,FALSE)</f>
        <v>North America</v>
      </c>
      <c r="H188" s="10" t="s">
        <v>17</v>
      </c>
      <c r="I188" t="s">
        <v>17</v>
      </c>
      <c r="J188" t="s">
        <v>17</v>
      </c>
      <c r="K188" t="s">
        <v>16</v>
      </c>
      <c r="L188" t="s">
        <v>17</v>
      </c>
      <c r="M188" t="s">
        <v>16</v>
      </c>
      <c r="N188">
        <f t="shared" si="48"/>
        <v>2</v>
      </c>
      <c r="O188">
        <f t="shared" si="49"/>
        <v>3</v>
      </c>
      <c r="P188">
        <f t="shared" si="50"/>
        <v>1</v>
      </c>
      <c r="Q188">
        <f t="shared" si="51"/>
        <v>0</v>
      </c>
      <c r="R188">
        <f t="shared" si="52"/>
        <v>3</v>
      </c>
      <c r="S188">
        <f t="shared" si="53"/>
        <v>0</v>
      </c>
      <c r="T188">
        <f t="shared" si="54"/>
        <v>9</v>
      </c>
    </row>
    <row r="189" spans="1:20">
      <c r="A189" t="str">
        <f>"009846"</f>
        <v>009846</v>
      </c>
      <c r="B189" t="str">
        <f>VLOOKUP(A189,Table2[#All],6,FALSE)</f>
        <v>Utilities</v>
      </c>
      <c r="C189">
        <f>VLOOKUP(A189,Table2[#All],7,FALSE)</f>
        <v>0</v>
      </c>
      <c r="D189" s="1">
        <v>43546</v>
      </c>
      <c r="E189" t="s">
        <v>185</v>
      </c>
      <c r="F189" t="s">
        <v>20</v>
      </c>
      <c r="G189" t="s">
        <v>21</v>
      </c>
      <c r="H189" s="10" t="s">
        <v>16</v>
      </c>
      <c r="I189" t="s">
        <v>17</v>
      </c>
      <c r="J189" t="s">
        <v>17</v>
      </c>
      <c r="K189" t="s">
        <v>16</v>
      </c>
      <c r="L189" t="s">
        <v>17</v>
      </c>
      <c r="M189" t="s">
        <v>16</v>
      </c>
      <c r="N189">
        <f t="shared" si="48"/>
        <v>0</v>
      </c>
      <c r="O189">
        <f t="shared" si="49"/>
        <v>3</v>
      </c>
      <c r="P189">
        <f t="shared" si="50"/>
        <v>1</v>
      </c>
      <c r="Q189">
        <f t="shared" si="51"/>
        <v>0</v>
      </c>
      <c r="R189">
        <f t="shared" si="52"/>
        <v>3</v>
      </c>
      <c r="S189">
        <f t="shared" si="53"/>
        <v>0</v>
      </c>
      <c r="T189">
        <f t="shared" si="54"/>
        <v>7</v>
      </c>
    </row>
    <row r="190" spans="1:20">
      <c r="A190" s="5" t="str">
        <f>"012384"</f>
        <v>012384</v>
      </c>
      <c r="B190" t="str">
        <f>VLOOKUP(A190,Table2[#All],6,FALSE)</f>
        <v>Energy</v>
      </c>
      <c r="C190">
        <f>VLOOKUP(A190,Table2[#All],7,FALSE)</f>
        <v>1</v>
      </c>
      <c r="D190" s="1">
        <v>43560</v>
      </c>
      <c r="E190" t="s">
        <v>122</v>
      </c>
      <c r="F190" t="str">
        <f>VLOOKUP(A190,Table2[],3,FALSE)</f>
        <v>UK</v>
      </c>
      <c r="G190" t="str">
        <f>VLOOKUP(A190,Table2[],4,FALSE)</f>
        <v>Europe</v>
      </c>
      <c r="H190" t="s">
        <v>17</v>
      </c>
      <c r="I190" t="s">
        <v>17</v>
      </c>
      <c r="J190" t="s">
        <v>16</v>
      </c>
      <c r="K190" t="s">
        <v>16</v>
      </c>
      <c r="L190" t="s">
        <v>16</v>
      </c>
      <c r="M190" t="s">
        <v>17</v>
      </c>
      <c r="N190">
        <f t="shared" si="48"/>
        <v>2</v>
      </c>
      <c r="O190">
        <f t="shared" si="49"/>
        <v>3</v>
      </c>
      <c r="P190">
        <f t="shared" si="50"/>
        <v>0</v>
      </c>
      <c r="Q190">
        <f t="shared" si="51"/>
        <v>0</v>
      </c>
      <c r="R190">
        <f t="shared" si="52"/>
        <v>0</v>
      </c>
      <c r="S190">
        <f t="shared" si="53"/>
        <v>3</v>
      </c>
      <c r="T190">
        <f t="shared" si="54"/>
        <v>8</v>
      </c>
    </row>
    <row r="191" spans="1:20">
      <c r="A191" t="str">
        <f>"004503"</f>
        <v>004503</v>
      </c>
      <c r="B191" t="str">
        <f>VLOOKUP(A191,Table2[#All],6,FALSE)</f>
        <v>Energy</v>
      </c>
      <c r="C191">
        <f>VLOOKUP(A191,Table2[#All],7,FALSE)</f>
        <v>1</v>
      </c>
      <c r="D191" s="1">
        <v>43587</v>
      </c>
      <c r="E191" t="s">
        <v>180</v>
      </c>
      <c r="F191" t="str">
        <f>VLOOKUP(A191,Table2[],3,FALSE)</f>
        <v>US</v>
      </c>
      <c r="G191" t="str">
        <f>VLOOKUP(A191,Table2[],4,FALSE)</f>
        <v>North America</v>
      </c>
      <c r="H191" s="10" t="s">
        <v>17</v>
      </c>
      <c r="I191" t="s">
        <v>17</v>
      </c>
      <c r="J191" t="s">
        <v>16</v>
      </c>
      <c r="K191" t="s">
        <v>16</v>
      </c>
      <c r="L191" t="s">
        <v>17</v>
      </c>
      <c r="M191" t="s">
        <v>17</v>
      </c>
      <c r="N191">
        <f t="shared" si="48"/>
        <v>2</v>
      </c>
      <c r="O191">
        <f t="shared" si="49"/>
        <v>3</v>
      </c>
      <c r="P191">
        <f t="shared" si="50"/>
        <v>0</v>
      </c>
      <c r="Q191">
        <f t="shared" si="51"/>
        <v>0</v>
      </c>
      <c r="R191">
        <f t="shared" si="52"/>
        <v>3</v>
      </c>
      <c r="S191">
        <f t="shared" si="53"/>
        <v>3</v>
      </c>
      <c r="T191">
        <f t="shared" si="54"/>
        <v>11</v>
      </c>
    </row>
    <row r="192" spans="1:20">
      <c r="A192" t="s">
        <v>233</v>
      </c>
      <c r="B192" t="str">
        <f>VLOOKUP(A192,Table2[#All],6,FALSE)</f>
        <v>Energy</v>
      </c>
      <c r="C192">
        <f>VLOOKUP(A192,Table2[#All],7,FALSE)</f>
        <v>1</v>
      </c>
      <c r="D192" s="1">
        <v>43683</v>
      </c>
      <c r="E192" t="s">
        <v>270</v>
      </c>
      <c r="F192" t="str">
        <f>VLOOKUP(A192,Table2[],3,FALSE)</f>
        <v>US</v>
      </c>
      <c r="G192" t="str">
        <f>VLOOKUP(A192,Table2[],4,FALSE)</f>
        <v>North America</v>
      </c>
      <c r="H192" t="s">
        <v>16</v>
      </c>
      <c r="I192" t="s">
        <v>17</v>
      </c>
      <c r="J192" t="s">
        <v>16</v>
      </c>
      <c r="K192" t="s">
        <v>17</v>
      </c>
      <c r="L192" t="s">
        <v>17</v>
      </c>
      <c r="M192" t="s">
        <v>16</v>
      </c>
      <c r="N192">
        <f t="shared" si="48"/>
        <v>0</v>
      </c>
      <c r="O192">
        <f t="shared" si="49"/>
        <v>3</v>
      </c>
      <c r="P192">
        <f t="shared" si="50"/>
        <v>0</v>
      </c>
      <c r="Q192">
        <f t="shared" si="51"/>
        <v>2</v>
      </c>
      <c r="R192">
        <f t="shared" si="52"/>
        <v>3</v>
      </c>
      <c r="S192">
        <f t="shared" si="53"/>
        <v>0</v>
      </c>
      <c r="T192">
        <f t="shared" si="54"/>
        <v>8</v>
      </c>
    </row>
    <row r="193" spans="1:20">
      <c r="A193" t="str">
        <f>"009846"</f>
        <v>009846</v>
      </c>
      <c r="B193" t="str">
        <f>VLOOKUP(A193,Table2[#All],6,FALSE)</f>
        <v>Utilities</v>
      </c>
      <c r="C193">
        <f>VLOOKUP(A193,Table2[#All],7,FALSE)</f>
        <v>0</v>
      </c>
      <c r="D193" s="1">
        <v>43706</v>
      </c>
      <c r="E193" t="s">
        <v>181</v>
      </c>
      <c r="F193" t="str">
        <f>VLOOKUP(A193,Table2[],3,FALSE)</f>
        <v>US</v>
      </c>
      <c r="G193" t="str">
        <f>VLOOKUP(A193,Table2[],4,FALSE)</f>
        <v>North America</v>
      </c>
      <c r="H193" s="10" t="s">
        <v>16</v>
      </c>
      <c r="I193" t="s">
        <v>17</v>
      </c>
      <c r="J193" t="s">
        <v>16</v>
      </c>
      <c r="K193" t="s">
        <v>16</v>
      </c>
      <c r="L193" t="s">
        <v>16</v>
      </c>
      <c r="M193" t="s">
        <v>16</v>
      </c>
      <c r="N193">
        <f t="shared" si="48"/>
        <v>0</v>
      </c>
      <c r="O193">
        <f t="shared" si="49"/>
        <v>3</v>
      </c>
      <c r="P193">
        <f t="shared" si="50"/>
        <v>0</v>
      </c>
      <c r="Q193">
        <f t="shared" si="51"/>
        <v>0</v>
      </c>
      <c r="R193">
        <f t="shared" si="52"/>
        <v>0</v>
      </c>
      <c r="S193">
        <f t="shared" si="53"/>
        <v>0</v>
      </c>
      <c r="T193">
        <f t="shared" si="54"/>
        <v>3</v>
      </c>
    </row>
    <row r="194" spans="1:20">
      <c r="A194" s="5" t="str">
        <f>"293530"</f>
        <v>293530</v>
      </c>
      <c r="B194" t="str">
        <f>VLOOKUP(A194,Table2[#All],6,FALSE)</f>
        <v>Utilities</v>
      </c>
      <c r="C194">
        <f>VLOOKUP(A194,Table2[#All],7,FALSE)</f>
        <v>0</v>
      </c>
      <c r="D194" s="1">
        <v>43709</v>
      </c>
      <c r="E194" t="s">
        <v>124</v>
      </c>
      <c r="F194" t="s">
        <v>38</v>
      </c>
      <c r="G194" t="s">
        <v>15</v>
      </c>
      <c r="H194" t="s">
        <v>17</v>
      </c>
      <c r="I194" t="s">
        <v>17</v>
      </c>
      <c r="J194" t="s">
        <v>16</v>
      </c>
      <c r="K194" t="s">
        <v>16</v>
      </c>
      <c r="L194" t="s">
        <v>16</v>
      </c>
      <c r="M194" t="s">
        <v>16</v>
      </c>
      <c r="N194">
        <f t="shared" si="48"/>
        <v>2</v>
      </c>
      <c r="O194">
        <f t="shared" si="49"/>
        <v>3</v>
      </c>
      <c r="P194">
        <f t="shared" si="50"/>
        <v>0</v>
      </c>
      <c r="Q194">
        <f t="shared" si="51"/>
        <v>0</v>
      </c>
      <c r="R194">
        <f t="shared" si="52"/>
        <v>0</v>
      </c>
      <c r="S194">
        <f t="shared" si="53"/>
        <v>0</v>
      </c>
      <c r="T194">
        <f t="shared" si="54"/>
        <v>5</v>
      </c>
    </row>
    <row r="195" spans="1:20">
      <c r="A195" t="s">
        <v>233</v>
      </c>
      <c r="B195" t="str">
        <f>VLOOKUP(A195,Table2[#All],6,FALSE)</f>
        <v>Energy</v>
      </c>
      <c r="C195">
        <f>VLOOKUP(A195,Table2[#All],7,FALSE)</f>
        <v>1</v>
      </c>
      <c r="D195" s="1">
        <v>43713</v>
      </c>
      <c r="E195" t="s">
        <v>271</v>
      </c>
      <c r="F195" t="str">
        <f>VLOOKUP(A195,Table2[],3,FALSE)</f>
        <v>US</v>
      </c>
      <c r="G195" t="str">
        <f>VLOOKUP(A195,Table2[],4,FALSE)</f>
        <v>North America</v>
      </c>
      <c r="H195" t="s">
        <v>16</v>
      </c>
      <c r="I195" t="s">
        <v>17</v>
      </c>
      <c r="J195" t="s">
        <v>312</v>
      </c>
      <c r="K195" t="s">
        <v>17</v>
      </c>
      <c r="L195" t="s">
        <v>17</v>
      </c>
      <c r="M195" t="s">
        <v>16</v>
      </c>
      <c r="N195">
        <f t="shared" si="48"/>
        <v>0</v>
      </c>
      <c r="O195">
        <f t="shared" si="49"/>
        <v>3</v>
      </c>
      <c r="P195">
        <f t="shared" si="50"/>
        <v>0</v>
      </c>
      <c r="Q195">
        <f t="shared" si="51"/>
        <v>2</v>
      </c>
      <c r="R195">
        <f t="shared" si="52"/>
        <v>3</v>
      </c>
      <c r="S195">
        <f t="shared" si="53"/>
        <v>0</v>
      </c>
      <c r="T195">
        <f t="shared" si="54"/>
        <v>8</v>
      </c>
    </row>
    <row r="196" spans="1:20">
      <c r="A196" s="7" t="s">
        <v>212</v>
      </c>
      <c r="B196" t="str">
        <f>VLOOKUP(A196,Table2[#All],6,FALSE)</f>
        <v>Energy</v>
      </c>
      <c r="C196">
        <f>VLOOKUP(A196,Table2[#All],7,FALSE)</f>
        <v>0</v>
      </c>
      <c r="D196" s="1">
        <v>43747</v>
      </c>
      <c r="E196" t="s">
        <v>182</v>
      </c>
      <c r="F196" t="str">
        <f>VLOOKUP(A196,Table2[],3,FALSE)</f>
        <v>US</v>
      </c>
      <c r="G196" t="str">
        <f>VLOOKUP(A196,Table2[],4,FALSE)</f>
        <v>North America</v>
      </c>
      <c r="H196" s="10" t="s">
        <v>16</v>
      </c>
      <c r="I196" s="10" t="s">
        <v>17</v>
      </c>
      <c r="J196" s="10" t="s">
        <v>16</v>
      </c>
      <c r="K196" s="10" t="s">
        <v>16</v>
      </c>
      <c r="L196" s="10" t="s">
        <v>17</v>
      </c>
      <c r="M196" t="s">
        <v>16</v>
      </c>
      <c r="N196">
        <f t="shared" si="48"/>
        <v>0</v>
      </c>
      <c r="O196">
        <f t="shared" si="49"/>
        <v>3</v>
      </c>
      <c r="P196">
        <f t="shared" si="50"/>
        <v>0</v>
      </c>
      <c r="Q196">
        <f t="shared" si="51"/>
        <v>0</v>
      </c>
      <c r="R196">
        <f t="shared" si="52"/>
        <v>3</v>
      </c>
      <c r="S196">
        <f t="shared" si="53"/>
        <v>0</v>
      </c>
      <c r="T196">
        <f t="shared" si="54"/>
        <v>6</v>
      </c>
    </row>
    <row r="197" spans="1:20">
      <c r="A197" t="str">
        <f>"004503"</f>
        <v>004503</v>
      </c>
      <c r="B197" t="str">
        <f>VLOOKUP(A197,Table2[#All],6,FALSE)</f>
        <v>Energy</v>
      </c>
      <c r="C197">
        <f>VLOOKUP(A197,Table2[#All],7,FALSE)</f>
        <v>1</v>
      </c>
      <c r="D197" s="1">
        <v>43762</v>
      </c>
      <c r="E197" t="s">
        <v>183</v>
      </c>
      <c r="F197" t="s">
        <v>20</v>
      </c>
      <c r="G197" t="s">
        <v>21</v>
      </c>
      <c r="H197" s="10" t="s">
        <v>17</v>
      </c>
      <c r="I197" t="s">
        <v>17</v>
      </c>
      <c r="J197" t="s">
        <v>17</v>
      </c>
      <c r="K197" t="s">
        <v>16</v>
      </c>
      <c r="L197" t="s">
        <v>17</v>
      </c>
      <c r="M197" t="s">
        <v>17</v>
      </c>
      <c r="N197">
        <f t="shared" si="48"/>
        <v>2</v>
      </c>
      <c r="O197">
        <f t="shared" si="49"/>
        <v>3</v>
      </c>
      <c r="P197">
        <f t="shared" si="50"/>
        <v>1</v>
      </c>
      <c r="Q197">
        <f t="shared" si="51"/>
        <v>0</v>
      </c>
      <c r="R197">
        <f t="shared" si="52"/>
        <v>3</v>
      </c>
      <c r="S197">
        <f t="shared" si="53"/>
        <v>3</v>
      </c>
      <c r="T197">
        <f t="shared" si="54"/>
        <v>12</v>
      </c>
    </row>
    <row r="198" spans="1:20">
      <c r="A198" s="5" t="str">
        <f>"024625"</f>
        <v>024625</v>
      </c>
      <c r="B198" t="str">
        <f>VLOOKUP(A198,Table2[#All],6,FALSE)</f>
        <v>Energy</v>
      </c>
      <c r="C198">
        <f>VLOOKUP(A198,Table2[#All],7,FALSE)</f>
        <v>1</v>
      </c>
      <c r="D198" s="1">
        <v>43767</v>
      </c>
      <c r="E198" t="s">
        <v>125</v>
      </c>
      <c r="F198" t="str">
        <f>VLOOKUP(A198,Table2[],3,FALSE)</f>
        <v>France</v>
      </c>
      <c r="G198" t="str">
        <f>VLOOKUP(A198,Table2[],4,FALSE)</f>
        <v>Europe</v>
      </c>
      <c r="H198" t="s">
        <v>16</v>
      </c>
      <c r="I198" t="s">
        <v>17</v>
      </c>
      <c r="J198" t="s">
        <v>16</v>
      </c>
      <c r="K198" t="s">
        <v>16</v>
      </c>
      <c r="L198" t="s">
        <v>16</v>
      </c>
      <c r="M198" t="s">
        <v>16</v>
      </c>
      <c r="N198">
        <f t="shared" si="48"/>
        <v>0</v>
      </c>
      <c r="O198">
        <f t="shared" si="49"/>
        <v>3</v>
      </c>
      <c r="P198">
        <f t="shared" si="50"/>
        <v>0</v>
      </c>
      <c r="Q198">
        <f t="shared" si="51"/>
        <v>0</v>
      </c>
      <c r="R198">
        <f t="shared" si="52"/>
        <v>0</v>
      </c>
      <c r="S198">
        <f t="shared" si="53"/>
        <v>0</v>
      </c>
      <c r="T198">
        <f t="shared" si="54"/>
        <v>3</v>
      </c>
    </row>
    <row r="199" spans="1:20">
      <c r="A199" s="5" t="str">
        <f>"271358"</f>
        <v>271358</v>
      </c>
      <c r="B199" t="str">
        <f>VLOOKUP(A199,Table2[#All],6,FALSE)</f>
        <v>Energy</v>
      </c>
      <c r="C199">
        <f>VLOOKUP(A199,Table2[#All],7,FALSE)</f>
        <v>0</v>
      </c>
      <c r="D199" s="1">
        <v>43781</v>
      </c>
      <c r="E199" t="s">
        <v>127</v>
      </c>
      <c r="F199" t="str">
        <f>VLOOKUP(A199,Table2[],3,FALSE)</f>
        <v>UK</v>
      </c>
      <c r="G199" t="str">
        <f>VLOOKUP(A199,Table2[],4,FALSE)</f>
        <v>Europe</v>
      </c>
      <c r="H199" t="s">
        <v>17</v>
      </c>
      <c r="I199" t="s">
        <v>16</v>
      </c>
      <c r="J199" t="s">
        <v>16</v>
      </c>
      <c r="K199" t="s">
        <v>16</v>
      </c>
      <c r="L199" t="s">
        <v>16</v>
      </c>
      <c r="M199" t="s">
        <v>16</v>
      </c>
      <c r="N199">
        <f t="shared" si="48"/>
        <v>2</v>
      </c>
      <c r="O199">
        <f t="shared" si="49"/>
        <v>0</v>
      </c>
      <c r="P199">
        <f t="shared" si="50"/>
        <v>0</v>
      </c>
      <c r="Q199">
        <f t="shared" si="51"/>
        <v>0</v>
      </c>
      <c r="R199">
        <f t="shared" si="52"/>
        <v>0</v>
      </c>
      <c r="S199">
        <f t="shared" si="53"/>
        <v>0</v>
      </c>
      <c r="T199">
        <f t="shared" si="54"/>
        <v>2</v>
      </c>
    </row>
    <row r="200" spans="1:20">
      <c r="A200" t="str">
        <f>"004503"</f>
        <v>004503</v>
      </c>
      <c r="B200" t="str">
        <f>VLOOKUP(A200,Table2[#All],6,FALSE)</f>
        <v>Energy</v>
      </c>
      <c r="C200">
        <f>VLOOKUP(A200,Table2[#All],7,FALSE)</f>
        <v>1</v>
      </c>
      <c r="D200" s="1">
        <v>43801</v>
      </c>
      <c r="E200" t="s">
        <v>179</v>
      </c>
      <c r="F200" t="str">
        <f>VLOOKUP(A200,Table2[],3,FALSE)</f>
        <v>US</v>
      </c>
      <c r="G200" t="str">
        <f>VLOOKUP(A200,Table2[],4,FALSE)</f>
        <v>North America</v>
      </c>
      <c r="H200" s="10" t="s">
        <v>17</v>
      </c>
      <c r="I200" t="s">
        <v>17</v>
      </c>
      <c r="J200" t="s">
        <v>16</v>
      </c>
      <c r="K200" t="s">
        <v>16</v>
      </c>
      <c r="L200" t="s">
        <v>17</v>
      </c>
      <c r="M200" t="s">
        <v>17</v>
      </c>
      <c r="N200">
        <f t="shared" ref="N200:N231" si="55">IF(H200="Yes",2,0)</f>
        <v>2</v>
      </c>
      <c r="O200">
        <f t="shared" ref="O200:O231" si="56">IF(I200="Yes",3,0)</f>
        <v>3</v>
      </c>
      <c r="P200">
        <f t="shared" ref="P200:P231" si="57">IF(J200="Yes",1,0)</f>
        <v>0</v>
      </c>
      <c r="Q200">
        <f t="shared" ref="Q200:Q231" si="58">IF(K200="Yes",2,0)</f>
        <v>0</v>
      </c>
      <c r="R200">
        <f t="shared" ref="R200:R231" si="59">IF(L200="Yes",3,0)</f>
        <v>3</v>
      </c>
      <c r="S200">
        <f t="shared" ref="S200:S231" si="60">IF(M200="Yes",3,0)</f>
        <v>3</v>
      </c>
      <c r="T200">
        <f t="shared" ref="T200:T231" si="61">SUM(N200:S200)</f>
        <v>11</v>
      </c>
    </row>
    <row r="201" spans="1:20">
      <c r="A201" s="5" t="str">
        <f>"002410"</f>
        <v>002410</v>
      </c>
      <c r="B201" t="str">
        <f>VLOOKUP(A201,Table2[#All],6,FALSE)</f>
        <v>Energy</v>
      </c>
      <c r="C201">
        <f>VLOOKUP(A201,Table2[#All],7,FALSE)</f>
        <v>1</v>
      </c>
      <c r="D201" s="1">
        <v>43802</v>
      </c>
      <c r="E201" t="s">
        <v>126</v>
      </c>
      <c r="F201" t="s">
        <v>25</v>
      </c>
      <c r="G201" t="s">
        <v>15</v>
      </c>
      <c r="H201" t="s">
        <v>16</v>
      </c>
      <c r="I201" t="s">
        <v>16</v>
      </c>
      <c r="J201" t="s">
        <v>16</v>
      </c>
      <c r="K201" t="s">
        <v>16</v>
      </c>
      <c r="L201" t="s">
        <v>16</v>
      </c>
      <c r="M201" t="s">
        <v>16</v>
      </c>
      <c r="N201">
        <f t="shared" si="55"/>
        <v>0</v>
      </c>
      <c r="O201">
        <f t="shared" si="56"/>
        <v>0</v>
      </c>
      <c r="P201">
        <f t="shared" si="57"/>
        <v>0</v>
      </c>
      <c r="Q201">
        <f t="shared" si="58"/>
        <v>0</v>
      </c>
      <c r="R201">
        <f t="shared" si="59"/>
        <v>0</v>
      </c>
      <c r="S201">
        <f t="shared" si="60"/>
        <v>0</v>
      </c>
      <c r="T201">
        <f t="shared" si="61"/>
        <v>0</v>
      </c>
    </row>
    <row r="202" spans="1:20">
      <c r="A202" t="str">
        <f>"061616"</f>
        <v>061616</v>
      </c>
      <c r="B202" t="str">
        <f>VLOOKUP(A202,Table2[#All],6,FALSE)</f>
        <v>Energy</v>
      </c>
      <c r="C202">
        <f>VLOOKUP(A202,Table2[#All],7,FALSE)</f>
        <v>1</v>
      </c>
      <c r="D202" s="1">
        <v>43819</v>
      </c>
      <c r="E202" t="s">
        <v>140</v>
      </c>
      <c r="F202" t="str">
        <f>VLOOKUP(A202,Table2[],3,FALSE)</f>
        <v>Italy</v>
      </c>
      <c r="G202" t="str">
        <f>VLOOKUP(A202,Table2[],4,FALSE)</f>
        <v>Europe</v>
      </c>
      <c r="H202" t="s">
        <v>16</v>
      </c>
      <c r="I202" t="s">
        <v>16</v>
      </c>
      <c r="J202" t="s">
        <v>16</v>
      </c>
      <c r="K202" t="s">
        <v>16</v>
      </c>
      <c r="L202" t="s">
        <v>16</v>
      </c>
      <c r="M202" t="s">
        <v>16</v>
      </c>
      <c r="N202">
        <f t="shared" si="55"/>
        <v>0</v>
      </c>
      <c r="O202">
        <f t="shared" si="56"/>
        <v>0</v>
      </c>
      <c r="P202">
        <f t="shared" si="57"/>
        <v>0</v>
      </c>
      <c r="Q202">
        <f t="shared" si="58"/>
        <v>0</v>
      </c>
      <c r="R202">
        <f t="shared" si="59"/>
        <v>0</v>
      </c>
      <c r="S202">
        <f t="shared" si="60"/>
        <v>0</v>
      </c>
      <c r="T202">
        <f t="shared" si="61"/>
        <v>0</v>
      </c>
    </row>
    <row r="203" spans="1:20">
      <c r="A203" t="str">
        <f>"008001"</f>
        <v>008001</v>
      </c>
      <c r="B203" t="str">
        <f>VLOOKUP(A203,Table2[#All],6,FALSE)</f>
        <v>Utilities</v>
      </c>
      <c r="C203">
        <f>VLOOKUP(A203,Table2[#All],7,FALSE)</f>
        <v>0</v>
      </c>
      <c r="D203" s="1">
        <v>43822</v>
      </c>
      <c r="E203" t="s">
        <v>184</v>
      </c>
      <c r="F203" t="str">
        <f>VLOOKUP(A203,Table2[],3,FALSE)</f>
        <v>US</v>
      </c>
      <c r="G203" t="str">
        <f>VLOOKUP(A203,Table2[],4,FALSE)</f>
        <v>North America</v>
      </c>
      <c r="H203" s="10" t="s">
        <v>16</v>
      </c>
      <c r="I203" t="s">
        <v>17</v>
      </c>
      <c r="J203" t="s">
        <v>16</v>
      </c>
      <c r="K203" t="s">
        <v>16</v>
      </c>
      <c r="L203" t="s">
        <v>16</v>
      </c>
      <c r="M203" t="s">
        <v>16</v>
      </c>
      <c r="N203">
        <f t="shared" si="55"/>
        <v>0</v>
      </c>
      <c r="O203">
        <f t="shared" si="56"/>
        <v>3</v>
      </c>
      <c r="P203">
        <f t="shared" si="57"/>
        <v>0</v>
      </c>
      <c r="Q203">
        <f t="shared" si="58"/>
        <v>0</v>
      </c>
      <c r="R203">
        <f t="shared" si="59"/>
        <v>0</v>
      </c>
      <c r="S203">
        <f t="shared" si="60"/>
        <v>0</v>
      </c>
      <c r="T203">
        <f t="shared" si="61"/>
        <v>3</v>
      </c>
    </row>
    <row r="204" spans="1:20">
      <c r="A204" s="5" t="str">
        <f>"024625"</f>
        <v>024625</v>
      </c>
      <c r="B204" t="str">
        <f>VLOOKUP(A204,Table2[#All],6,FALSE)</f>
        <v>Energy</v>
      </c>
      <c r="C204">
        <f>VLOOKUP(A204,Table2[#All],7,FALSE)</f>
        <v>1</v>
      </c>
      <c r="D204" s="1">
        <v>43858</v>
      </c>
      <c r="E204" t="s">
        <v>131</v>
      </c>
      <c r="F204" t="str">
        <f>VLOOKUP(A204,Table2[],3,FALSE)</f>
        <v>France</v>
      </c>
      <c r="G204" t="str">
        <f>VLOOKUP(A204,Table2[],4,FALSE)</f>
        <v>Europe</v>
      </c>
      <c r="H204" t="s">
        <v>17</v>
      </c>
      <c r="I204" t="s">
        <v>16</v>
      </c>
      <c r="J204" t="s">
        <v>16</v>
      </c>
      <c r="K204" t="s">
        <v>16</v>
      </c>
      <c r="L204" t="s">
        <v>16</v>
      </c>
      <c r="M204" t="s">
        <v>17</v>
      </c>
      <c r="N204">
        <f t="shared" si="55"/>
        <v>2</v>
      </c>
      <c r="O204">
        <f t="shared" si="56"/>
        <v>0</v>
      </c>
      <c r="P204">
        <f t="shared" si="57"/>
        <v>0</v>
      </c>
      <c r="Q204">
        <f t="shared" si="58"/>
        <v>0</v>
      </c>
      <c r="R204">
        <f t="shared" si="59"/>
        <v>0</v>
      </c>
      <c r="S204">
        <f t="shared" si="60"/>
        <v>3</v>
      </c>
      <c r="T204">
        <f t="shared" si="61"/>
        <v>5</v>
      </c>
    </row>
    <row r="205" spans="1:20">
      <c r="A205" t="str">
        <f>"004503"</f>
        <v>004503</v>
      </c>
      <c r="B205" t="str">
        <f>VLOOKUP(A205,Table2[#All],6,FALSE)</f>
        <v>Energy</v>
      </c>
      <c r="C205">
        <f>VLOOKUP(A205,Table2[#All],7,FALSE)</f>
        <v>1</v>
      </c>
      <c r="D205" s="1">
        <v>43899</v>
      </c>
      <c r="E205" t="s">
        <v>186</v>
      </c>
      <c r="F205" t="s">
        <v>20</v>
      </c>
      <c r="G205" t="s">
        <v>21</v>
      </c>
      <c r="H205" s="10" t="s">
        <v>16</v>
      </c>
      <c r="I205" t="s">
        <v>17</v>
      </c>
      <c r="J205" t="s">
        <v>17</v>
      </c>
      <c r="K205" t="s">
        <v>17</v>
      </c>
      <c r="L205" t="s">
        <v>17</v>
      </c>
      <c r="M205" t="s">
        <v>16</v>
      </c>
      <c r="N205">
        <f t="shared" si="55"/>
        <v>0</v>
      </c>
      <c r="O205">
        <f t="shared" si="56"/>
        <v>3</v>
      </c>
      <c r="P205">
        <f t="shared" si="57"/>
        <v>1</v>
      </c>
      <c r="Q205">
        <f t="shared" si="58"/>
        <v>2</v>
      </c>
      <c r="R205">
        <f t="shared" si="59"/>
        <v>3</v>
      </c>
      <c r="S205">
        <f t="shared" si="60"/>
        <v>0</v>
      </c>
      <c r="T205">
        <f t="shared" si="61"/>
        <v>9</v>
      </c>
    </row>
    <row r="206" spans="1:20">
      <c r="A206" t="str">
        <f>"012384"</f>
        <v>012384</v>
      </c>
      <c r="B206" t="str">
        <f>VLOOKUP(A206,Table2[#All],6,FALSE)</f>
        <v>Energy</v>
      </c>
      <c r="C206">
        <f>VLOOKUP(A206,Table2[#All],7,FALSE)</f>
        <v>1</v>
      </c>
      <c r="D206" s="1">
        <v>43899</v>
      </c>
      <c r="E206" t="s">
        <v>186</v>
      </c>
      <c r="F206" t="s">
        <v>25</v>
      </c>
      <c r="G206" t="s">
        <v>15</v>
      </c>
      <c r="H206" s="10" t="s">
        <v>16</v>
      </c>
      <c r="I206" t="s">
        <v>17</v>
      </c>
      <c r="J206" t="s">
        <v>17</v>
      </c>
      <c r="K206" t="s">
        <v>17</v>
      </c>
      <c r="L206" t="s">
        <v>17</v>
      </c>
      <c r="M206" t="s">
        <v>17</v>
      </c>
      <c r="N206">
        <f t="shared" si="55"/>
        <v>0</v>
      </c>
      <c r="O206">
        <f t="shared" si="56"/>
        <v>3</v>
      </c>
      <c r="P206">
        <f t="shared" si="57"/>
        <v>1</v>
      </c>
      <c r="Q206">
        <f t="shared" si="58"/>
        <v>2</v>
      </c>
      <c r="R206">
        <f t="shared" si="59"/>
        <v>3</v>
      </c>
      <c r="S206">
        <f t="shared" si="60"/>
        <v>3</v>
      </c>
      <c r="T206">
        <f t="shared" si="61"/>
        <v>12</v>
      </c>
    </row>
    <row r="207" spans="1:20">
      <c r="A207" t="str">
        <f>"002991"</f>
        <v>002991</v>
      </c>
      <c r="B207" t="str">
        <f>VLOOKUP(A207,Table2[#All],6,FALSE)</f>
        <v>Energy</v>
      </c>
      <c r="C207">
        <f>VLOOKUP(A207,Table2[#All],7,FALSE)</f>
        <v>1</v>
      </c>
      <c r="D207" s="1">
        <v>43899</v>
      </c>
      <c r="E207" t="s">
        <v>186</v>
      </c>
      <c r="F207" t="s">
        <v>20</v>
      </c>
      <c r="G207" t="s">
        <v>21</v>
      </c>
      <c r="H207" s="10" t="s">
        <v>16</v>
      </c>
      <c r="I207" t="s">
        <v>17</v>
      </c>
      <c r="J207" t="s">
        <v>17</v>
      </c>
      <c r="K207" t="s">
        <v>17</v>
      </c>
      <c r="L207" t="s">
        <v>17</v>
      </c>
      <c r="M207" t="s">
        <v>17</v>
      </c>
      <c r="N207">
        <f t="shared" si="55"/>
        <v>0</v>
      </c>
      <c r="O207">
        <f t="shared" si="56"/>
        <v>3</v>
      </c>
      <c r="P207">
        <f t="shared" si="57"/>
        <v>1</v>
      </c>
      <c r="Q207">
        <f t="shared" si="58"/>
        <v>2</v>
      </c>
      <c r="R207">
        <f t="shared" si="59"/>
        <v>3</v>
      </c>
      <c r="S207">
        <f t="shared" si="60"/>
        <v>3</v>
      </c>
      <c r="T207">
        <f t="shared" si="61"/>
        <v>12</v>
      </c>
    </row>
    <row r="208" spans="1:20">
      <c r="A208" t="str">
        <f>"002410"</f>
        <v>002410</v>
      </c>
      <c r="B208" t="str">
        <f>VLOOKUP(A208,Table2[#All],6,FALSE)</f>
        <v>Energy</v>
      </c>
      <c r="C208">
        <f>VLOOKUP(A208,Table2[#All],7,FALSE)</f>
        <v>1</v>
      </c>
      <c r="D208" s="1">
        <v>43899</v>
      </c>
      <c r="E208" t="s">
        <v>186</v>
      </c>
      <c r="F208" t="s">
        <v>25</v>
      </c>
      <c r="G208" t="s">
        <v>15</v>
      </c>
      <c r="H208" s="10" t="s">
        <v>16</v>
      </c>
      <c r="I208" t="s">
        <v>17</v>
      </c>
      <c r="J208" t="s">
        <v>17</v>
      </c>
      <c r="K208" t="s">
        <v>17</v>
      </c>
      <c r="L208" t="s">
        <v>17</v>
      </c>
      <c r="M208" t="s">
        <v>17</v>
      </c>
      <c r="N208">
        <f t="shared" si="55"/>
        <v>0</v>
      </c>
      <c r="O208">
        <f t="shared" si="56"/>
        <v>3</v>
      </c>
      <c r="P208">
        <f t="shared" si="57"/>
        <v>1</v>
      </c>
      <c r="Q208">
        <f t="shared" si="58"/>
        <v>2</v>
      </c>
      <c r="R208">
        <f t="shared" si="59"/>
        <v>3</v>
      </c>
      <c r="S208">
        <f t="shared" si="60"/>
        <v>3</v>
      </c>
      <c r="T208">
        <f t="shared" si="61"/>
        <v>12</v>
      </c>
    </row>
    <row r="209" spans="1:20">
      <c r="A209" t="str">
        <f>"007017"</f>
        <v>007017</v>
      </c>
      <c r="B209" t="str">
        <f>VLOOKUP(A209,Table2[#All],6,FALSE)</f>
        <v>Energy</v>
      </c>
      <c r="C209">
        <f>VLOOKUP(A209,Table2[#All],7,FALSE)</f>
        <v>0</v>
      </c>
      <c r="D209" s="1">
        <v>43899</v>
      </c>
      <c r="E209" t="s">
        <v>186</v>
      </c>
      <c r="F209" t="s">
        <v>20</v>
      </c>
      <c r="G209" t="s">
        <v>21</v>
      </c>
      <c r="H209" s="10" t="s">
        <v>16</v>
      </c>
      <c r="I209" t="s">
        <v>17</v>
      </c>
      <c r="J209" t="s">
        <v>17</v>
      </c>
      <c r="K209" t="s">
        <v>17</v>
      </c>
      <c r="L209" t="s">
        <v>17</v>
      </c>
      <c r="M209" t="s">
        <v>17</v>
      </c>
      <c r="N209">
        <f t="shared" si="55"/>
        <v>0</v>
      </c>
      <c r="O209">
        <f t="shared" si="56"/>
        <v>3</v>
      </c>
      <c r="P209">
        <f t="shared" si="57"/>
        <v>1</v>
      </c>
      <c r="Q209">
        <f t="shared" si="58"/>
        <v>2</v>
      </c>
      <c r="R209">
        <f t="shared" si="59"/>
        <v>3</v>
      </c>
      <c r="S209">
        <f t="shared" si="60"/>
        <v>3</v>
      </c>
      <c r="T209">
        <f t="shared" si="61"/>
        <v>12</v>
      </c>
    </row>
    <row r="210" spans="1:20">
      <c r="A210" t="str">
        <f>"008549"</f>
        <v>008549</v>
      </c>
      <c r="B210" t="str">
        <f>VLOOKUP(A210,Table2[#All],6,FALSE)</f>
        <v>Energy</v>
      </c>
      <c r="C210">
        <f>VLOOKUP(A210,Table2[#All],7,FALSE)</f>
        <v>1</v>
      </c>
      <c r="D210" s="1">
        <v>43899</v>
      </c>
      <c r="E210" t="s">
        <v>186</v>
      </c>
      <c r="F210" t="s">
        <v>20</v>
      </c>
      <c r="G210" t="s">
        <v>21</v>
      </c>
      <c r="H210" s="10" t="s">
        <v>16</v>
      </c>
      <c r="I210" t="s">
        <v>17</v>
      </c>
      <c r="J210" t="s">
        <v>17</v>
      </c>
      <c r="K210" t="s">
        <v>17</v>
      </c>
      <c r="L210" t="s">
        <v>17</v>
      </c>
      <c r="M210" t="s">
        <v>17</v>
      </c>
      <c r="N210">
        <f t="shared" si="55"/>
        <v>0</v>
      </c>
      <c r="O210">
        <f t="shared" si="56"/>
        <v>3</v>
      </c>
      <c r="P210">
        <f t="shared" si="57"/>
        <v>1</v>
      </c>
      <c r="Q210">
        <f t="shared" si="58"/>
        <v>2</v>
      </c>
      <c r="R210">
        <f t="shared" si="59"/>
        <v>3</v>
      </c>
      <c r="S210">
        <f t="shared" si="60"/>
        <v>3</v>
      </c>
      <c r="T210">
        <f t="shared" si="61"/>
        <v>12</v>
      </c>
    </row>
    <row r="211" spans="1:20">
      <c r="A211" t="str">
        <f>"170841"</f>
        <v>170841</v>
      </c>
      <c r="B211" t="str">
        <f>VLOOKUP(A211,Table2[#All],6,FALSE)</f>
        <v>Energy</v>
      </c>
      <c r="C211">
        <f>VLOOKUP(A211,Table2[#All],7,FALSE)</f>
        <v>0</v>
      </c>
      <c r="D211" s="1">
        <v>43899</v>
      </c>
      <c r="E211" t="s">
        <v>186</v>
      </c>
      <c r="F211" t="s">
        <v>20</v>
      </c>
      <c r="G211" t="s">
        <v>21</v>
      </c>
      <c r="H211" s="10" t="s">
        <v>16</v>
      </c>
      <c r="I211" t="s">
        <v>17</v>
      </c>
      <c r="J211" t="s">
        <v>17</v>
      </c>
      <c r="K211" t="s">
        <v>17</v>
      </c>
      <c r="L211" t="s">
        <v>17</v>
      </c>
      <c r="M211" t="s">
        <v>17</v>
      </c>
      <c r="N211">
        <f t="shared" si="55"/>
        <v>0</v>
      </c>
      <c r="O211">
        <f t="shared" si="56"/>
        <v>3</v>
      </c>
      <c r="P211">
        <f t="shared" si="57"/>
        <v>1</v>
      </c>
      <c r="Q211">
        <f t="shared" si="58"/>
        <v>2</v>
      </c>
      <c r="R211">
        <f t="shared" si="59"/>
        <v>3</v>
      </c>
      <c r="S211">
        <f t="shared" si="60"/>
        <v>3</v>
      </c>
      <c r="T211">
        <f t="shared" si="61"/>
        <v>12</v>
      </c>
    </row>
    <row r="212" spans="1:20">
      <c r="A212" s="7" t="s">
        <v>212</v>
      </c>
      <c r="B212" t="str">
        <f>VLOOKUP(A212,Table2[#All],6,FALSE)</f>
        <v>Energy</v>
      </c>
      <c r="C212">
        <f>VLOOKUP(A212,Table2[#All],7,FALSE)</f>
        <v>0</v>
      </c>
      <c r="D212" s="1">
        <v>43899</v>
      </c>
      <c r="E212" t="s">
        <v>186</v>
      </c>
      <c r="F212" t="s">
        <v>20</v>
      </c>
      <c r="G212" t="s">
        <v>21</v>
      </c>
      <c r="H212" s="10" t="s">
        <v>16</v>
      </c>
      <c r="I212" s="10" t="s">
        <v>17</v>
      </c>
      <c r="J212" s="10" t="s">
        <v>17</v>
      </c>
      <c r="K212" s="10" t="s">
        <v>17</v>
      </c>
      <c r="L212" s="10" t="s">
        <v>17</v>
      </c>
      <c r="M212" s="10" t="s">
        <v>17</v>
      </c>
      <c r="N212">
        <f t="shared" si="55"/>
        <v>0</v>
      </c>
      <c r="O212">
        <f t="shared" si="56"/>
        <v>3</v>
      </c>
      <c r="P212">
        <f t="shared" si="57"/>
        <v>1</v>
      </c>
      <c r="Q212">
        <f t="shared" si="58"/>
        <v>2</v>
      </c>
      <c r="R212">
        <f t="shared" si="59"/>
        <v>3</v>
      </c>
      <c r="S212">
        <f t="shared" si="60"/>
        <v>3</v>
      </c>
      <c r="T212">
        <f t="shared" si="61"/>
        <v>12</v>
      </c>
    </row>
    <row r="213" spans="1:20">
      <c r="A213" t="str">
        <f>"033668"</f>
        <v>033668</v>
      </c>
      <c r="B213" t="str">
        <f>VLOOKUP(A213,Table2[#All],6,FALSE)</f>
        <v>Industrials</v>
      </c>
      <c r="C213">
        <f>VLOOKUP(A213,Table2[#All],7,FALSE)</f>
        <v>0</v>
      </c>
      <c r="D213" s="1">
        <v>43899</v>
      </c>
      <c r="E213" t="s">
        <v>195</v>
      </c>
      <c r="F213" t="str">
        <f>VLOOKUP(A213,Table2[],3,FALSE)</f>
        <v>US</v>
      </c>
      <c r="G213" t="str">
        <f>VLOOKUP(A213,Table2[],4,FALSE)</f>
        <v>North America</v>
      </c>
      <c r="H213" s="10" t="s">
        <v>16</v>
      </c>
      <c r="I213" t="s">
        <v>17</v>
      </c>
      <c r="J213" t="s">
        <v>16</v>
      </c>
      <c r="K213" t="s">
        <v>16</v>
      </c>
      <c r="L213" t="s">
        <v>16</v>
      </c>
      <c r="M213" t="s">
        <v>16</v>
      </c>
      <c r="N213">
        <f t="shared" si="55"/>
        <v>0</v>
      </c>
      <c r="O213">
        <f t="shared" si="56"/>
        <v>3</v>
      </c>
      <c r="P213">
        <f t="shared" si="57"/>
        <v>0</v>
      </c>
      <c r="Q213">
        <f t="shared" si="58"/>
        <v>0</v>
      </c>
      <c r="R213">
        <f t="shared" si="59"/>
        <v>0</v>
      </c>
      <c r="S213">
        <f t="shared" si="60"/>
        <v>0</v>
      </c>
      <c r="T213">
        <f t="shared" si="61"/>
        <v>3</v>
      </c>
    </row>
    <row r="214" spans="1:20">
      <c r="A214" t="str">
        <f>"014793"</f>
        <v>014793</v>
      </c>
      <c r="B214" t="str">
        <f>VLOOKUP(A214,Table2[#All],6,FALSE)</f>
        <v>Energy</v>
      </c>
      <c r="C214">
        <f>VLOOKUP(A214,Table2[#All],7,FALSE)</f>
        <v>1</v>
      </c>
      <c r="D214" s="1">
        <v>43963</v>
      </c>
      <c r="E214" t="s">
        <v>187</v>
      </c>
      <c r="F214" t="str">
        <f>VLOOKUP(A214,Table2[],3,FALSE)</f>
        <v>US</v>
      </c>
      <c r="G214" t="str">
        <f>VLOOKUP(A214,Table2[],4,FALSE)</f>
        <v>North America</v>
      </c>
      <c r="H214" s="10" t="s">
        <v>16</v>
      </c>
      <c r="I214" t="s">
        <v>17</v>
      </c>
      <c r="J214" t="s">
        <v>16</v>
      </c>
      <c r="K214" t="s">
        <v>16</v>
      </c>
      <c r="L214" t="s">
        <v>17</v>
      </c>
      <c r="M214" t="s">
        <v>16</v>
      </c>
      <c r="N214">
        <f t="shared" si="55"/>
        <v>0</v>
      </c>
      <c r="O214">
        <f t="shared" si="56"/>
        <v>3</v>
      </c>
      <c r="P214">
        <f t="shared" si="57"/>
        <v>0</v>
      </c>
      <c r="Q214">
        <f t="shared" si="58"/>
        <v>0</v>
      </c>
      <c r="R214">
        <f t="shared" si="59"/>
        <v>3</v>
      </c>
      <c r="S214">
        <f t="shared" si="60"/>
        <v>0</v>
      </c>
      <c r="T214">
        <f t="shared" si="61"/>
        <v>6</v>
      </c>
    </row>
    <row r="215" spans="1:20">
      <c r="A215" t="str">
        <f>"004503"</f>
        <v>004503</v>
      </c>
      <c r="B215" t="str">
        <f>VLOOKUP(A215,Table2[#All],6,FALSE)</f>
        <v>Energy</v>
      </c>
      <c r="C215">
        <f>VLOOKUP(A215,Table2[#All],7,FALSE)</f>
        <v>1</v>
      </c>
      <c r="D215" s="1">
        <v>43966</v>
      </c>
      <c r="E215" t="s">
        <v>188</v>
      </c>
      <c r="F215" t="s">
        <v>20</v>
      </c>
      <c r="G215" t="s">
        <v>21</v>
      </c>
      <c r="H215" s="10" t="s">
        <v>17</v>
      </c>
      <c r="I215" t="s">
        <v>17</v>
      </c>
      <c r="J215" t="s">
        <v>16</v>
      </c>
      <c r="K215" t="s">
        <v>16</v>
      </c>
      <c r="L215" t="s">
        <v>16</v>
      </c>
      <c r="M215" t="s">
        <v>16</v>
      </c>
      <c r="N215">
        <f t="shared" si="55"/>
        <v>2</v>
      </c>
      <c r="O215">
        <f t="shared" si="56"/>
        <v>3</v>
      </c>
      <c r="P215">
        <f t="shared" si="57"/>
        <v>0</v>
      </c>
      <c r="Q215">
        <f t="shared" si="58"/>
        <v>0</v>
      </c>
      <c r="R215">
        <f t="shared" si="59"/>
        <v>0</v>
      </c>
      <c r="S215">
        <f t="shared" si="60"/>
        <v>0</v>
      </c>
      <c r="T215">
        <f t="shared" si="61"/>
        <v>5</v>
      </c>
    </row>
    <row r="216" spans="1:20">
      <c r="A216" t="str">
        <f>"004503"</f>
        <v>004503</v>
      </c>
      <c r="B216" t="str">
        <f>VLOOKUP(A216,Table2[#All],6,FALSE)</f>
        <v>Energy</v>
      </c>
      <c r="C216">
        <f>VLOOKUP(A216,Table2[#All],7,FALSE)</f>
        <v>1</v>
      </c>
      <c r="D216" s="1">
        <v>44006</v>
      </c>
      <c r="E216" t="s">
        <v>239</v>
      </c>
      <c r="F216" t="str">
        <f>VLOOKUP(A216,Table2[],3,FALSE)</f>
        <v>US</v>
      </c>
      <c r="G216" t="str">
        <f>VLOOKUP(A216,Table2[],4,FALSE)</f>
        <v>North America</v>
      </c>
      <c r="H216" s="10" t="s">
        <v>17</v>
      </c>
      <c r="I216" t="s">
        <v>17</v>
      </c>
      <c r="J216" t="s">
        <v>17</v>
      </c>
      <c r="K216" t="s">
        <v>17</v>
      </c>
      <c r="L216" t="s">
        <v>17</v>
      </c>
      <c r="M216" t="s">
        <v>17</v>
      </c>
      <c r="N216">
        <f t="shared" si="55"/>
        <v>2</v>
      </c>
      <c r="O216">
        <f t="shared" si="56"/>
        <v>3</v>
      </c>
      <c r="P216">
        <f t="shared" si="57"/>
        <v>1</v>
      </c>
      <c r="Q216">
        <f t="shared" si="58"/>
        <v>2</v>
      </c>
      <c r="R216">
        <f t="shared" si="59"/>
        <v>3</v>
      </c>
      <c r="S216">
        <f t="shared" si="60"/>
        <v>3</v>
      </c>
      <c r="T216">
        <f t="shared" si="61"/>
        <v>14</v>
      </c>
    </row>
    <row r="217" spans="1:20">
      <c r="A217" t="s">
        <v>231</v>
      </c>
      <c r="B217" t="str">
        <f>VLOOKUP(A217,Table2[#All],6,FALSE)</f>
        <v>Energy</v>
      </c>
      <c r="C217">
        <f>VLOOKUP(A217,Table2[#All],7,FALSE)</f>
        <v>1</v>
      </c>
      <c r="D217" s="1">
        <v>44007</v>
      </c>
      <c r="E217" t="s">
        <v>189</v>
      </c>
      <c r="F217" t="str">
        <f>VLOOKUP(A217,Table2[],3,FALSE)</f>
        <v>UK</v>
      </c>
      <c r="G217" t="str">
        <f>VLOOKUP(A217,Table2[],4,FALSE)</f>
        <v>Europe</v>
      </c>
      <c r="H217" s="10" t="s">
        <v>16</v>
      </c>
      <c r="I217" t="s">
        <v>17</v>
      </c>
      <c r="J217" t="s">
        <v>17</v>
      </c>
      <c r="K217" t="s">
        <v>17</v>
      </c>
      <c r="L217" t="s">
        <v>17</v>
      </c>
      <c r="M217" t="s">
        <v>17</v>
      </c>
      <c r="N217">
        <f t="shared" si="55"/>
        <v>0</v>
      </c>
      <c r="O217">
        <f t="shared" si="56"/>
        <v>3</v>
      </c>
      <c r="P217">
        <f t="shared" si="57"/>
        <v>1</v>
      </c>
      <c r="Q217">
        <f t="shared" si="58"/>
        <v>2</v>
      </c>
      <c r="R217">
        <f t="shared" si="59"/>
        <v>3</v>
      </c>
      <c r="S217">
        <f t="shared" si="60"/>
        <v>3</v>
      </c>
      <c r="T217">
        <f t="shared" si="61"/>
        <v>12</v>
      </c>
    </row>
    <row r="218" spans="1:20">
      <c r="A218" t="s">
        <v>232</v>
      </c>
      <c r="B218" t="str">
        <f>VLOOKUP(A218,Table2[#All],6,FALSE)</f>
        <v>Energy</v>
      </c>
      <c r="C218">
        <f>VLOOKUP(A218,Table2[#All],7,FALSE)</f>
        <v>1</v>
      </c>
      <c r="D218" s="1">
        <v>44007</v>
      </c>
      <c r="E218" t="s">
        <v>189</v>
      </c>
      <c r="F218" t="str">
        <f>VLOOKUP(A218,Table2[],3,FALSE)</f>
        <v>US</v>
      </c>
      <c r="G218" t="str">
        <f>VLOOKUP(A218,Table2[],4,FALSE)</f>
        <v>North America</v>
      </c>
      <c r="H218" s="10" t="s">
        <v>16</v>
      </c>
      <c r="I218" t="s">
        <v>17</v>
      </c>
      <c r="J218" t="s">
        <v>17</v>
      </c>
      <c r="K218" t="s">
        <v>17</v>
      </c>
      <c r="L218" t="s">
        <v>17</v>
      </c>
      <c r="M218" t="s">
        <v>17</v>
      </c>
      <c r="N218">
        <f t="shared" si="55"/>
        <v>0</v>
      </c>
      <c r="O218">
        <f t="shared" si="56"/>
        <v>3</v>
      </c>
      <c r="P218">
        <f t="shared" si="57"/>
        <v>1</v>
      </c>
      <c r="Q218">
        <f t="shared" si="58"/>
        <v>2</v>
      </c>
      <c r="R218">
        <f t="shared" si="59"/>
        <v>3</v>
      </c>
      <c r="S218">
        <f t="shared" si="60"/>
        <v>3</v>
      </c>
      <c r="T218">
        <f t="shared" si="61"/>
        <v>12</v>
      </c>
    </row>
    <row r="219" spans="1:20">
      <c r="A219" t="s">
        <v>233</v>
      </c>
      <c r="B219" t="str">
        <f>VLOOKUP(A219,Table2[#All],6,FALSE)</f>
        <v>Energy</v>
      </c>
      <c r="C219">
        <f>VLOOKUP(A219,Table2[#All],7,FALSE)</f>
        <v>1</v>
      </c>
      <c r="D219" s="1">
        <v>44007</v>
      </c>
      <c r="E219" t="s">
        <v>189</v>
      </c>
      <c r="F219" t="str">
        <f>VLOOKUP(A219,Table2[],3,FALSE)</f>
        <v>US</v>
      </c>
      <c r="G219" t="str">
        <f>VLOOKUP(A219,Table2[],4,FALSE)</f>
        <v>North America</v>
      </c>
      <c r="H219" s="10" t="s">
        <v>16</v>
      </c>
      <c r="I219" t="s">
        <v>17</v>
      </c>
      <c r="J219" t="s">
        <v>17</v>
      </c>
      <c r="K219" t="s">
        <v>17</v>
      </c>
      <c r="L219" t="s">
        <v>17</v>
      </c>
      <c r="M219" t="s">
        <v>17</v>
      </c>
      <c r="N219">
        <f t="shared" si="55"/>
        <v>0</v>
      </c>
      <c r="O219">
        <f t="shared" si="56"/>
        <v>3</v>
      </c>
      <c r="P219">
        <f t="shared" si="57"/>
        <v>1</v>
      </c>
      <c r="Q219">
        <f t="shared" si="58"/>
        <v>2</v>
      </c>
      <c r="R219">
        <f t="shared" si="59"/>
        <v>3</v>
      </c>
      <c r="S219">
        <f t="shared" si="60"/>
        <v>3</v>
      </c>
      <c r="T219">
        <f t="shared" si="61"/>
        <v>12</v>
      </c>
    </row>
    <row r="220" spans="1:20">
      <c r="A220" t="s">
        <v>235</v>
      </c>
      <c r="B220" t="str">
        <f>VLOOKUP(A220,Table2[#All],6,FALSE)</f>
        <v>Energy</v>
      </c>
      <c r="C220">
        <f>VLOOKUP(A220,Table2[#All],7,FALSE)</f>
        <v>1</v>
      </c>
      <c r="D220" s="1">
        <v>44007</v>
      </c>
      <c r="E220" t="s">
        <v>189</v>
      </c>
      <c r="F220" t="str">
        <f>VLOOKUP(A220,Table2[],3,FALSE)</f>
        <v>UK</v>
      </c>
      <c r="G220" t="str">
        <f>VLOOKUP(A220,Table2[],4,FALSE)</f>
        <v>Europe</v>
      </c>
      <c r="H220" s="10" t="s">
        <v>16</v>
      </c>
      <c r="I220" t="s">
        <v>17</v>
      </c>
      <c r="J220" t="s">
        <v>17</v>
      </c>
      <c r="K220" t="s">
        <v>17</v>
      </c>
      <c r="L220" t="s">
        <v>17</v>
      </c>
      <c r="M220" t="s">
        <v>17</v>
      </c>
      <c r="N220">
        <f t="shared" si="55"/>
        <v>0</v>
      </c>
      <c r="O220">
        <f t="shared" si="56"/>
        <v>3</v>
      </c>
      <c r="P220">
        <f t="shared" si="57"/>
        <v>1</v>
      </c>
      <c r="Q220">
        <f t="shared" si="58"/>
        <v>2</v>
      </c>
      <c r="R220">
        <f t="shared" si="59"/>
        <v>3</v>
      </c>
      <c r="S220">
        <f t="shared" si="60"/>
        <v>3</v>
      </c>
      <c r="T220">
        <f t="shared" si="61"/>
        <v>12</v>
      </c>
    </row>
    <row r="221" spans="1:20">
      <c r="A221" t="str">
        <f>"065092"</f>
        <v>065092</v>
      </c>
      <c r="B221" t="str">
        <f>VLOOKUP(A221,Table2[#All],6,FALSE)</f>
        <v>Utilities</v>
      </c>
      <c r="C221">
        <f>VLOOKUP(A221,Table2[#All],7,FALSE)</f>
        <v>0</v>
      </c>
      <c r="D221" s="1">
        <v>44033</v>
      </c>
      <c r="E221" t="s">
        <v>190</v>
      </c>
      <c r="F221" t="s">
        <v>20</v>
      </c>
      <c r="G221" t="s">
        <v>21</v>
      </c>
      <c r="H221" s="10" t="s">
        <v>16</v>
      </c>
      <c r="I221" t="s">
        <v>17</v>
      </c>
      <c r="J221" t="s">
        <v>17</v>
      </c>
      <c r="K221" t="s">
        <v>16</v>
      </c>
      <c r="L221" t="s">
        <v>17</v>
      </c>
      <c r="M221" t="s">
        <v>17</v>
      </c>
      <c r="N221">
        <f t="shared" si="55"/>
        <v>0</v>
      </c>
      <c r="O221">
        <f t="shared" si="56"/>
        <v>3</v>
      </c>
      <c r="P221">
        <f t="shared" si="57"/>
        <v>1</v>
      </c>
      <c r="Q221">
        <f t="shared" si="58"/>
        <v>0</v>
      </c>
      <c r="R221">
        <f t="shared" si="59"/>
        <v>3</v>
      </c>
      <c r="S221">
        <f t="shared" si="60"/>
        <v>3</v>
      </c>
      <c r="T221">
        <f t="shared" si="61"/>
        <v>10</v>
      </c>
    </row>
    <row r="222" spans="1:20">
      <c r="A222" t="s">
        <v>233</v>
      </c>
      <c r="B222" t="str">
        <f>VLOOKUP(A222,Table2[#All],6,FALSE)</f>
        <v>Energy</v>
      </c>
      <c r="C222">
        <f>VLOOKUP(A222,Table2[#All],7,FALSE)</f>
        <v>1</v>
      </c>
      <c r="D222" s="1">
        <v>44061</v>
      </c>
      <c r="E222" t="s">
        <v>272</v>
      </c>
      <c r="F222" t="str">
        <f>VLOOKUP(A222,Table2[],3,FALSE)</f>
        <v>US</v>
      </c>
      <c r="G222" t="str">
        <f>VLOOKUP(A222,Table2[],4,FALSE)</f>
        <v>North America</v>
      </c>
      <c r="H222" t="s">
        <v>312</v>
      </c>
      <c r="I222" t="s">
        <v>17</v>
      </c>
      <c r="J222" t="s">
        <v>312</v>
      </c>
      <c r="K222" t="s">
        <v>17</v>
      </c>
      <c r="L222" t="s">
        <v>17</v>
      </c>
      <c r="M222" t="s">
        <v>16</v>
      </c>
      <c r="N222">
        <f t="shared" si="55"/>
        <v>0</v>
      </c>
      <c r="O222">
        <f t="shared" si="56"/>
        <v>3</v>
      </c>
      <c r="P222">
        <f t="shared" si="57"/>
        <v>0</v>
      </c>
      <c r="Q222">
        <f t="shared" si="58"/>
        <v>2</v>
      </c>
      <c r="R222">
        <f t="shared" si="59"/>
        <v>3</v>
      </c>
      <c r="S222">
        <f t="shared" si="60"/>
        <v>0</v>
      </c>
      <c r="T222">
        <f t="shared" si="61"/>
        <v>8</v>
      </c>
    </row>
    <row r="223" spans="1:20">
      <c r="A223" t="str">
        <f>"004503"</f>
        <v>004503</v>
      </c>
      <c r="B223" t="str">
        <f>VLOOKUP(A223,Table2[#All],6,FALSE)</f>
        <v>Energy</v>
      </c>
      <c r="C223">
        <f>VLOOKUP(A223,Table2[#All],7,FALSE)</f>
        <v>1</v>
      </c>
      <c r="D223" s="1">
        <v>44076</v>
      </c>
      <c r="E223" t="s">
        <v>191</v>
      </c>
      <c r="F223" t="s">
        <v>20</v>
      </c>
      <c r="G223" t="s">
        <v>21</v>
      </c>
      <c r="H223" s="10" t="s">
        <v>16</v>
      </c>
      <c r="I223" t="s">
        <v>17</v>
      </c>
      <c r="J223" t="s">
        <v>17</v>
      </c>
      <c r="K223" t="s">
        <v>17</v>
      </c>
      <c r="L223" t="s">
        <v>17</v>
      </c>
      <c r="M223" t="s">
        <v>17</v>
      </c>
      <c r="N223">
        <f t="shared" si="55"/>
        <v>0</v>
      </c>
      <c r="O223">
        <f t="shared" si="56"/>
        <v>3</v>
      </c>
      <c r="P223">
        <f t="shared" si="57"/>
        <v>1</v>
      </c>
      <c r="Q223">
        <f t="shared" si="58"/>
        <v>2</v>
      </c>
      <c r="R223">
        <f t="shared" si="59"/>
        <v>3</v>
      </c>
      <c r="S223">
        <f t="shared" si="60"/>
        <v>3</v>
      </c>
      <c r="T223">
        <f t="shared" si="61"/>
        <v>12</v>
      </c>
    </row>
    <row r="224" spans="1:20">
      <c r="A224" t="str">
        <f>"012384"</f>
        <v>012384</v>
      </c>
      <c r="B224" t="str">
        <f>VLOOKUP(A224,Table2[#All],6,FALSE)</f>
        <v>Energy</v>
      </c>
      <c r="C224">
        <f>VLOOKUP(A224,Table2[#All],7,FALSE)</f>
        <v>1</v>
      </c>
      <c r="D224" s="1">
        <v>44076</v>
      </c>
      <c r="E224" t="s">
        <v>191</v>
      </c>
      <c r="F224" t="s">
        <v>25</v>
      </c>
      <c r="G224" t="s">
        <v>15</v>
      </c>
      <c r="H224" s="10" t="s">
        <v>16</v>
      </c>
      <c r="I224" t="s">
        <v>17</v>
      </c>
      <c r="J224" t="s">
        <v>17</v>
      </c>
      <c r="K224" t="s">
        <v>17</v>
      </c>
      <c r="L224" t="s">
        <v>17</v>
      </c>
      <c r="M224" t="s">
        <v>17</v>
      </c>
      <c r="N224">
        <f t="shared" si="55"/>
        <v>0</v>
      </c>
      <c r="O224">
        <f t="shared" si="56"/>
        <v>3</v>
      </c>
      <c r="P224">
        <f t="shared" si="57"/>
        <v>1</v>
      </c>
      <c r="Q224">
        <f t="shared" si="58"/>
        <v>2</v>
      </c>
      <c r="R224">
        <f t="shared" si="59"/>
        <v>3</v>
      </c>
      <c r="S224">
        <f t="shared" si="60"/>
        <v>3</v>
      </c>
      <c r="T224">
        <f t="shared" si="61"/>
        <v>12</v>
      </c>
    </row>
    <row r="225" spans="1:20">
      <c r="A225" t="str">
        <f>"002410"</f>
        <v>002410</v>
      </c>
      <c r="B225" t="str">
        <f>VLOOKUP(A225,Table2[#All],6,FALSE)</f>
        <v>Energy</v>
      </c>
      <c r="C225">
        <f>VLOOKUP(A225,Table2[#All],7,FALSE)</f>
        <v>1</v>
      </c>
      <c r="D225" s="1">
        <v>44076</v>
      </c>
      <c r="E225" t="s">
        <v>191</v>
      </c>
      <c r="F225" t="s">
        <v>25</v>
      </c>
      <c r="G225" t="s">
        <v>15</v>
      </c>
      <c r="H225" s="10" t="s">
        <v>16</v>
      </c>
      <c r="I225" t="s">
        <v>17</v>
      </c>
      <c r="J225" t="s">
        <v>17</v>
      </c>
      <c r="K225" t="s">
        <v>17</v>
      </c>
      <c r="L225" t="s">
        <v>17</v>
      </c>
      <c r="M225" t="s">
        <v>17</v>
      </c>
      <c r="N225">
        <f t="shared" si="55"/>
        <v>0</v>
      </c>
      <c r="O225">
        <f t="shared" si="56"/>
        <v>3</v>
      </c>
      <c r="P225">
        <f t="shared" si="57"/>
        <v>1</v>
      </c>
      <c r="Q225">
        <f t="shared" si="58"/>
        <v>2</v>
      </c>
      <c r="R225">
        <f t="shared" si="59"/>
        <v>3</v>
      </c>
      <c r="S225">
        <f t="shared" si="60"/>
        <v>3</v>
      </c>
      <c r="T225">
        <f t="shared" si="61"/>
        <v>12</v>
      </c>
    </row>
    <row r="226" spans="1:20">
      <c r="A226" t="str">
        <f>"002991"</f>
        <v>002991</v>
      </c>
      <c r="B226" t="str">
        <f>VLOOKUP(A226,Table2[#All],6,FALSE)</f>
        <v>Energy</v>
      </c>
      <c r="C226">
        <f>VLOOKUP(A226,Table2[#All],7,FALSE)</f>
        <v>1</v>
      </c>
      <c r="D226" s="1">
        <v>44076</v>
      </c>
      <c r="E226" t="s">
        <v>191</v>
      </c>
      <c r="F226" t="s">
        <v>20</v>
      </c>
      <c r="G226" t="s">
        <v>21</v>
      </c>
      <c r="H226" s="10" t="s">
        <v>16</v>
      </c>
      <c r="I226" t="s">
        <v>17</v>
      </c>
      <c r="J226" t="s">
        <v>17</v>
      </c>
      <c r="K226" t="s">
        <v>17</v>
      </c>
      <c r="L226" t="s">
        <v>17</v>
      </c>
      <c r="M226" t="s">
        <v>17</v>
      </c>
      <c r="N226">
        <f t="shared" si="55"/>
        <v>0</v>
      </c>
      <c r="O226">
        <f t="shared" si="56"/>
        <v>3</v>
      </c>
      <c r="P226">
        <f t="shared" si="57"/>
        <v>1</v>
      </c>
      <c r="Q226">
        <f t="shared" si="58"/>
        <v>2</v>
      </c>
      <c r="R226">
        <f t="shared" si="59"/>
        <v>3</v>
      </c>
      <c r="S226">
        <f t="shared" si="60"/>
        <v>3</v>
      </c>
      <c r="T226">
        <f t="shared" si="61"/>
        <v>12</v>
      </c>
    </row>
    <row r="227" spans="1:20">
      <c r="A227" t="str">
        <f>"008549"</f>
        <v>008549</v>
      </c>
      <c r="B227" t="str">
        <f>VLOOKUP(A227,Table2[#All],6,FALSE)</f>
        <v>Energy</v>
      </c>
      <c r="C227">
        <f>VLOOKUP(A227,Table2[#All],7,FALSE)</f>
        <v>1</v>
      </c>
      <c r="D227" s="1">
        <v>44076</v>
      </c>
      <c r="E227" t="s">
        <v>191</v>
      </c>
      <c r="F227" t="s">
        <v>20</v>
      </c>
      <c r="G227" t="s">
        <v>21</v>
      </c>
      <c r="H227" s="10" t="s">
        <v>16</v>
      </c>
      <c r="I227" t="s">
        <v>17</v>
      </c>
      <c r="J227" t="s">
        <v>17</v>
      </c>
      <c r="K227" t="s">
        <v>17</v>
      </c>
      <c r="L227" t="s">
        <v>17</v>
      </c>
      <c r="M227" t="s">
        <v>17</v>
      </c>
      <c r="N227">
        <f t="shared" si="55"/>
        <v>0</v>
      </c>
      <c r="O227">
        <f t="shared" si="56"/>
        <v>3</v>
      </c>
      <c r="P227">
        <f t="shared" si="57"/>
        <v>1</v>
      </c>
      <c r="Q227">
        <f t="shared" si="58"/>
        <v>2</v>
      </c>
      <c r="R227">
        <f t="shared" si="59"/>
        <v>3</v>
      </c>
      <c r="S227">
        <f t="shared" si="60"/>
        <v>3</v>
      </c>
      <c r="T227">
        <f t="shared" si="61"/>
        <v>12</v>
      </c>
    </row>
    <row r="228" spans="1:20">
      <c r="A228" t="str">
        <f>"170841"</f>
        <v>170841</v>
      </c>
      <c r="B228" t="str">
        <f>VLOOKUP(A228,Table2[#All],6,FALSE)</f>
        <v>Energy</v>
      </c>
      <c r="C228">
        <f>VLOOKUP(A228,Table2[#All],7,FALSE)</f>
        <v>0</v>
      </c>
      <c r="D228" s="1">
        <v>44076</v>
      </c>
      <c r="E228" t="s">
        <v>191</v>
      </c>
      <c r="F228" t="s">
        <v>20</v>
      </c>
      <c r="G228" t="s">
        <v>21</v>
      </c>
      <c r="H228" s="10" t="s">
        <v>16</v>
      </c>
      <c r="I228" t="s">
        <v>17</v>
      </c>
      <c r="J228" t="s">
        <v>17</v>
      </c>
      <c r="K228" t="s">
        <v>17</v>
      </c>
      <c r="L228" t="s">
        <v>17</v>
      </c>
      <c r="M228" t="s">
        <v>17</v>
      </c>
      <c r="N228">
        <f t="shared" si="55"/>
        <v>0</v>
      </c>
      <c r="O228">
        <f t="shared" si="56"/>
        <v>3</v>
      </c>
      <c r="P228">
        <f t="shared" si="57"/>
        <v>1</v>
      </c>
      <c r="Q228">
        <f t="shared" si="58"/>
        <v>2</v>
      </c>
      <c r="R228">
        <f t="shared" si="59"/>
        <v>3</v>
      </c>
      <c r="S228">
        <f t="shared" si="60"/>
        <v>3</v>
      </c>
      <c r="T228">
        <f t="shared" si="61"/>
        <v>12</v>
      </c>
    </row>
    <row r="229" spans="1:20">
      <c r="A229" t="str">
        <f>"004503"</f>
        <v>004503</v>
      </c>
      <c r="B229" t="str">
        <f>VLOOKUP(A229,Table2[#All],6,FALSE)</f>
        <v>Energy</v>
      </c>
      <c r="C229">
        <f>VLOOKUP(A229,Table2[#All],7,FALSE)</f>
        <v>1</v>
      </c>
      <c r="D229" s="1">
        <v>44083</v>
      </c>
      <c r="E229" t="s">
        <v>193</v>
      </c>
      <c r="F229" t="s">
        <v>20</v>
      </c>
      <c r="G229" t="s">
        <v>21</v>
      </c>
      <c r="H229" s="10" t="s">
        <v>16</v>
      </c>
      <c r="I229" t="s">
        <v>17</v>
      </c>
      <c r="J229" t="s">
        <v>17</v>
      </c>
      <c r="K229" t="s">
        <v>17</v>
      </c>
      <c r="L229" t="s">
        <v>17</v>
      </c>
      <c r="M229" t="s">
        <v>17</v>
      </c>
      <c r="N229">
        <f t="shared" si="55"/>
        <v>0</v>
      </c>
      <c r="O229">
        <f t="shared" si="56"/>
        <v>3</v>
      </c>
      <c r="P229">
        <f t="shared" si="57"/>
        <v>1</v>
      </c>
      <c r="Q229">
        <f t="shared" si="58"/>
        <v>2</v>
      </c>
      <c r="R229">
        <f t="shared" si="59"/>
        <v>3</v>
      </c>
      <c r="S229">
        <f t="shared" si="60"/>
        <v>3</v>
      </c>
      <c r="T229">
        <f t="shared" si="61"/>
        <v>12</v>
      </c>
    </row>
    <row r="230" spans="1:20">
      <c r="A230" t="str">
        <f>"012384"</f>
        <v>012384</v>
      </c>
      <c r="B230" t="str">
        <f>VLOOKUP(A230,Table2[#All],6,FALSE)</f>
        <v>Energy</v>
      </c>
      <c r="C230">
        <f>VLOOKUP(A230,Table2[#All],7,FALSE)</f>
        <v>1</v>
      </c>
      <c r="D230" s="1">
        <v>44083</v>
      </c>
      <c r="E230" t="s">
        <v>193</v>
      </c>
      <c r="F230" t="s">
        <v>25</v>
      </c>
      <c r="G230" t="s">
        <v>15</v>
      </c>
      <c r="H230" s="10" t="s">
        <v>16</v>
      </c>
      <c r="I230" t="s">
        <v>17</v>
      </c>
      <c r="J230" t="s">
        <v>17</v>
      </c>
      <c r="K230" t="s">
        <v>17</v>
      </c>
      <c r="L230" t="s">
        <v>17</v>
      </c>
      <c r="M230" t="s">
        <v>17</v>
      </c>
      <c r="N230">
        <f t="shared" si="55"/>
        <v>0</v>
      </c>
      <c r="O230">
        <f t="shared" si="56"/>
        <v>3</v>
      </c>
      <c r="P230">
        <f t="shared" si="57"/>
        <v>1</v>
      </c>
      <c r="Q230">
        <f t="shared" si="58"/>
        <v>2</v>
      </c>
      <c r="R230">
        <f t="shared" si="59"/>
        <v>3</v>
      </c>
      <c r="S230">
        <f t="shared" si="60"/>
        <v>3</v>
      </c>
      <c r="T230">
        <f t="shared" si="61"/>
        <v>12</v>
      </c>
    </row>
    <row r="231" spans="1:20">
      <c r="A231" t="str">
        <f>"002410"</f>
        <v>002410</v>
      </c>
      <c r="B231" t="str">
        <f>VLOOKUP(A231,Table2[#All],6,FALSE)</f>
        <v>Energy</v>
      </c>
      <c r="C231">
        <f>VLOOKUP(A231,Table2[#All],7,FALSE)</f>
        <v>1</v>
      </c>
      <c r="D231" s="1">
        <v>44083</v>
      </c>
      <c r="E231" t="s">
        <v>193</v>
      </c>
      <c r="F231" t="s">
        <v>25</v>
      </c>
      <c r="G231" t="s">
        <v>15</v>
      </c>
      <c r="H231" s="10" t="s">
        <v>16</v>
      </c>
      <c r="I231" t="s">
        <v>17</v>
      </c>
      <c r="J231" t="s">
        <v>17</v>
      </c>
      <c r="K231" t="s">
        <v>17</v>
      </c>
      <c r="L231" t="s">
        <v>17</v>
      </c>
      <c r="M231" t="s">
        <v>17</v>
      </c>
      <c r="N231">
        <f t="shared" si="55"/>
        <v>0</v>
      </c>
      <c r="O231">
        <f t="shared" si="56"/>
        <v>3</v>
      </c>
      <c r="P231">
        <f t="shared" si="57"/>
        <v>1</v>
      </c>
      <c r="Q231">
        <f t="shared" si="58"/>
        <v>2</v>
      </c>
      <c r="R231">
        <f t="shared" si="59"/>
        <v>3</v>
      </c>
      <c r="S231">
        <f t="shared" si="60"/>
        <v>3</v>
      </c>
      <c r="T231">
        <f t="shared" si="61"/>
        <v>12</v>
      </c>
    </row>
    <row r="232" spans="1:20">
      <c r="A232" t="str">
        <f>"002991"</f>
        <v>002991</v>
      </c>
      <c r="B232" t="str">
        <f>VLOOKUP(A232,Table2[#All],6,FALSE)</f>
        <v>Energy</v>
      </c>
      <c r="C232">
        <f>VLOOKUP(A232,Table2[#All],7,FALSE)</f>
        <v>1</v>
      </c>
      <c r="D232" s="1">
        <v>44083</v>
      </c>
      <c r="E232" t="s">
        <v>193</v>
      </c>
      <c r="F232" t="s">
        <v>20</v>
      </c>
      <c r="G232" t="s">
        <v>21</v>
      </c>
      <c r="H232" s="10" t="s">
        <v>16</v>
      </c>
      <c r="I232" t="s">
        <v>17</v>
      </c>
      <c r="J232" t="s">
        <v>17</v>
      </c>
      <c r="K232" t="s">
        <v>17</v>
      </c>
      <c r="L232" t="s">
        <v>17</v>
      </c>
      <c r="M232" t="s">
        <v>17</v>
      </c>
      <c r="N232">
        <f t="shared" ref="N232:N263" si="62">IF(H232="Yes",2,0)</f>
        <v>0</v>
      </c>
      <c r="O232">
        <f t="shared" ref="O232:O263" si="63">IF(I232="Yes",3,0)</f>
        <v>3</v>
      </c>
      <c r="P232">
        <f t="shared" ref="P232:P263" si="64">IF(J232="Yes",1,0)</f>
        <v>1</v>
      </c>
      <c r="Q232">
        <f t="shared" ref="Q232:Q263" si="65">IF(K232="Yes",2,0)</f>
        <v>2</v>
      </c>
      <c r="R232">
        <f t="shared" ref="R232:R263" si="66">IF(L232="Yes",3,0)</f>
        <v>3</v>
      </c>
      <c r="S232">
        <f t="shared" ref="S232:S263" si="67">IF(M232="Yes",3,0)</f>
        <v>3</v>
      </c>
      <c r="T232">
        <f t="shared" ref="T232:T263" si="68">SUM(N232:S232)</f>
        <v>12</v>
      </c>
    </row>
    <row r="233" spans="1:20">
      <c r="A233" t="str">
        <f>"007017"</f>
        <v>007017</v>
      </c>
      <c r="B233" t="str">
        <f>VLOOKUP(A233,Table2[#All],6,FALSE)</f>
        <v>Energy</v>
      </c>
      <c r="C233">
        <f>VLOOKUP(A233,Table2[#All],7,FALSE)</f>
        <v>0</v>
      </c>
      <c r="D233" s="1">
        <v>44083</v>
      </c>
      <c r="E233" t="s">
        <v>193</v>
      </c>
      <c r="F233" t="s">
        <v>20</v>
      </c>
      <c r="G233" t="s">
        <v>21</v>
      </c>
      <c r="H233" s="10" t="s">
        <v>16</v>
      </c>
      <c r="I233" t="s">
        <v>17</v>
      </c>
      <c r="J233" t="s">
        <v>17</v>
      </c>
      <c r="K233" t="s">
        <v>17</v>
      </c>
      <c r="L233" t="s">
        <v>17</v>
      </c>
      <c r="M233" t="s">
        <v>17</v>
      </c>
      <c r="N233">
        <f t="shared" si="62"/>
        <v>0</v>
      </c>
      <c r="O233">
        <f t="shared" si="63"/>
        <v>3</v>
      </c>
      <c r="P233">
        <f t="shared" si="64"/>
        <v>1</v>
      </c>
      <c r="Q233">
        <f t="shared" si="65"/>
        <v>2</v>
      </c>
      <c r="R233">
        <f t="shared" si="66"/>
        <v>3</v>
      </c>
      <c r="S233">
        <f t="shared" si="67"/>
        <v>3</v>
      </c>
      <c r="T233">
        <f t="shared" si="68"/>
        <v>12</v>
      </c>
    </row>
    <row r="234" spans="1:20">
      <c r="A234" t="str">
        <f>"008549"</f>
        <v>008549</v>
      </c>
      <c r="B234" t="str">
        <f>VLOOKUP(A234,Table2[#All],6,FALSE)</f>
        <v>Energy</v>
      </c>
      <c r="C234">
        <f>VLOOKUP(A234,Table2[#All],7,FALSE)</f>
        <v>1</v>
      </c>
      <c r="D234" s="1">
        <v>44083</v>
      </c>
      <c r="E234" t="s">
        <v>193</v>
      </c>
      <c r="F234" t="s">
        <v>20</v>
      </c>
      <c r="G234" t="s">
        <v>21</v>
      </c>
      <c r="H234" s="10" t="s">
        <v>16</v>
      </c>
      <c r="I234" t="s">
        <v>17</v>
      </c>
      <c r="J234" t="s">
        <v>17</v>
      </c>
      <c r="K234" t="s">
        <v>17</v>
      </c>
      <c r="L234" t="s">
        <v>17</v>
      </c>
      <c r="M234" t="s">
        <v>17</v>
      </c>
      <c r="N234">
        <f t="shared" si="62"/>
        <v>0</v>
      </c>
      <c r="O234">
        <f t="shared" si="63"/>
        <v>3</v>
      </c>
      <c r="P234">
        <f t="shared" si="64"/>
        <v>1</v>
      </c>
      <c r="Q234">
        <f t="shared" si="65"/>
        <v>2</v>
      </c>
      <c r="R234">
        <f t="shared" si="66"/>
        <v>3</v>
      </c>
      <c r="S234">
        <f t="shared" si="67"/>
        <v>3</v>
      </c>
      <c r="T234">
        <f t="shared" si="68"/>
        <v>12</v>
      </c>
    </row>
    <row r="235" spans="1:20">
      <c r="A235" t="str">
        <f>"170841"</f>
        <v>170841</v>
      </c>
      <c r="B235" t="str">
        <f>VLOOKUP(A235,Table2[#All],6,FALSE)</f>
        <v>Energy</v>
      </c>
      <c r="C235">
        <f>VLOOKUP(A235,Table2[#All],7,FALSE)</f>
        <v>0</v>
      </c>
      <c r="D235" s="1">
        <v>44083</v>
      </c>
      <c r="E235" t="s">
        <v>193</v>
      </c>
      <c r="F235" t="s">
        <v>20</v>
      </c>
      <c r="G235" t="s">
        <v>21</v>
      </c>
      <c r="H235" s="10" t="s">
        <v>16</v>
      </c>
      <c r="I235" t="s">
        <v>17</v>
      </c>
      <c r="J235" t="s">
        <v>17</v>
      </c>
      <c r="K235" t="s">
        <v>17</v>
      </c>
      <c r="L235" t="s">
        <v>17</v>
      </c>
      <c r="M235" t="s">
        <v>17</v>
      </c>
      <c r="N235">
        <f t="shared" si="62"/>
        <v>0</v>
      </c>
      <c r="O235">
        <f t="shared" si="63"/>
        <v>3</v>
      </c>
      <c r="P235">
        <f t="shared" si="64"/>
        <v>1</v>
      </c>
      <c r="Q235">
        <f t="shared" si="65"/>
        <v>2</v>
      </c>
      <c r="R235">
        <f t="shared" si="66"/>
        <v>3</v>
      </c>
      <c r="S235">
        <f t="shared" si="67"/>
        <v>3</v>
      </c>
      <c r="T235">
        <f t="shared" si="68"/>
        <v>12</v>
      </c>
    </row>
    <row r="236" spans="1:20">
      <c r="A236" t="str">
        <f>"001380"</f>
        <v>001380</v>
      </c>
      <c r="B236" t="str">
        <f>VLOOKUP(A236,Table2[#All],6,FALSE)</f>
        <v>Energy</v>
      </c>
      <c r="C236">
        <f>VLOOKUP(A236,Table2[#All],7,FALSE)</f>
        <v>1</v>
      </c>
      <c r="D236" s="1">
        <v>44083</v>
      </c>
      <c r="E236" t="s">
        <v>193</v>
      </c>
      <c r="F236" t="s">
        <v>20</v>
      </c>
      <c r="G236" t="s">
        <v>21</v>
      </c>
      <c r="H236" s="10" t="s">
        <v>16</v>
      </c>
      <c r="I236" t="s">
        <v>17</v>
      </c>
      <c r="J236" t="s">
        <v>17</v>
      </c>
      <c r="K236" t="s">
        <v>17</v>
      </c>
      <c r="L236" t="s">
        <v>17</v>
      </c>
      <c r="M236" t="s">
        <v>17</v>
      </c>
      <c r="N236">
        <f t="shared" si="62"/>
        <v>0</v>
      </c>
      <c r="O236">
        <f t="shared" si="63"/>
        <v>3</v>
      </c>
      <c r="P236">
        <f t="shared" si="64"/>
        <v>1</v>
      </c>
      <c r="Q236">
        <f t="shared" si="65"/>
        <v>2</v>
      </c>
      <c r="R236">
        <f t="shared" si="66"/>
        <v>3</v>
      </c>
      <c r="S236">
        <f t="shared" si="67"/>
        <v>3</v>
      </c>
      <c r="T236">
        <f t="shared" si="68"/>
        <v>12</v>
      </c>
    </row>
    <row r="237" spans="1:20">
      <c r="A237" t="str">
        <f>"007620"</f>
        <v>007620</v>
      </c>
      <c r="B237" t="str">
        <f>VLOOKUP(A237,Table2[#All],6,FALSE)</f>
        <v>Energy</v>
      </c>
      <c r="C237">
        <f>VLOOKUP(A237,Table2[#All],7,FALSE)</f>
        <v>1</v>
      </c>
      <c r="D237" s="1">
        <v>44083</v>
      </c>
      <c r="E237" t="s">
        <v>193</v>
      </c>
      <c r="F237" t="s">
        <v>20</v>
      </c>
      <c r="G237" t="s">
        <v>21</v>
      </c>
      <c r="H237" s="10" t="s">
        <v>16</v>
      </c>
      <c r="I237" t="s">
        <v>17</v>
      </c>
      <c r="J237" t="s">
        <v>17</v>
      </c>
      <c r="K237" t="s">
        <v>17</v>
      </c>
      <c r="L237" t="s">
        <v>17</v>
      </c>
      <c r="M237" t="s">
        <v>17</v>
      </c>
      <c r="N237">
        <f t="shared" si="62"/>
        <v>0</v>
      </c>
      <c r="O237">
        <f t="shared" si="63"/>
        <v>3</v>
      </c>
      <c r="P237">
        <f t="shared" si="64"/>
        <v>1</v>
      </c>
      <c r="Q237">
        <f t="shared" si="65"/>
        <v>2</v>
      </c>
      <c r="R237">
        <f t="shared" si="66"/>
        <v>3</v>
      </c>
      <c r="S237">
        <f t="shared" si="67"/>
        <v>3</v>
      </c>
      <c r="T237">
        <f t="shared" si="68"/>
        <v>12</v>
      </c>
    </row>
    <row r="238" spans="1:20">
      <c r="A238" t="str">
        <f>"004503"</f>
        <v>004503</v>
      </c>
      <c r="B238" t="str">
        <f>VLOOKUP(A238,Table2[#All],6,FALSE)</f>
        <v>Energy</v>
      </c>
      <c r="C238">
        <f>VLOOKUP(A238,Table2[#All],7,FALSE)</f>
        <v>1</v>
      </c>
      <c r="D238" s="1">
        <v>44088</v>
      </c>
      <c r="E238" t="s">
        <v>229</v>
      </c>
      <c r="F238" t="s">
        <v>20</v>
      </c>
      <c r="G238" t="s">
        <v>21</v>
      </c>
      <c r="H238" t="s">
        <v>16</v>
      </c>
      <c r="I238" t="s">
        <v>17</v>
      </c>
      <c r="J238" t="s">
        <v>17</v>
      </c>
      <c r="K238" t="s">
        <v>17</v>
      </c>
      <c r="L238" t="s">
        <v>17</v>
      </c>
      <c r="M238" t="s">
        <v>17</v>
      </c>
      <c r="N238">
        <f t="shared" si="62"/>
        <v>0</v>
      </c>
      <c r="O238">
        <f t="shared" si="63"/>
        <v>3</v>
      </c>
      <c r="P238">
        <f t="shared" si="64"/>
        <v>1</v>
      </c>
      <c r="Q238">
        <f t="shared" si="65"/>
        <v>2</v>
      </c>
      <c r="R238">
        <f t="shared" si="66"/>
        <v>3</v>
      </c>
      <c r="S238">
        <f t="shared" si="67"/>
        <v>3</v>
      </c>
      <c r="T238">
        <f t="shared" si="68"/>
        <v>12</v>
      </c>
    </row>
    <row r="239" spans="1:20">
      <c r="A239" t="s">
        <v>237</v>
      </c>
      <c r="B239" t="str">
        <f>VLOOKUP(A239,Table2[#All],6,FALSE)</f>
        <v>Energy</v>
      </c>
      <c r="C239">
        <f>VLOOKUP(A239,Table2[#All],7,FALSE)</f>
        <v>1</v>
      </c>
      <c r="D239" s="1">
        <v>44113</v>
      </c>
      <c r="E239" t="s">
        <v>192</v>
      </c>
      <c r="F239" t="str">
        <f>VLOOKUP(A239,Table2[],3,FALSE)</f>
        <v>US</v>
      </c>
      <c r="G239" t="str">
        <f>VLOOKUP(A239,Table2[],4,FALSE)</f>
        <v>North America</v>
      </c>
      <c r="H239" s="10" t="s">
        <v>16</v>
      </c>
      <c r="I239" t="s">
        <v>17</v>
      </c>
      <c r="J239" t="s">
        <v>17</v>
      </c>
      <c r="K239" t="s">
        <v>17</v>
      </c>
      <c r="L239" t="s">
        <v>17</v>
      </c>
      <c r="M239" t="s">
        <v>17</v>
      </c>
      <c r="N239">
        <f t="shared" si="62"/>
        <v>0</v>
      </c>
      <c r="O239">
        <f t="shared" si="63"/>
        <v>3</v>
      </c>
      <c r="P239">
        <f t="shared" si="64"/>
        <v>1</v>
      </c>
      <c r="Q239">
        <f t="shared" si="65"/>
        <v>2</v>
      </c>
      <c r="R239">
        <f t="shared" si="66"/>
        <v>3</v>
      </c>
      <c r="S239">
        <f t="shared" si="67"/>
        <v>3</v>
      </c>
      <c r="T239">
        <f t="shared" si="68"/>
        <v>12</v>
      </c>
    </row>
    <row r="240" spans="1:20">
      <c r="A240" t="str">
        <f>"002991"</f>
        <v>002991</v>
      </c>
      <c r="B240" t="str">
        <f>VLOOKUP(A240,Table2[#All],6,FALSE)</f>
        <v>Energy</v>
      </c>
      <c r="C240">
        <f>VLOOKUP(A240,Table2[#All],7,FALSE)</f>
        <v>1</v>
      </c>
      <c r="D240" s="1">
        <v>44113</v>
      </c>
      <c r="E240" t="s">
        <v>192</v>
      </c>
      <c r="F240" t="str">
        <f>VLOOKUP(A240,Table2[],3,FALSE)</f>
        <v>US</v>
      </c>
      <c r="G240" t="str">
        <f>VLOOKUP(A240,Table2[],4,FALSE)</f>
        <v>North America</v>
      </c>
      <c r="H240" s="10" t="s">
        <v>16</v>
      </c>
      <c r="I240" t="s">
        <v>17</v>
      </c>
      <c r="J240" t="s">
        <v>17</v>
      </c>
      <c r="K240" t="s">
        <v>17</v>
      </c>
      <c r="L240" t="s">
        <v>17</v>
      </c>
      <c r="M240" t="s">
        <v>17</v>
      </c>
      <c r="N240">
        <f t="shared" si="62"/>
        <v>0</v>
      </c>
      <c r="O240">
        <f t="shared" si="63"/>
        <v>3</v>
      </c>
      <c r="P240">
        <f t="shared" si="64"/>
        <v>1</v>
      </c>
      <c r="Q240">
        <f t="shared" si="65"/>
        <v>2</v>
      </c>
      <c r="R240">
        <f t="shared" si="66"/>
        <v>3</v>
      </c>
      <c r="S240">
        <f t="shared" si="67"/>
        <v>3</v>
      </c>
      <c r="T240">
        <f t="shared" si="68"/>
        <v>12</v>
      </c>
    </row>
    <row r="241" spans="1:20">
      <c r="A241" t="str">
        <f>"008549"</f>
        <v>008549</v>
      </c>
      <c r="B241" t="str">
        <f>VLOOKUP(A241,Table2[#All],6,FALSE)</f>
        <v>Energy</v>
      </c>
      <c r="C241">
        <f>VLOOKUP(A241,Table2[#All],7,FALSE)</f>
        <v>1</v>
      </c>
      <c r="D241" s="1">
        <v>44113</v>
      </c>
      <c r="E241" t="s">
        <v>192</v>
      </c>
      <c r="F241" t="str">
        <f>VLOOKUP(A241,Table2[],3,FALSE)</f>
        <v>US</v>
      </c>
      <c r="G241" t="str">
        <f>VLOOKUP(A241,Table2[],4,FALSE)</f>
        <v>North America</v>
      </c>
      <c r="H241" s="10" t="s">
        <v>16</v>
      </c>
      <c r="I241" t="s">
        <v>17</v>
      </c>
      <c r="J241" t="s">
        <v>17</v>
      </c>
      <c r="K241" t="s">
        <v>17</v>
      </c>
      <c r="L241" t="s">
        <v>17</v>
      </c>
      <c r="M241" t="s">
        <v>17</v>
      </c>
      <c r="N241">
        <f t="shared" si="62"/>
        <v>0</v>
      </c>
      <c r="O241">
        <f t="shared" si="63"/>
        <v>3</v>
      </c>
      <c r="P241">
        <f t="shared" si="64"/>
        <v>1</v>
      </c>
      <c r="Q241">
        <f t="shared" si="65"/>
        <v>2</v>
      </c>
      <c r="R241">
        <f t="shared" si="66"/>
        <v>3</v>
      </c>
      <c r="S241">
        <f t="shared" si="67"/>
        <v>3</v>
      </c>
      <c r="T241">
        <f t="shared" si="68"/>
        <v>12</v>
      </c>
    </row>
    <row r="242" spans="1:20">
      <c r="A242" t="str">
        <f>"170841"</f>
        <v>170841</v>
      </c>
      <c r="B242" t="str">
        <f>VLOOKUP(A242,Table2[#All],6,FALSE)</f>
        <v>Energy</v>
      </c>
      <c r="C242">
        <f>VLOOKUP(A242,Table2[#All],7,FALSE)</f>
        <v>0</v>
      </c>
      <c r="D242" s="1">
        <v>44113</v>
      </c>
      <c r="E242" t="s">
        <v>192</v>
      </c>
      <c r="F242" t="str">
        <f>VLOOKUP(A242,Table2[],3,FALSE)</f>
        <v>US</v>
      </c>
      <c r="G242" t="str">
        <f>VLOOKUP(A242,Table2[],4,FALSE)</f>
        <v>North America</v>
      </c>
      <c r="H242" s="10" t="s">
        <v>16</v>
      </c>
      <c r="I242" t="s">
        <v>17</v>
      </c>
      <c r="J242" t="s">
        <v>17</v>
      </c>
      <c r="K242" t="s">
        <v>17</v>
      </c>
      <c r="L242" t="s">
        <v>17</v>
      </c>
      <c r="M242" t="s">
        <v>17</v>
      </c>
      <c r="N242">
        <f t="shared" si="62"/>
        <v>0</v>
      </c>
      <c r="O242">
        <f t="shared" si="63"/>
        <v>3</v>
      </c>
      <c r="P242">
        <f t="shared" si="64"/>
        <v>1</v>
      </c>
      <c r="Q242">
        <f t="shared" si="65"/>
        <v>2</v>
      </c>
      <c r="R242">
        <f t="shared" si="66"/>
        <v>3</v>
      </c>
      <c r="S242">
        <f t="shared" si="67"/>
        <v>3</v>
      </c>
      <c r="T242">
        <f t="shared" si="68"/>
        <v>12</v>
      </c>
    </row>
    <row r="243" spans="1:20">
      <c r="A243" t="str">
        <f>"004503"</f>
        <v>004503</v>
      </c>
      <c r="B243" t="str">
        <f>VLOOKUP(A243,Table2[#All],6,FALSE)</f>
        <v>Energy</v>
      </c>
      <c r="C243">
        <f>VLOOKUP(A243,Table2[#All],7,FALSE)</f>
        <v>1</v>
      </c>
      <c r="D243" s="1">
        <v>44113</v>
      </c>
      <c r="E243" t="s">
        <v>192</v>
      </c>
      <c r="F243" t="str">
        <f>VLOOKUP(A243,Table2[],3,FALSE)</f>
        <v>US</v>
      </c>
      <c r="G243" t="str">
        <f>VLOOKUP(A243,Table2[],4,FALSE)</f>
        <v>North America</v>
      </c>
      <c r="H243" s="10" t="s">
        <v>16</v>
      </c>
      <c r="I243" t="s">
        <v>17</v>
      </c>
      <c r="J243" t="s">
        <v>17</v>
      </c>
      <c r="K243" t="s">
        <v>17</v>
      </c>
      <c r="L243" t="s">
        <v>17</v>
      </c>
      <c r="M243" t="s">
        <v>17</v>
      </c>
      <c r="N243">
        <f t="shared" si="62"/>
        <v>0</v>
      </c>
      <c r="O243">
        <f t="shared" si="63"/>
        <v>3</v>
      </c>
      <c r="P243">
        <f t="shared" si="64"/>
        <v>1</v>
      </c>
      <c r="Q243">
        <f t="shared" si="65"/>
        <v>2</v>
      </c>
      <c r="R243">
        <f t="shared" si="66"/>
        <v>3</v>
      </c>
      <c r="S243">
        <f t="shared" si="67"/>
        <v>3</v>
      </c>
      <c r="T243">
        <f t="shared" si="68"/>
        <v>12</v>
      </c>
    </row>
    <row r="244" spans="1:20">
      <c r="A244" t="str">
        <f>"001380"</f>
        <v>001380</v>
      </c>
      <c r="B244" t="str">
        <f>VLOOKUP(A244,Table2[#All],6,FALSE)</f>
        <v>Energy</v>
      </c>
      <c r="C244">
        <f>VLOOKUP(A244,Table2[#All],7,FALSE)</f>
        <v>1</v>
      </c>
      <c r="D244" s="1">
        <v>44113</v>
      </c>
      <c r="E244" t="s">
        <v>192</v>
      </c>
      <c r="F244" t="str">
        <f>VLOOKUP(A244,Table2[],3,FALSE)</f>
        <v xml:space="preserve">US </v>
      </c>
      <c r="G244" t="str">
        <f>VLOOKUP(A244,Table2[],4,FALSE)</f>
        <v>North America</v>
      </c>
      <c r="H244" s="10" t="s">
        <v>16</v>
      </c>
      <c r="I244" t="s">
        <v>17</v>
      </c>
      <c r="J244" t="s">
        <v>17</v>
      </c>
      <c r="K244" t="s">
        <v>17</v>
      </c>
      <c r="L244" t="s">
        <v>17</v>
      </c>
      <c r="M244" t="s">
        <v>17</v>
      </c>
      <c r="N244">
        <f t="shared" si="62"/>
        <v>0</v>
      </c>
      <c r="O244">
        <f t="shared" si="63"/>
        <v>3</v>
      </c>
      <c r="P244">
        <f t="shared" si="64"/>
        <v>1</v>
      </c>
      <c r="Q244">
        <f t="shared" si="65"/>
        <v>2</v>
      </c>
      <c r="R244">
        <f t="shared" si="66"/>
        <v>3</v>
      </c>
      <c r="S244">
        <f t="shared" si="67"/>
        <v>3</v>
      </c>
      <c r="T244">
        <f t="shared" si="68"/>
        <v>12</v>
      </c>
    </row>
    <row r="245" spans="1:20">
      <c r="A245" t="str">
        <f>"007017"</f>
        <v>007017</v>
      </c>
      <c r="B245" t="str">
        <f>VLOOKUP(A245,Table2[#All],6,FALSE)</f>
        <v>Energy</v>
      </c>
      <c r="C245">
        <f>VLOOKUP(A245,Table2[#All],7,FALSE)</f>
        <v>0</v>
      </c>
      <c r="D245" s="1">
        <v>44113</v>
      </c>
      <c r="E245" t="s">
        <v>192</v>
      </c>
      <c r="F245" t="str">
        <f>VLOOKUP(A245,Table2[],3,FALSE)</f>
        <v>US</v>
      </c>
      <c r="G245" t="str">
        <f>VLOOKUP(A245,Table2[],4,FALSE)</f>
        <v>North America</v>
      </c>
      <c r="H245" s="10" t="s">
        <v>16</v>
      </c>
      <c r="I245" t="s">
        <v>17</v>
      </c>
      <c r="J245" t="s">
        <v>17</v>
      </c>
      <c r="K245" t="s">
        <v>17</v>
      </c>
      <c r="L245" t="s">
        <v>17</v>
      </c>
      <c r="M245" t="s">
        <v>17</v>
      </c>
      <c r="N245">
        <f t="shared" si="62"/>
        <v>0</v>
      </c>
      <c r="O245">
        <f t="shared" si="63"/>
        <v>3</v>
      </c>
      <c r="P245">
        <f t="shared" si="64"/>
        <v>1</v>
      </c>
      <c r="Q245">
        <f t="shared" si="65"/>
        <v>2</v>
      </c>
      <c r="R245">
        <f t="shared" si="66"/>
        <v>3</v>
      </c>
      <c r="S245">
        <f t="shared" si="67"/>
        <v>3</v>
      </c>
      <c r="T245">
        <f t="shared" si="68"/>
        <v>12</v>
      </c>
    </row>
    <row r="246" spans="1:20">
      <c r="A246" t="str">
        <f>"007620"</f>
        <v>007620</v>
      </c>
      <c r="B246" t="str">
        <f>VLOOKUP(A246,Table2[#All],6,FALSE)</f>
        <v>Energy</v>
      </c>
      <c r="C246">
        <f>VLOOKUP(A246,Table2[#All],7,FALSE)</f>
        <v>1</v>
      </c>
      <c r="D246" s="1">
        <v>44113</v>
      </c>
      <c r="E246" t="s">
        <v>192</v>
      </c>
      <c r="F246" t="str">
        <f>VLOOKUP(A246,Table2[],3,FALSE)</f>
        <v>US</v>
      </c>
      <c r="G246" t="str">
        <f>VLOOKUP(A246,Table2[],4,FALSE)</f>
        <v>North America</v>
      </c>
      <c r="H246" s="10" t="s">
        <v>16</v>
      </c>
      <c r="I246" t="s">
        <v>17</v>
      </c>
      <c r="J246" t="s">
        <v>17</v>
      </c>
      <c r="K246" t="s">
        <v>17</v>
      </c>
      <c r="L246" t="s">
        <v>17</v>
      </c>
      <c r="M246" t="s">
        <v>17</v>
      </c>
      <c r="N246">
        <f t="shared" si="62"/>
        <v>0</v>
      </c>
      <c r="O246">
        <f t="shared" si="63"/>
        <v>3</v>
      </c>
      <c r="P246">
        <f t="shared" si="64"/>
        <v>1</v>
      </c>
      <c r="Q246">
        <f t="shared" si="65"/>
        <v>2</v>
      </c>
      <c r="R246">
        <f t="shared" si="66"/>
        <v>3</v>
      </c>
      <c r="S246">
        <f t="shared" si="67"/>
        <v>3</v>
      </c>
      <c r="T246">
        <f t="shared" si="68"/>
        <v>12</v>
      </c>
    </row>
    <row r="247" spans="1:20">
      <c r="A247" t="str">
        <f>"012384"</f>
        <v>012384</v>
      </c>
      <c r="B247" t="str">
        <f>VLOOKUP(A247,Table2[#All],6,FALSE)</f>
        <v>Energy</v>
      </c>
      <c r="C247">
        <f>VLOOKUP(A247,Table2[#All],7,FALSE)</f>
        <v>1</v>
      </c>
      <c r="D247" s="1">
        <v>44113</v>
      </c>
      <c r="E247" t="s">
        <v>192</v>
      </c>
      <c r="F247" t="str">
        <f>VLOOKUP(A247,Table2[],3,FALSE)</f>
        <v>UK</v>
      </c>
      <c r="G247" t="str">
        <f>VLOOKUP(A247,Table2[],4,FALSE)</f>
        <v>Europe</v>
      </c>
      <c r="H247" s="10" t="s">
        <v>16</v>
      </c>
      <c r="I247" t="s">
        <v>17</v>
      </c>
      <c r="J247" t="s">
        <v>17</v>
      </c>
      <c r="K247" t="s">
        <v>17</v>
      </c>
      <c r="L247" t="s">
        <v>17</v>
      </c>
      <c r="M247" t="s">
        <v>17</v>
      </c>
      <c r="N247">
        <f t="shared" si="62"/>
        <v>0</v>
      </c>
      <c r="O247">
        <f t="shared" si="63"/>
        <v>3</v>
      </c>
      <c r="P247">
        <f t="shared" si="64"/>
        <v>1</v>
      </c>
      <c r="Q247">
        <f t="shared" si="65"/>
        <v>2</v>
      </c>
      <c r="R247">
        <f t="shared" si="66"/>
        <v>3</v>
      </c>
      <c r="S247">
        <f t="shared" si="67"/>
        <v>3</v>
      </c>
      <c r="T247">
        <f t="shared" si="68"/>
        <v>12</v>
      </c>
    </row>
    <row r="248" spans="1:20">
      <c r="A248" t="str">
        <f>"024625"</f>
        <v>024625</v>
      </c>
      <c r="B248" t="str">
        <f>VLOOKUP(A248,Table2[#All],6,FALSE)</f>
        <v>Energy</v>
      </c>
      <c r="C248">
        <f>VLOOKUP(A248,Table2[#All],7,FALSE)</f>
        <v>1</v>
      </c>
      <c r="D248" s="1">
        <v>44113</v>
      </c>
      <c r="E248" t="s">
        <v>192</v>
      </c>
      <c r="F248" t="str">
        <f>VLOOKUP(A248,Table2[],3,FALSE)</f>
        <v>France</v>
      </c>
      <c r="G248" t="str">
        <f>VLOOKUP(A248,Table2[],4,FALSE)</f>
        <v>Europe</v>
      </c>
      <c r="H248" s="10" t="s">
        <v>16</v>
      </c>
      <c r="I248" t="s">
        <v>17</v>
      </c>
      <c r="J248" t="s">
        <v>17</v>
      </c>
      <c r="K248" t="s">
        <v>17</v>
      </c>
      <c r="L248" t="s">
        <v>17</v>
      </c>
      <c r="M248" t="s">
        <v>17</v>
      </c>
      <c r="N248">
        <f t="shared" si="62"/>
        <v>0</v>
      </c>
      <c r="O248">
        <f t="shared" si="63"/>
        <v>3</v>
      </c>
      <c r="P248">
        <f t="shared" si="64"/>
        <v>1</v>
      </c>
      <c r="Q248">
        <f t="shared" si="65"/>
        <v>2</v>
      </c>
      <c r="R248">
        <f t="shared" si="66"/>
        <v>3</v>
      </c>
      <c r="S248">
        <f t="shared" si="67"/>
        <v>3</v>
      </c>
      <c r="T248">
        <f t="shared" si="68"/>
        <v>12</v>
      </c>
    </row>
    <row r="249" spans="1:20">
      <c r="A249" t="str">
        <f>"008068"</f>
        <v>008068</v>
      </c>
      <c r="B249" t="str">
        <f>VLOOKUP(A249,Table2[#All],6,FALSE)</f>
        <v>Energy</v>
      </c>
      <c r="C249">
        <f>VLOOKUP(A249,Table2[#All],7,FALSE)</f>
        <v>1</v>
      </c>
      <c r="D249" s="1">
        <v>44113</v>
      </c>
      <c r="E249" t="s">
        <v>192</v>
      </c>
      <c r="F249" t="str">
        <f>VLOOKUP(A249,Table2[],3,FALSE)</f>
        <v>US</v>
      </c>
      <c r="G249" t="str">
        <f>VLOOKUP(A249,Table2[],4,FALSE)</f>
        <v>North America</v>
      </c>
      <c r="H249" s="10" t="s">
        <v>16</v>
      </c>
      <c r="I249" t="s">
        <v>17</v>
      </c>
      <c r="J249" t="s">
        <v>17</v>
      </c>
      <c r="K249" t="s">
        <v>17</v>
      </c>
      <c r="L249" t="s">
        <v>17</v>
      </c>
      <c r="M249" t="s">
        <v>17</v>
      </c>
      <c r="N249">
        <f t="shared" si="62"/>
        <v>0</v>
      </c>
      <c r="O249">
        <f t="shared" si="63"/>
        <v>3</v>
      </c>
      <c r="P249">
        <f t="shared" si="64"/>
        <v>1</v>
      </c>
      <c r="Q249">
        <f t="shared" si="65"/>
        <v>2</v>
      </c>
      <c r="R249">
        <f t="shared" si="66"/>
        <v>3</v>
      </c>
      <c r="S249">
        <f t="shared" si="67"/>
        <v>3</v>
      </c>
      <c r="T249">
        <f t="shared" si="68"/>
        <v>12</v>
      </c>
    </row>
    <row r="250" spans="1:20">
      <c r="A250" t="str">
        <f>"014934"</f>
        <v>014934</v>
      </c>
      <c r="B250" t="str">
        <f>VLOOKUP(A250,Table2[#All],6,FALSE)</f>
        <v>Energy</v>
      </c>
      <c r="C250">
        <f>VLOOKUP(A250,Table2[#All],7,FALSE)</f>
        <v>1</v>
      </c>
      <c r="D250" s="1">
        <v>44113</v>
      </c>
      <c r="E250" t="s">
        <v>192</v>
      </c>
      <c r="F250" t="str">
        <f>VLOOKUP(A250,Table2[],3,FALSE)</f>
        <v>US</v>
      </c>
      <c r="G250" t="str">
        <f>VLOOKUP(A250,Table2[],4,FALSE)</f>
        <v>North America</v>
      </c>
      <c r="H250" s="10" t="s">
        <v>16</v>
      </c>
      <c r="I250" t="s">
        <v>17</v>
      </c>
      <c r="J250" t="s">
        <v>17</v>
      </c>
      <c r="K250" t="s">
        <v>17</v>
      </c>
      <c r="L250" t="s">
        <v>17</v>
      </c>
      <c r="M250" t="s">
        <v>17</v>
      </c>
      <c r="N250">
        <f t="shared" si="62"/>
        <v>0</v>
      </c>
      <c r="O250">
        <f t="shared" si="63"/>
        <v>3</v>
      </c>
      <c r="P250">
        <f t="shared" si="64"/>
        <v>1</v>
      </c>
      <c r="Q250">
        <f t="shared" si="65"/>
        <v>2</v>
      </c>
      <c r="R250">
        <f t="shared" si="66"/>
        <v>3</v>
      </c>
      <c r="S250">
        <f t="shared" si="67"/>
        <v>3</v>
      </c>
      <c r="T250">
        <f t="shared" si="68"/>
        <v>12</v>
      </c>
    </row>
    <row r="251" spans="1:20">
      <c r="A251" t="str">
        <f>"001678"</f>
        <v>001678</v>
      </c>
      <c r="B251" t="str">
        <f>VLOOKUP(A251,Table2[#All],6,FALSE)</f>
        <v>Energy</v>
      </c>
      <c r="C251">
        <f>VLOOKUP(A251,Table2[#All],7,FALSE)</f>
        <v>0</v>
      </c>
      <c r="D251" s="1">
        <v>44113</v>
      </c>
      <c r="E251" t="s">
        <v>192</v>
      </c>
      <c r="F251" t="str">
        <f>VLOOKUP(A251,Table2[],3,FALSE)</f>
        <v>US</v>
      </c>
      <c r="G251" t="str">
        <f>VLOOKUP(A251,Table2[],4,FALSE)</f>
        <v>North America</v>
      </c>
      <c r="H251" s="10" t="s">
        <v>16</v>
      </c>
      <c r="I251" t="s">
        <v>17</v>
      </c>
      <c r="J251" t="s">
        <v>17</v>
      </c>
      <c r="K251" t="s">
        <v>17</v>
      </c>
      <c r="L251" t="s">
        <v>17</v>
      </c>
      <c r="M251" t="s">
        <v>17</v>
      </c>
      <c r="N251">
        <f t="shared" si="62"/>
        <v>0</v>
      </c>
      <c r="O251">
        <f t="shared" si="63"/>
        <v>3</v>
      </c>
      <c r="P251">
        <f t="shared" si="64"/>
        <v>1</v>
      </c>
      <c r="Q251">
        <f t="shared" si="65"/>
        <v>2</v>
      </c>
      <c r="R251">
        <f t="shared" si="66"/>
        <v>3</v>
      </c>
      <c r="S251">
        <f t="shared" si="67"/>
        <v>3</v>
      </c>
      <c r="T251">
        <f t="shared" si="68"/>
        <v>12</v>
      </c>
    </row>
    <row r="252" spans="1:20">
      <c r="A252" t="str">
        <f>"120093"</f>
        <v>120093</v>
      </c>
      <c r="B252" t="str">
        <f>VLOOKUP(A252,Table2[#All],6,FALSE)</f>
        <v>Energy</v>
      </c>
      <c r="C252">
        <f>VLOOKUP(A252,Table2[#All],7,FALSE)</f>
        <v>1</v>
      </c>
      <c r="D252" s="1">
        <v>44113</v>
      </c>
      <c r="E252" t="s">
        <v>192</v>
      </c>
      <c r="F252" t="str">
        <f>VLOOKUP(A252,Table2[],3,FALSE)</f>
        <v>US</v>
      </c>
      <c r="G252" t="str">
        <f>VLOOKUP(A252,Table2[],4,FALSE)</f>
        <v>North America</v>
      </c>
      <c r="H252" s="10" t="s">
        <v>16</v>
      </c>
      <c r="I252" t="s">
        <v>17</v>
      </c>
      <c r="J252" t="s">
        <v>17</v>
      </c>
      <c r="K252" t="s">
        <v>17</v>
      </c>
      <c r="L252" t="s">
        <v>17</v>
      </c>
      <c r="M252" t="s">
        <v>17</v>
      </c>
      <c r="N252">
        <f t="shared" si="62"/>
        <v>0</v>
      </c>
      <c r="O252">
        <f t="shared" si="63"/>
        <v>3</v>
      </c>
      <c r="P252">
        <f t="shared" si="64"/>
        <v>1</v>
      </c>
      <c r="Q252">
        <f t="shared" si="65"/>
        <v>2</v>
      </c>
      <c r="R252">
        <f t="shared" si="66"/>
        <v>3</v>
      </c>
      <c r="S252">
        <f t="shared" si="67"/>
        <v>3</v>
      </c>
      <c r="T252">
        <f t="shared" si="68"/>
        <v>12</v>
      </c>
    </row>
    <row r="253" spans="1:20">
      <c r="A253" t="str">
        <f>"032372"</f>
        <v>032372</v>
      </c>
      <c r="B253" t="str">
        <f>VLOOKUP(A253,Table2[#All],6,FALSE)</f>
        <v>Energy</v>
      </c>
      <c r="C253">
        <f>VLOOKUP(A253,Table2[#All],7,FALSE)</f>
        <v>1</v>
      </c>
      <c r="D253" s="1">
        <v>44113</v>
      </c>
      <c r="E253" t="s">
        <v>192</v>
      </c>
      <c r="F253" t="str">
        <f>VLOOKUP(A253,Table2[],3,FALSE)</f>
        <v>US</v>
      </c>
      <c r="G253" t="str">
        <f>VLOOKUP(A253,Table2[],4,FALSE)</f>
        <v>North America</v>
      </c>
      <c r="H253" s="10" t="s">
        <v>16</v>
      </c>
      <c r="I253" t="s">
        <v>17</v>
      </c>
      <c r="J253" t="s">
        <v>17</v>
      </c>
      <c r="K253" t="s">
        <v>17</v>
      </c>
      <c r="L253" t="s">
        <v>17</v>
      </c>
      <c r="M253" t="s">
        <v>17</v>
      </c>
      <c r="N253">
        <f t="shared" si="62"/>
        <v>0</v>
      </c>
      <c r="O253">
        <f t="shared" si="63"/>
        <v>3</v>
      </c>
      <c r="P253">
        <f t="shared" si="64"/>
        <v>1</v>
      </c>
      <c r="Q253">
        <f t="shared" si="65"/>
        <v>2</v>
      </c>
      <c r="R253">
        <f t="shared" si="66"/>
        <v>3</v>
      </c>
      <c r="S253">
        <f t="shared" si="67"/>
        <v>3</v>
      </c>
      <c r="T253">
        <f t="shared" si="68"/>
        <v>12</v>
      </c>
    </row>
    <row r="254" spans="1:20">
      <c r="A254" t="str">
        <f>"011781"</f>
        <v>011781</v>
      </c>
      <c r="B254" t="str">
        <f>VLOOKUP(A254,Table2[#All],6,FALSE)</f>
        <v>Energy</v>
      </c>
      <c r="C254">
        <f>VLOOKUP(A254,Table2[#All],7,FALSE)</f>
        <v>0</v>
      </c>
      <c r="D254" s="1">
        <v>44113</v>
      </c>
      <c r="E254" t="s">
        <v>192</v>
      </c>
      <c r="F254" t="str">
        <f>VLOOKUP(A254,Table2[],3,FALSE)</f>
        <v>US</v>
      </c>
      <c r="G254" t="str">
        <f>VLOOKUP(A254,Table2[],4,FALSE)</f>
        <v>North America</v>
      </c>
      <c r="H254" s="10" t="s">
        <v>16</v>
      </c>
      <c r="I254" t="s">
        <v>17</v>
      </c>
      <c r="J254" t="s">
        <v>17</v>
      </c>
      <c r="K254" t="s">
        <v>17</v>
      </c>
      <c r="L254" t="s">
        <v>17</v>
      </c>
      <c r="M254" t="s">
        <v>17</v>
      </c>
      <c r="N254">
        <f t="shared" si="62"/>
        <v>0</v>
      </c>
      <c r="O254">
        <f t="shared" si="63"/>
        <v>3</v>
      </c>
      <c r="P254">
        <f t="shared" si="64"/>
        <v>1</v>
      </c>
      <c r="Q254">
        <f t="shared" si="65"/>
        <v>2</v>
      </c>
      <c r="R254">
        <f t="shared" si="66"/>
        <v>3</v>
      </c>
      <c r="S254">
        <f t="shared" si="67"/>
        <v>3</v>
      </c>
      <c r="T254">
        <f t="shared" si="68"/>
        <v>12</v>
      </c>
    </row>
    <row r="255" spans="1:20">
      <c r="A255" t="s">
        <v>231</v>
      </c>
      <c r="B255" t="str">
        <f>VLOOKUP(A255,Table2[#All],6,FALSE)</f>
        <v>Energy</v>
      </c>
      <c r="C255">
        <f>VLOOKUP(A255,Table2[#All],7,FALSE)</f>
        <v>1</v>
      </c>
      <c r="D255" s="1">
        <v>44116</v>
      </c>
      <c r="E255" t="s">
        <v>230</v>
      </c>
      <c r="F255" t="s">
        <v>25</v>
      </c>
      <c r="G255" t="s">
        <v>15</v>
      </c>
      <c r="H255" s="10" t="s">
        <v>16</v>
      </c>
      <c r="I255" t="s">
        <v>17</v>
      </c>
      <c r="J255" t="s">
        <v>17</v>
      </c>
      <c r="K255" t="s">
        <v>17</v>
      </c>
      <c r="L255" t="s">
        <v>17</v>
      </c>
      <c r="M255" t="s">
        <v>17</v>
      </c>
      <c r="N255">
        <f t="shared" si="62"/>
        <v>0</v>
      </c>
      <c r="O255">
        <f t="shared" si="63"/>
        <v>3</v>
      </c>
      <c r="P255">
        <f t="shared" si="64"/>
        <v>1</v>
      </c>
      <c r="Q255">
        <f t="shared" si="65"/>
        <v>2</v>
      </c>
      <c r="R255">
        <f t="shared" si="66"/>
        <v>3</v>
      </c>
      <c r="S255">
        <f t="shared" si="67"/>
        <v>3</v>
      </c>
      <c r="T255">
        <f t="shared" si="68"/>
        <v>12</v>
      </c>
    </row>
    <row r="256" spans="1:20">
      <c r="A256" t="s">
        <v>232</v>
      </c>
      <c r="B256" t="str">
        <f>VLOOKUP(A256,Table2[#All],6,FALSE)</f>
        <v>Energy</v>
      </c>
      <c r="C256">
        <f>VLOOKUP(A256,Table2[#All],7,FALSE)</f>
        <v>1</v>
      </c>
      <c r="D256" s="1">
        <v>44116</v>
      </c>
      <c r="E256" t="s">
        <v>230</v>
      </c>
      <c r="F256" t="s">
        <v>20</v>
      </c>
      <c r="G256" t="s">
        <v>21</v>
      </c>
      <c r="H256" s="10" t="s">
        <v>16</v>
      </c>
      <c r="I256" t="s">
        <v>17</v>
      </c>
      <c r="J256" t="s">
        <v>17</v>
      </c>
      <c r="K256" t="s">
        <v>17</v>
      </c>
      <c r="L256" t="s">
        <v>17</v>
      </c>
      <c r="M256" t="s">
        <v>17</v>
      </c>
      <c r="N256">
        <f t="shared" si="62"/>
        <v>0</v>
      </c>
      <c r="O256">
        <f t="shared" si="63"/>
        <v>3</v>
      </c>
      <c r="P256">
        <f t="shared" si="64"/>
        <v>1</v>
      </c>
      <c r="Q256">
        <f t="shared" si="65"/>
        <v>2</v>
      </c>
      <c r="R256">
        <f t="shared" si="66"/>
        <v>3</v>
      </c>
      <c r="S256">
        <f t="shared" si="67"/>
        <v>3</v>
      </c>
      <c r="T256">
        <f t="shared" si="68"/>
        <v>12</v>
      </c>
    </row>
    <row r="257" spans="1:20">
      <c r="A257" t="s">
        <v>233</v>
      </c>
      <c r="B257" t="str">
        <f>VLOOKUP(A257,Table2[#All],6,FALSE)</f>
        <v>Energy</v>
      </c>
      <c r="C257">
        <f>VLOOKUP(A257,Table2[#All],7,FALSE)</f>
        <v>1</v>
      </c>
      <c r="D257" s="1">
        <v>44116</v>
      </c>
      <c r="E257" t="s">
        <v>230</v>
      </c>
      <c r="F257" t="s">
        <v>20</v>
      </c>
      <c r="G257" t="s">
        <v>21</v>
      </c>
      <c r="H257" s="10" t="s">
        <v>16</v>
      </c>
      <c r="I257" t="s">
        <v>17</v>
      </c>
      <c r="J257" t="s">
        <v>17</v>
      </c>
      <c r="K257" t="s">
        <v>17</v>
      </c>
      <c r="L257" t="s">
        <v>17</v>
      </c>
      <c r="M257" t="s">
        <v>17</v>
      </c>
      <c r="N257">
        <f t="shared" si="62"/>
        <v>0</v>
      </c>
      <c r="O257">
        <f t="shared" si="63"/>
        <v>3</v>
      </c>
      <c r="P257">
        <f t="shared" si="64"/>
        <v>1</v>
      </c>
      <c r="Q257">
        <f t="shared" si="65"/>
        <v>2</v>
      </c>
      <c r="R257">
        <f t="shared" si="66"/>
        <v>3</v>
      </c>
      <c r="S257">
        <f t="shared" si="67"/>
        <v>3</v>
      </c>
      <c r="T257">
        <f t="shared" si="68"/>
        <v>12</v>
      </c>
    </row>
    <row r="258" spans="1:20">
      <c r="A258" t="s">
        <v>234</v>
      </c>
      <c r="B258" t="str">
        <f>VLOOKUP(A258,Table2[#All],6,FALSE)</f>
        <v>Energy</v>
      </c>
      <c r="C258">
        <f>VLOOKUP(A258,Table2[#All],7,FALSE)</f>
        <v>1</v>
      </c>
      <c r="D258" s="1">
        <v>44116</v>
      </c>
      <c r="E258" t="s">
        <v>230</v>
      </c>
      <c r="F258" t="s">
        <v>20</v>
      </c>
      <c r="G258" t="s">
        <v>21</v>
      </c>
      <c r="H258" s="10" t="s">
        <v>16</v>
      </c>
      <c r="I258" t="s">
        <v>17</v>
      </c>
      <c r="J258" t="s">
        <v>17</v>
      </c>
      <c r="K258" t="s">
        <v>17</v>
      </c>
      <c r="L258" t="s">
        <v>17</v>
      </c>
      <c r="M258" t="s">
        <v>17</v>
      </c>
      <c r="N258">
        <f t="shared" si="62"/>
        <v>0</v>
      </c>
      <c r="O258">
        <f t="shared" si="63"/>
        <v>3</v>
      </c>
      <c r="P258">
        <f t="shared" si="64"/>
        <v>1</v>
      </c>
      <c r="Q258">
        <f t="shared" si="65"/>
        <v>2</v>
      </c>
      <c r="R258">
        <f t="shared" si="66"/>
        <v>3</v>
      </c>
      <c r="S258">
        <f t="shared" si="67"/>
        <v>3</v>
      </c>
      <c r="T258">
        <f t="shared" si="68"/>
        <v>12</v>
      </c>
    </row>
    <row r="259" spans="1:20">
      <c r="A259" t="s">
        <v>235</v>
      </c>
      <c r="B259" t="str">
        <f>VLOOKUP(A259,Table2[#All],6,FALSE)</f>
        <v>Energy</v>
      </c>
      <c r="C259">
        <f>VLOOKUP(A259,Table2[#All],7,FALSE)</f>
        <v>1</v>
      </c>
      <c r="D259" s="1">
        <v>44116</v>
      </c>
      <c r="E259" t="s">
        <v>230</v>
      </c>
      <c r="F259" t="s">
        <v>25</v>
      </c>
      <c r="G259" t="s">
        <v>15</v>
      </c>
      <c r="H259" s="10" t="s">
        <v>16</v>
      </c>
      <c r="I259" t="s">
        <v>17</v>
      </c>
      <c r="J259" t="s">
        <v>17</v>
      </c>
      <c r="K259" t="s">
        <v>17</v>
      </c>
      <c r="L259" t="s">
        <v>17</v>
      </c>
      <c r="M259" t="s">
        <v>17</v>
      </c>
      <c r="N259">
        <f t="shared" si="62"/>
        <v>0</v>
      </c>
      <c r="O259">
        <f t="shared" si="63"/>
        <v>3</v>
      </c>
      <c r="P259">
        <f t="shared" si="64"/>
        <v>1</v>
      </c>
      <c r="Q259">
        <f t="shared" si="65"/>
        <v>2</v>
      </c>
      <c r="R259">
        <f t="shared" si="66"/>
        <v>3</v>
      </c>
      <c r="S259">
        <f t="shared" si="67"/>
        <v>3</v>
      </c>
      <c r="T259">
        <f t="shared" si="68"/>
        <v>12</v>
      </c>
    </row>
    <row r="260" spans="1:20">
      <c r="A260" t="s">
        <v>236</v>
      </c>
      <c r="B260" t="str">
        <f>VLOOKUP(A260,Table2[#All],6,FALSE)</f>
        <v>Energy</v>
      </c>
      <c r="C260">
        <f>VLOOKUP(A260,Table2[#All],7,FALSE)</f>
        <v>0</v>
      </c>
      <c r="D260" s="1">
        <v>44116</v>
      </c>
      <c r="E260" t="s">
        <v>230</v>
      </c>
      <c r="F260" t="s">
        <v>20</v>
      </c>
      <c r="G260" t="s">
        <v>21</v>
      </c>
      <c r="H260" s="10" t="s">
        <v>16</v>
      </c>
      <c r="I260" t="s">
        <v>17</v>
      </c>
      <c r="J260" t="s">
        <v>17</v>
      </c>
      <c r="K260" t="s">
        <v>17</v>
      </c>
      <c r="L260" t="s">
        <v>17</v>
      </c>
      <c r="M260" t="s">
        <v>17</v>
      </c>
      <c r="N260">
        <f t="shared" si="62"/>
        <v>0</v>
      </c>
      <c r="O260">
        <f t="shared" si="63"/>
        <v>3</v>
      </c>
      <c r="P260">
        <f t="shared" si="64"/>
        <v>1</v>
      </c>
      <c r="Q260">
        <f t="shared" si="65"/>
        <v>2</v>
      </c>
      <c r="R260">
        <f t="shared" si="66"/>
        <v>3</v>
      </c>
      <c r="S260">
        <f t="shared" si="67"/>
        <v>3</v>
      </c>
      <c r="T260">
        <f t="shared" si="68"/>
        <v>12</v>
      </c>
    </row>
    <row r="261" spans="1:20">
      <c r="A261" t="s">
        <v>237</v>
      </c>
      <c r="B261" t="str">
        <f>VLOOKUP(A261,Table2[#All],6,FALSE)</f>
        <v>Energy</v>
      </c>
      <c r="C261">
        <f>VLOOKUP(A261,Table2[#All],7,FALSE)</f>
        <v>1</v>
      </c>
      <c r="D261" s="1">
        <v>44116</v>
      </c>
      <c r="E261" t="s">
        <v>230</v>
      </c>
      <c r="F261" t="s">
        <v>20</v>
      </c>
      <c r="G261" t="s">
        <v>21</v>
      </c>
      <c r="H261" s="10" t="s">
        <v>16</v>
      </c>
      <c r="I261" t="s">
        <v>17</v>
      </c>
      <c r="J261" t="s">
        <v>17</v>
      </c>
      <c r="K261" t="s">
        <v>17</v>
      </c>
      <c r="L261" t="s">
        <v>17</v>
      </c>
      <c r="M261" t="s">
        <v>17</v>
      </c>
      <c r="N261">
        <f t="shared" si="62"/>
        <v>0</v>
      </c>
      <c r="O261">
        <f t="shared" si="63"/>
        <v>3</v>
      </c>
      <c r="P261">
        <f t="shared" si="64"/>
        <v>1</v>
      </c>
      <c r="Q261">
        <f t="shared" si="65"/>
        <v>2</v>
      </c>
      <c r="R261">
        <f t="shared" si="66"/>
        <v>3</v>
      </c>
      <c r="S261">
        <f t="shared" si="67"/>
        <v>3</v>
      </c>
      <c r="T261">
        <f t="shared" si="68"/>
        <v>12</v>
      </c>
    </row>
    <row r="262" spans="1:20">
      <c r="A262" t="str">
        <f>"011506"</f>
        <v>011506</v>
      </c>
      <c r="B262" t="str">
        <f>VLOOKUP(A262,Table2[#All],6,FALSE)</f>
        <v>Energy</v>
      </c>
      <c r="C262">
        <f>VLOOKUP(A262,Table2[#All],7,FALSE)</f>
        <v>0</v>
      </c>
      <c r="D262" s="1">
        <v>44146</v>
      </c>
      <c r="E262" t="s">
        <v>194</v>
      </c>
      <c r="F262" t="s">
        <v>20</v>
      </c>
      <c r="G262" t="s">
        <v>21</v>
      </c>
      <c r="H262" s="10" t="s">
        <v>17</v>
      </c>
      <c r="I262" t="s">
        <v>17</v>
      </c>
      <c r="J262" t="s">
        <v>16</v>
      </c>
      <c r="K262" t="s">
        <v>16</v>
      </c>
      <c r="L262" t="s">
        <v>17</v>
      </c>
      <c r="M262" t="s">
        <v>16</v>
      </c>
      <c r="N262">
        <f t="shared" si="62"/>
        <v>2</v>
      </c>
      <c r="O262">
        <f t="shared" si="63"/>
        <v>3</v>
      </c>
      <c r="P262">
        <f t="shared" si="64"/>
        <v>0</v>
      </c>
      <c r="Q262">
        <f t="shared" si="65"/>
        <v>0</v>
      </c>
      <c r="R262">
        <f t="shared" si="66"/>
        <v>3</v>
      </c>
      <c r="S262">
        <f t="shared" si="67"/>
        <v>0</v>
      </c>
      <c r="T262">
        <f t="shared" si="68"/>
        <v>8</v>
      </c>
    </row>
    <row r="263" spans="1:20">
      <c r="A263" t="str">
        <f>"011259"</f>
        <v>011259</v>
      </c>
      <c r="B263" t="str">
        <f>VLOOKUP(A263,Table2[#All],6,FALSE)</f>
        <v>Consumer Staples</v>
      </c>
      <c r="C263">
        <f>VLOOKUP(A263,Table2[#All],7,FALSE)</f>
        <v>0</v>
      </c>
      <c r="D263" s="1">
        <v>44181</v>
      </c>
      <c r="E263" t="s">
        <v>196</v>
      </c>
      <c r="F263" t="str">
        <f>VLOOKUP(A263,Table2[],3,FALSE)</f>
        <v>US</v>
      </c>
      <c r="G263" t="str">
        <f>VLOOKUP(A263,Table2[],4,FALSE)</f>
        <v>North America</v>
      </c>
      <c r="H263" s="10" t="s">
        <v>17</v>
      </c>
      <c r="I263" t="s">
        <v>17</v>
      </c>
      <c r="J263" t="s">
        <v>16</v>
      </c>
      <c r="K263" t="s">
        <v>16</v>
      </c>
      <c r="L263" t="s">
        <v>17</v>
      </c>
      <c r="M263" t="s">
        <v>16</v>
      </c>
      <c r="N263">
        <f t="shared" si="62"/>
        <v>2</v>
      </c>
      <c r="O263">
        <f t="shared" si="63"/>
        <v>3</v>
      </c>
      <c r="P263">
        <f t="shared" si="64"/>
        <v>0</v>
      </c>
      <c r="Q263">
        <f t="shared" si="65"/>
        <v>0</v>
      </c>
      <c r="R263">
        <f t="shared" si="66"/>
        <v>3</v>
      </c>
      <c r="S263">
        <f t="shared" si="67"/>
        <v>0</v>
      </c>
      <c r="T263">
        <f t="shared" si="68"/>
        <v>8</v>
      </c>
    </row>
    <row r="264" spans="1:20">
      <c r="A264" t="str">
        <f>"002410"</f>
        <v>002410</v>
      </c>
      <c r="B264" t="str">
        <f>VLOOKUP(A264,Table2[#All],6,FALSE)</f>
        <v>Energy</v>
      </c>
      <c r="C264">
        <f>VLOOKUP(A264,Table2[#All],7,FALSE)</f>
        <v>1</v>
      </c>
      <c r="D264" s="1">
        <v>44249</v>
      </c>
      <c r="E264" t="s">
        <v>222</v>
      </c>
      <c r="F264" t="s">
        <v>25</v>
      </c>
      <c r="G264" t="s">
        <v>15</v>
      </c>
      <c r="H264" s="10" t="s">
        <v>16</v>
      </c>
      <c r="I264" t="s">
        <v>17</v>
      </c>
      <c r="J264" t="s">
        <v>17</v>
      </c>
      <c r="K264" t="s">
        <v>17</v>
      </c>
      <c r="L264" t="s">
        <v>17</v>
      </c>
      <c r="M264" t="s">
        <v>17</v>
      </c>
      <c r="N264">
        <f t="shared" ref="N264:N295" si="69">IF(H264="Yes",2,0)</f>
        <v>0</v>
      </c>
      <c r="O264">
        <f t="shared" ref="O264:O295" si="70">IF(I264="Yes",3,0)</f>
        <v>3</v>
      </c>
      <c r="P264">
        <f t="shared" ref="P264:P295" si="71">IF(J264="Yes",1,0)</f>
        <v>1</v>
      </c>
      <c r="Q264">
        <f t="shared" ref="Q264:Q295" si="72">IF(K264="Yes",2,0)</f>
        <v>2</v>
      </c>
      <c r="R264">
        <f t="shared" ref="R264:R295" si="73">IF(L264="Yes",3,0)</f>
        <v>3</v>
      </c>
      <c r="S264">
        <f t="shared" ref="S264:S295" si="74">IF(M264="Yes",3,0)</f>
        <v>3</v>
      </c>
      <c r="T264">
        <f t="shared" ref="T264:T295" si="75">SUM(N264:S264)</f>
        <v>12</v>
      </c>
    </row>
    <row r="265" spans="1:20">
      <c r="A265" t="str">
        <f>"002991"</f>
        <v>002991</v>
      </c>
      <c r="B265" t="str">
        <f>VLOOKUP(A265,Table2[#All],6,FALSE)</f>
        <v>Energy</v>
      </c>
      <c r="C265">
        <f>VLOOKUP(A265,Table2[#All],7,FALSE)</f>
        <v>1</v>
      </c>
      <c r="D265" s="1">
        <v>44249</v>
      </c>
      <c r="E265" t="s">
        <v>222</v>
      </c>
      <c r="F265" t="s">
        <v>20</v>
      </c>
      <c r="G265" t="s">
        <v>21</v>
      </c>
      <c r="H265" s="10" t="s">
        <v>16</v>
      </c>
      <c r="I265" t="s">
        <v>17</v>
      </c>
      <c r="J265" t="s">
        <v>17</v>
      </c>
      <c r="K265" t="s">
        <v>17</v>
      </c>
      <c r="L265" t="s">
        <v>17</v>
      </c>
      <c r="M265" t="s">
        <v>17</v>
      </c>
      <c r="N265">
        <f t="shared" si="69"/>
        <v>0</v>
      </c>
      <c r="O265">
        <f t="shared" si="70"/>
        <v>3</v>
      </c>
      <c r="P265">
        <f t="shared" si="71"/>
        <v>1</v>
      </c>
      <c r="Q265">
        <f t="shared" si="72"/>
        <v>2</v>
      </c>
      <c r="R265">
        <f t="shared" si="73"/>
        <v>3</v>
      </c>
      <c r="S265">
        <f t="shared" si="74"/>
        <v>3</v>
      </c>
      <c r="T265">
        <f t="shared" si="75"/>
        <v>12</v>
      </c>
    </row>
    <row r="266" spans="1:20">
      <c r="A266" t="str">
        <f>"004503"</f>
        <v>004503</v>
      </c>
      <c r="B266" t="str">
        <f>VLOOKUP(A266,Table2[#All],6,FALSE)</f>
        <v>Energy</v>
      </c>
      <c r="C266">
        <f>VLOOKUP(A266,Table2[#All],7,FALSE)</f>
        <v>1</v>
      </c>
      <c r="D266" s="1">
        <v>44249</v>
      </c>
      <c r="E266" t="s">
        <v>222</v>
      </c>
      <c r="F266" t="s">
        <v>20</v>
      </c>
      <c r="G266" t="s">
        <v>21</v>
      </c>
      <c r="H266" s="10" t="s">
        <v>16</v>
      </c>
      <c r="I266" t="s">
        <v>17</v>
      </c>
      <c r="J266" t="s">
        <v>17</v>
      </c>
      <c r="K266" t="s">
        <v>17</v>
      </c>
      <c r="L266" t="s">
        <v>17</v>
      </c>
      <c r="M266" t="s">
        <v>17</v>
      </c>
      <c r="N266">
        <f t="shared" si="69"/>
        <v>0</v>
      </c>
      <c r="O266">
        <f t="shared" si="70"/>
        <v>3</v>
      </c>
      <c r="P266">
        <f t="shared" si="71"/>
        <v>1</v>
      </c>
      <c r="Q266">
        <f t="shared" si="72"/>
        <v>2</v>
      </c>
      <c r="R266">
        <f t="shared" si="73"/>
        <v>3</v>
      </c>
      <c r="S266">
        <f t="shared" si="74"/>
        <v>3</v>
      </c>
      <c r="T266">
        <f t="shared" si="75"/>
        <v>12</v>
      </c>
    </row>
    <row r="267" spans="1:20">
      <c r="A267" t="str">
        <f>"012384"</f>
        <v>012384</v>
      </c>
      <c r="B267" t="str">
        <f>VLOOKUP(A267,Table2[#All],6,FALSE)</f>
        <v>Energy</v>
      </c>
      <c r="C267">
        <f>VLOOKUP(A267,Table2[#All],7,FALSE)</f>
        <v>1</v>
      </c>
      <c r="D267" s="1">
        <v>44249</v>
      </c>
      <c r="E267" t="s">
        <v>222</v>
      </c>
      <c r="F267" t="s">
        <v>25</v>
      </c>
      <c r="G267" t="s">
        <v>15</v>
      </c>
      <c r="H267" s="10" t="s">
        <v>16</v>
      </c>
      <c r="I267" t="s">
        <v>17</v>
      </c>
      <c r="J267" t="s">
        <v>17</v>
      </c>
      <c r="K267" t="s">
        <v>17</v>
      </c>
      <c r="L267" t="s">
        <v>17</v>
      </c>
      <c r="M267" t="s">
        <v>17</v>
      </c>
      <c r="N267">
        <f t="shared" si="69"/>
        <v>0</v>
      </c>
      <c r="O267">
        <f t="shared" si="70"/>
        <v>3</v>
      </c>
      <c r="P267">
        <f t="shared" si="71"/>
        <v>1</v>
      </c>
      <c r="Q267">
        <f t="shared" si="72"/>
        <v>2</v>
      </c>
      <c r="R267">
        <f t="shared" si="73"/>
        <v>3</v>
      </c>
      <c r="S267">
        <f t="shared" si="74"/>
        <v>3</v>
      </c>
      <c r="T267">
        <f t="shared" si="75"/>
        <v>12</v>
      </c>
    </row>
    <row r="268" spans="1:20">
      <c r="A268" t="str">
        <f>"008549"</f>
        <v>008549</v>
      </c>
      <c r="B268" t="str">
        <f>VLOOKUP(A268,Table2[#All],6,FALSE)</f>
        <v>Energy</v>
      </c>
      <c r="C268">
        <f>VLOOKUP(A268,Table2[#All],7,FALSE)</f>
        <v>1</v>
      </c>
      <c r="D268" s="1">
        <v>44249</v>
      </c>
      <c r="E268" t="s">
        <v>222</v>
      </c>
      <c r="F268" t="s">
        <v>20</v>
      </c>
      <c r="G268" t="s">
        <v>21</v>
      </c>
      <c r="H268" s="10" t="s">
        <v>16</v>
      </c>
      <c r="I268" t="s">
        <v>17</v>
      </c>
      <c r="J268" t="s">
        <v>17</v>
      </c>
      <c r="K268" t="s">
        <v>17</v>
      </c>
      <c r="L268" t="s">
        <v>17</v>
      </c>
      <c r="M268" t="s">
        <v>17</v>
      </c>
      <c r="N268">
        <f t="shared" si="69"/>
        <v>0</v>
      </c>
      <c r="O268">
        <f t="shared" si="70"/>
        <v>3</v>
      </c>
      <c r="P268">
        <f t="shared" si="71"/>
        <v>1</v>
      </c>
      <c r="Q268">
        <f t="shared" si="72"/>
        <v>2</v>
      </c>
      <c r="R268">
        <f t="shared" si="73"/>
        <v>3</v>
      </c>
      <c r="S268">
        <f t="shared" si="74"/>
        <v>3</v>
      </c>
      <c r="T268">
        <f t="shared" si="75"/>
        <v>12</v>
      </c>
    </row>
    <row r="269" spans="1:20">
      <c r="A269" t="str">
        <f>"170841"</f>
        <v>170841</v>
      </c>
      <c r="B269" t="str">
        <f>VLOOKUP(A269,Table2[#All],6,FALSE)</f>
        <v>Energy</v>
      </c>
      <c r="C269">
        <f>VLOOKUP(A269,Table2[#All],7,FALSE)</f>
        <v>0</v>
      </c>
      <c r="D269" s="1">
        <v>44249</v>
      </c>
      <c r="E269" t="s">
        <v>222</v>
      </c>
      <c r="F269" t="s">
        <v>20</v>
      </c>
      <c r="G269" t="s">
        <v>21</v>
      </c>
      <c r="H269" s="10" t="s">
        <v>16</v>
      </c>
      <c r="I269" t="s">
        <v>17</v>
      </c>
      <c r="J269" t="s">
        <v>17</v>
      </c>
      <c r="K269" t="s">
        <v>17</v>
      </c>
      <c r="L269" t="s">
        <v>17</v>
      </c>
      <c r="M269" t="s">
        <v>17</v>
      </c>
      <c r="N269">
        <f t="shared" si="69"/>
        <v>0</v>
      </c>
      <c r="O269">
        <f t="shared" si="70"/>
        <v>3</v>
      </c>
      <c r="P269">
        <f t="shared" si="71"/>
        <v>1</v>
      </c>
      <c r="Q269">
        <f t="shared" si="72"/>
        <v>2</v>
      </c>
      <c r="R269">
        <f t="shared" si="73"/>
        <v>3</v>
      </c>
      <c r="S269">
        <f t="shared" si="74"/>
        <v>3</v>
      </c>
      <c r="T269">
        <f t="shared" si="75"/>
        <v>12</v>
      </c>
    </row>
    <row r="270" spans="1:20">
      <c r="A270" t="str">
        <f>"007017"</f>
        <v>007017</v>
      </c>
      <c r="B270" t="str">
        <f>VLOOKUP(A270,Table2[#All],6,FALSE)</f>
        <v>Energy</v>
      </c>
      <c r="C270">
        <f>VLOOKUP(A270,Table2[#All],7,FALSE)</f>
        <v>0</v>
      </c>
      <c r="D270" s="1">
        <v>44249</v>
      </c>
      <c r="E270" t="s">
        <v>222</v>
      </c>
      <c r="F270" t="s">
        <v>20</v>
      </c>
      <c r="G270" t="s">
        <v>21</v>
      </c>
      <c r="H270" s="10" t="s">
        <v>16</v>
      </c>
      <c r="I270" t="s">
        <v>17</v>
      </c>
      <c r="J270" t="s">
        <v>17</v>
      </c>
      <c r="K270" t="s">
        <v>17</v>
      </c>
      <c r="L270" t="s">
        <v>17</v>
      </c>
      <c r="M270" t="s">
        <v>17</v>
      </c>
      <c r="N270">
        <f t="shared" si="69"/>
        <v>0</v>
      </c>
      <c r="O270">
        <f t="shared" si="70"/>
        <v>3</v>
      </c>
      <c r="P270">
        <f t="shared" si="71"/>
        <v>1</v>
      </c>
      <c r="Q270">
        <f t="shared" si="72"/>
        <v>2</v>
      </c>
      <c r="R270">
        <f t="shared" si="73"/>
        <v>3</v>
      </c>
      <c r="S270">
        <f t="shared" si="74"/>
        <v>3</v>
      </c>
      <c r="T270">
        <f t="shared" si="75"/>
        <v>12</v>
      </c>
    </row>
    <row r="271" spans="1:20">
      <c r="A271" t="str">
        <f>"001380"</f>
        <v>001380</v>
      </c>
      <c r="B271" t="str">
        <f>VLOOKUP(A271,Table2[#All],6,FALSE)</f>
        <v>Energy</v>
      </c>
      <c r="C271">
        <f>VLOOKUP(A271,Table2[#All],7,FALSE)</f>
        <v>1</v>
      </c>
      <c r="D271" s="1">
        <v>44249</v>
      </c>
      <c r="E271" t="s">
        <v>222</v>
      </c>
      <c r="F271" t="s">
        <v>20</v>
      </c>
      <c r="G271" t="s">
        <v>21</v>
      </c>
      <c r="H271" s="10" t="s">
        <v>16</v>
      </c>
      <c r="I271" t="s">
        <v>17</v>
      </c>
      <c r="J271" t="s">
        <v>17</v>
      </c>
      <c r="K271" t="s">
        <v>17</v>
      </c>
      <c r="L271" t="s">
        <v>17</v>
      </c>
      <c r="M271" t="s">
        <v>17</v>
      </c>
      <c r="N271">
        <f t="shared" si="69"/>
        <v>0</v>
      </c>
      <c r="O271">
        <f t="shared" si="70"/>
        <v>3</v>
      </c>
      <c r="P271">
        <f t="shared" si="71"/>
        <v>1</v>
      </c>
      <c r="Q271">
        <f t="shared" si="72"/>
        <v>2</v>
      </c>
      <c r="R271">
        <f t="shared" si="73"/>
        <v>3</v>
      </c>
      <c r="S271">
        <f t="shared" si="74"/>
        <v>3</v>
      </c>
      <c r="T271">
        <f t="shared" si="75"/>
        <v>12</v>
      </c>
    </row>
    <row r="272" spans="1:20">
      <c r="A272" t="str">
        <f>"120093"</f>
        <v>120093</v>
      </c>
      <c r="B272" t="str">
        <f>VLOOKUP(A272,Table2[#All],6,FALSE)</f>
        <v>Energy</v>
      </c>
      <c r="C272">
        <f>VLOOKUP(A272,Table2[#All],7,FALSE)</f>
        <v>1</v>
      </c>
      <c r="D272" s="1">
        <v>44249</v>
      </c>
      <c r="E272" t="s">
        <v>222</v>
      </c>
      <c r="F272" t="s">
        <v>20</v>
      </c>
      <c r="G272" t="s">
        <v>21</v>
      </c>
      <c r="H272" s="10" t="s">
        <v>16</v>
      </c>
      <c r="I272" t="s">
        <v>17</v>
      </c>
      <c r="J272" t="s">
        <v>17</v>
      </c>
      <c r="K272" t="s">
        <v>17</v>
      </c>
      <c r="L272" t="s">
        <v>17</v>
      </c>
      <c r="M272" t="s">
        <v>17</v>
      </c>
      <c r="N272">
        <f t="shared" si="69"/>
        <v>0</v>
      </c>
      <c r="O272">
        <f t="shared" si="70"/>
        <v>3</v>
      </c>
      <c r="P272">
        <f t="shared" si="71"/>
        <v>1</v>
      </c>
      <c r="Q272">
        <f t="shared" si="72"/>
        <v>2</v>
      </c>
      <c r="R272">
        <f t="shared" si="73"/>
        <v>3</v>
      </c>
      <c r="S272">
        <f t="shared" si="74"/>
        <v>3</v>
      </c>
      <c r="T272">
        <f t="shared" si="75"/>
        <v>12</v>
      </c>
    </row>
    <row r="273" spans="1:20">
      <c r="A273" t="str">
        <f>"032372"</f>
        <v>032372</v>
      </c>
      <c r="B273" t="str">
        <f>VLOOKUP(A273,Table2[#All],6,FALSE)</f>
        <v>Energy</v>
      </c>
      <c r="C273">
        <f>VLOOKUP(A273,Table2[#All],7,FALSE)</f>
        <v>1</v>
      </c>
      <c r="D273" s="1">
        <v>44249</v>
      </c>
      <c r="E273" t="s">
        <v>222</v>
      </c>
      <c r="F273" t="s">
        <v>20</v>
      </c>
      <c r="G273" t="s">
        <v>21</v>
      </c>
      <c r="H273" s="10" t="s">
        <v>16</v>
      </c>
      <c r="I273" t="s">
        <v>17</v>
      </c>
      <c r="J273" t="s">
        <v>17</v>
      </c>
      <c r="K273" t="s">
        <v>17</v>
      </c>
      <c r="L273" t="s">
        <v>17</v>
      </c>
      <c r="M273" t="s">
        <v>17</v>
      </c>
      <c r="N273">
        <f t="shared" si="69"/>
        <v>0</v>
      </c>
      <c r="O273">
        <f t="shared" si="70"/>
        <v>3</v>
      </c>
      <c r="P273">
        <f t="shared" si="71"/>
        <v>1</v>
      </c>
      <c r="Q273">
        <f t="shared" si="72"/>
        <v>2</v>
      </c>
      <c r="R273">
        <f t="shared" si="73"/>
        <v>3</v>
      </c>
      <c r="S273">
        <f t="shared" si="74"/>
        <v>3</v>
      </c>
      <c r="T273">
        <f t="shared" si="75"/>
        <v>12</v>
      </c>
    </row>
    <row r="274" spans="1:20">
      <c r="A274" t="str">
        <f>"101173"</f>
        <v>101173</v>
      </c>
      <c r="B274" t="str">
        <f>VLOOKUP(A274,Table2[#All],6,FALSE)</f>
        <v>Consumer Staples</v>
      </c>
      <c r="C274">
        <f>VLOOKUP(A274,Table2[#All],7,FALSE)</f>
        <v>0</v>
      </c>
      <c r="D274" s="1">
        <v>44257</v>
      </c>
      <c r="E274" t="s">
        <v>135</v>
      </c>
      <c r="F274" t="str">
        <f>VLOOKUP(A274,Table2[],3,FALSE)</f>
        <v>France</v>
      </c>
      <c r="G274" t="str">
        <f>VLOOKUP(A274,Table2[],4,FALSE)</f>
        <v>Europe</v>
      </c>
      <c r="H274" t="s">
        <v>17</v>
      </c>
      <c r="I274" t="s">
        <v>17</v>
      </c>
      <c r="J274" t="s">
        <v>16</v>
      </c>
      <c r="K274" t="s">
        <v>16</v>
      </c>
      <c r="L274" t="s">
        <v>17</v>
      </c>
      <c r="M274" t="s">
        <v>17</v>
      </c>
      <c r="N274">
        <f t="shared" si="69"/>
        <v>2</v>
      </c>
      <c r="O274">
        <f t="shared" si="70"/>
        <v>3</v>
      </c>
      <c r="P274">
        <f t="shared" si="71"/>
        <v>0</v>
      </c>
      <c r="Q274">
        <f t="shared" si="72"/>
        <v>0</v>
      </c>
      <c r="R274">
        <f t="shared" si="73"/>
        <v>3</v>
      </c>
      <c r="S274">
        <f t="shared" si="74"/>
        <v>3</v>
      </c>
      <c r="T274">
        <f t="shared" si="75"/>
        <v>11</v>
      </c>
    </row>
    <row r="275" spans="1:20">
      <c r="A275" t="str">
        <f>"003144"</f>
        <v>003144</v>
      </c>
      <c r="B275" t="str">
        <f>VLOOKUP(A275,Table2[#All],6,FALSE)</f>
        <v>Consumer Staples</v>
      </c>
      <c r="C275">
        <f>VLOOKUP(A275,Table2[#All],7,FALSE)</f>
        <v>0</v>
      </c>
      <c r="D275" s="1">
        <v>44259</v>
      </c>
      <c r="E275" t="s">
        <v>201</v>
      </c>
      <c r="F275" t="str">
        <f>VLOOKUP(A275,Table2[],3,FALSE)</f>
        <v>US</v>
      </c>
      <c r="G275" t="str">
        <f>VLOOKUP(A275,Table2[],4,FALSE)</f>
        <v>North America</v>
      </c>
      <c r="H275" s="10" t="s">
        <v>16</v>
      </c>
      <c r="I275" t="s">
        <v>17</v>
      </c>
      <c r="J275" t="s">
        <v>16</v>
      </c>
      <c r="K275" t="s">
        <v>17</v>
      </c>
      <c r="L275" t="s">
        <v>16</v>
      </c>
      <c r="M275" t="s">
        <v>16</v>
      </c>
      <c r="N275">
        <f t="shared" si="69"/>
        <v>0</v>
      </c>
      <c r="O275">
        <f t="shared" si="70"/>
        <v>3</v>
      </c>
      <c r="P275">
        <f t="shared" si="71"/>
        <v>0</v>
      </c>
      <c r="Q275">
        <f t="shared" si="72"/>
        <v>2</v>
      </c>
      <c r="R275">
        <f t="shared" si="73"/>
        <v>0</v>
      </c>
      <c r="S275">
        <f t="shared" si="74"/>
        <v>0</v>
      </c>
      <c r="T275">
        <f t="shared" si="75"/>
        <v>5</v>
      </c>
    </row>
    <row r="276" spans="1:20">
      <c r="A276" t="str">
        <f>"003121"</f>
        <v>003121</v>
      </c>
      <c r="B276" t="str">
        <f>VLOOKUP(A276,Table2[#All],6,FALSE)</f>
        <v>Consumer Staples</v>
      </c>
      <c r="C276">
        <f>VLOOKUP(A276,Table2[#All],7,FALSE)</f>
        <v>0</v>
      </c>
      <c r="D276" s="1">
        <v>44259</v>
      </c>
      <c r="E276" t="s">
        <v>201</v>
      </c>
      <c r="F276" t="str">
        <f>VLOOKUP(A276,Table2[],3,FALSE)</f>
        <v>US</v>
      </c>
      <c r="G276" t="str">
        <f>VLOOKUP(A276,Table2[],4,FALSE)</f>
        <v>North America</v>
      </c>
      <c r="H276" s="10" t="s">
        <v>16</v>
      </c>
      <c r="I276" t="s">
        <v>17</v>
      </c>
      <c r="J276" t="s">
        <v>16</v>
      </c>
      <c r="K276" t="s">
        <v>17</v>
      </c>
      <c r="L276" t="s">
        <v>16</v>
      </c>
      <c r="M276" t="s">
        <v>16</v>
      </c>
      <c r="N276">
        <f t="shared" si="69"/>
        <v>0</v>
      </c>
      <c r="O276">
        <f t="shared" si="70"/>
        <v>3</v>
      </c>
      <c r="P276">
        <f t="shared" si="71"/>
        <v>0</v>
      </c>
      <c r="Q276">
        <f t="shared" si="72"/>
        <v>2</v>
      </c>
      <c r="R276">
        <f t="shared" si="73"/>
        <v>0</v>
      </c>
      <c r="S276">
        <f t="shared" si="74"/>
        <v>0</v>
      </c>
      <c r="T276">
        <f t="shared" si="75"/>
        <v>5</v>
      </c>
    </row>
    <row r="277" spans="1:20">
      <c r="A277" t="str">
        <f>"008762"</f>
        <v>008762</v>
      </c>
      <c r="B277" t="str">
        <f>VLOOKUP(A277,Table2[#All],6,FALSE)</f>
        <v>Consumer Staples</v>
      </c>
      <c r="C277">
        <f>VLOOKUP(A277,Table2[#All],7,FALSE)</f>
        <v>0</v>
      </c>
      <c r="D277" s="1">
        <v>44259</v>
      </c>
      <c r="E277" t="s">
        <v>201</v>
      </c>
      <c r="F277" t="str">
        <f>VLOOKUP(A277,Table2[],3,FALSE)</f>
        <v>US</v>
      </c>
      <c r="G277" t="str">
        <f>VLOOKUP(A277,Table2[],4,FALSE)</f>
        <v>North America</v>
      </c>
      <c r="H277" s="10" t="s">
        <v>16</v>
      </c>
      <c r="I277" t="s">
        <v>17</v>
      </c>
      <c r="J277" t="s">
        <v>16</v>
      </c>
      <c r="K277" t="s">
        <v>17</v>
      </c>
      <c r="L277" t="s">
        <v>16</v>
      </c>
      <c r="M277" t="s">
        <v>16</v>
      </c>
      <c r="N277">
        <f t="shared" si="69"/>
        <v>0</v>
      </c>
      <c r="O277">
        <f t="shared" si="70"/>
        <v>3</v>
      </c>
      <c r="P277">
        <f t="shared" si="71"/>
        <v>0</v>
      </c>
      <c r="Q277">
        <f t="shared" si="72"/>
        <v>2</v>
      </c>
      <c r="R277">
        <f t="shared" si="73"/>
        <v>0</v>
      </c>
      <c r="S277">
        <f t="shared" si="74"/>
        <v>0</v>
      </c>
      <c r="T277">
        <f t="shared" si="75"/>
        <v>5</v>
      </c>
    </row>
    <row r="278" spans="1:20">
      <c r="A278" t="str">
        <f>"016603"</f>
        <v>016603</v>
      </c>
      <c r="B278" t="str">
        <f>VLOOKUP(A278,Table2[#All],6,FALSE)</f>
        <v>Consumer Staples</v>
      </c>
      <c r="C278">
        <f>VLOOKUP(A278,Table2[#All],7,FALSE)</f>
        <v>0</v>
      </c>
      <c r="D278" s="1">
        <v>44259</v>
      </c>
      <c r="E278" t="s">
        <v>201</v>
      </c>
      <c r="F278" t="str">
        <f>VLOOKUP(A278,Table2[],3,FALSE)</f>
        <v>Switzerland</v>
      </c>
      <c r="G278" t="str">
        <f>VLOOKUP(A278,Table2[],4,FALSE)</f>
        <v>Europe</v>
      </c>
      <c r="H278" s="10" t="s">
        <v>16</v>
      </c>
      <c r="I278" t="s">
        <v>17</v>
      </c>
      <c r="J278" t="s">
        <v>16</v>
      </c>
      <c r="K278" t="s">
        <v>17</v>
      </c>
      <c r="L278" t="s">
        <v>16</v>
      </c>
      <c r="M278" t="s">
        <v>16</v>
      </c>
      <c r="N278">
        <f t="shared" si="69"/>
        <v>0</v>
      </c>
      <c r="O278">
        <f t="shared" si="70"/>
        <v>3</v>
      </c>
      <c r="P278">
        <f t="shared" si="71"/>
        <v>0</v>
      </c>
      <c r="Q278">
        <f t="shared" si="72"/>
        <v>2</v>
      </c>
      <c r="R278">
        <f t="shared" si="73"/>
        <v>0</v>
      </c>
      <c r="S278">
        <f t="shared" si="74"/>
        <v>0</v>
      </c>
      <c r="T278">
        <f t="shared" si="75"/>
        <v>5</v>
      </c>
    </row>
    <row r="279" spans="1:20">
      <c r="A279" t="str">
        <f>"002663"</f>
        <v>002663</v>
      </c>
      <c r="B279" t="str">
        <f>VLOOKUP(A279,Table2[#All],6,FALSE)</f>
        <v>Consumer Staples</v>
      </c>
      <c r="C279">
        <f>VLOOKUP(A279,Table2[#All],7,FALSE)</f>
        <v>0</v>
      </c>
      <c r="D279" s="1">
        <v>44259</v>
      </c>
      <c r="E279" t="s">
        <v>201</v>
      </c>
      <c r="F279" t="str">
        <f>VLOOKUP(A279,Table2[],3,FALSE)</f>
        <v>US</v>
      </c>
      <c r="G279" t="str">
        <f>VLOOKUP(A279,Table2[],4,FALSE)</f>
        <v>North America</v>
      </c>
      <c r="H279" s="10" t="s">
        <v>16</v>
      </c>
      <c r="I279" t="s">
        <v>17</v>
      </c>
      <c r="J279" t="s">
        <v>16</v>
      </c>
      <c r="K279" t="s">
        <v>17</v>
      </c>
      <c r="L279" t="s">
        <v>16</v>
      </c>
      <c r="M279" t="s">
        <v>16</v>
      </c>
      <c r="N279">
        <f t="shared" si="69"/>
        <v>0</v>
      </c>
      <c r="O279">
        <f t="shared" si="70"/>
        <v>3</v>
      </c>
      <c r="P279">
        <f t="shared" si="71"/>
        <v>0</v>
      </c>
      <c r="Q279">
        <f t="shared" si="72"/>
        <v>2</v>
      </c>
      <c r="R279">
        <f t="shared" si="73"/>
        <v>0</v>
      </c>
      <c r="S279">
        <f t="shared" si="74"/>
        <v>0</v>
      </c>
      <c r="T279">
        <f t="shared" si="75"/>
        <v>5</v>
      </c>
    </row>
    <row r="280" spans="1:20">
      <c r="A280" t="str">
        <f>"100581"</f>
        <v>100581</v>
      </c>
      <c r="B280" t="str">
        <f>VLOOKUP(A280,Table2[#All],6,FALSE)</f>
        <v>Consumer Staples</v>
      </c>
      <c r="C280">
        <f>VLOOKUP(A280,Table2[#All],7,FALSE)</f>
        <v>0</v>
      </c>
      <c r="D280" s="1">
        <v>44259</v>
      </c>
      <c r="E280" t="s">
        <v>201</v>
      </c>
      <c r="F280" t="str">
        <f>VLOOKUP(A280,Table2[],3,FALSE)</f>
        <v>France</v>
      </c>
      <c r="G280" t="str">
        <f>VLOOKUP(A280,Table2[],4,FALSE)</f>
        <v>Europe</v>
      </c>
      <c r="H280" s="10" t="s">
        <v>16</v>
      </c>
      <c r="I280" t="s">
        <v>17</v>
      </c>
      <c r="J280" t="s">
        <v>16</v>
      </c>
      <c r="K280" t="s">
        <v>17</v>
      </c>
      <c r="L280" t="s">
        <v>16</v>
      </c>
      <c r="M280" t="s">
        <v>16</v>
      </c>
      <c r="N280">
        <f t="shared" si="69"/>
        <v>0</v>
      </c>
      <c r="O280">
        <f t="shared" si="70"/>
        <v>3</v>
      </c>
      <c r="P280">
        <f t="shared" si="71"/>
        <v>0</v>
      </c>
      <c r="Q280">
        <f t="shared" si="72"/>
        <v>2</v>
      </c>
      <c r="R280">
        <f t="shared" si="73"/>
        <v>0</v>
      </c>
      <c r="S280">
        <f t="shared" si="74"/>
        <v>0</v>
      </c>
      <c r="T280">
        <f t="shared" si="75"/>
        <v>5</v>
      </c>
    </row>
    <row r="281" spans="1:20">
      <c r="A281" t="str">
        <f>"003170"</f>
        <v>003170</v>
      </c>
      <c r="B281" t="str">
        <f>VLOOKUP(A281,Table2[#All],6,FALSE)</f>
        <v>Consumer Staples</v>
      </c>
      <c r="C281">
        <f>VLOOKUP(A281,Table2[#All],7,FALSE)</f>
        <v>0</v>
      </c>
      <c r="D281" s="1">
        <v>44259</v>
      </c>
      <c r="E281" t="s">
        <v>201</v>
      </c>
      <c r="F281" t="str">
        <f>VLOOKUP(A281,Table2[],3,FALSE)</f>
        <v>US</v>
      </c>
      <c r="G281" t="str">
        <f>VLOOKUP(A281,Table2[],4,FALSE)</f>
        <v>North America</v>
      </c>
      <c r="H281" s="10" t="s">
        <v>16</v>
      </c>
      <c r="I281" t="s">
        <v>17</v>
      </c>
      <c r="J281" t="s">
        <v>16</v>
      </c>
      <c r="K281" t="s">
        <v>17</v>
      </c>
      <c r="L281" t="s">
        <v>16</v>
      </c>
      <c r="M281" t="s">
        <v>16</v>
      </c>
      <c r="N281">
        <f t="shared" si="69"/>
        <v>0</v>
      </c>
      <c r="O281">
        <f t="shared" si="70"/>
        <v>3</v>
      </c>
      <c r="P281">
        <f t="shared" si="71"/>
        <v>0</v>
      </c>
      <c r="Q281">
        <f t="shared" si="72"/>
        <v>2</v>
      </c>
      <c r="R281">
        <f t="shared" si="73"/>
        <v>0</v>
      </c>
      <c r="S281">
        <f t="shared" si="74"/>
        <v>0</v>
      </c>
      <c r="T281">
        <f t="shared" si="75"/>
        <v>5</v>
      </c>
    </row>
    <row r="282" spans="1:20">
      <c r="A282" t="str">
        <f>"004503"</f>
        <v>004503</v>
      </c>
      <c r="B282" t="str">
        <f>VLOOKUP(A282,Table2[#All],6,FALSE)</f>
        <v>Energy</v>
      </c>
      <c r="C282">
        <f>VLOOKUP(A282,Table2[#All],7,FALSE)</f>
        <v>1</v>
      </c>
      <c r="D282" s="1">
        <v>44308</v>
      </c>
      <c r="E282" t="s">
        <v>224</v>
      </c>
      <c r="F282" t="s">
        <v>20</v>
      </c>
      <c r="G282" t="s">
        <v>21</v>
      </c>
      <c r="H282" s="10" t="s">
        <v>16</v>
      </c>
      <c r="I282" t="s">
        <v>17</v>
      </c>
      <c r="J282" t="s">
        <v>17</v>
      </c>
      <c r="K282" t="s">
        <v>17</v>
      </c>
      <c r="L282" t="s">
        <v>17</v>
      </c>
      <c r="M282" t="s">
        <v>17</v>
      </c>
      <c r="N282">
        <f t="shared" si="69"/>
        <v>0</v>
      </c>
      <c r="O282">
        <f t="shared" si="70"/>
        <v>3</v>
      </c>
      <c r="P282">
        <f t="shared" si="71"/>
        <v>1</v>
      </c>
      <c r="Q282">
        <f t="shared" si="72"/>
        <v>2</v>
      </c>
      <c r="R282">
        <f t="shared" si="73"/>
        <v>3</v>
      </c>
      <c r="S282">
        <f t="shared" si="74"/>
        <v>3</v>
      </c>
      <c r="T282">
        <f t="shared" si="75"/>
        <v>12</v>
      </c>
    </row>
    <row r="283" spans="1:20">
      <c r="A283" t="str">
        <f>"012384"</f>
        <v>012384</v>
      </c>
      <c r="B283" t="str">
        <f>VLOOKUP(A283,Table2[#All],6,FALSE)</f>
        <v>Energy</v>
      </c>
      <c r="C283">
        <f>VLOOKUP(A283,Table2[#All],7,FALSE)</f>
        <v>1</v>
      </c>
      <c r="D283" s="1">
        <v>44308</v>
      </c>
      <c r="E283" t="s">
        <v>224</v>
      </c>
      <c r="F283" t="s">
        <v>25</v>
      </c>
      <c r="G283" t="s">
        <v>15</v>
      </c>
      <c r="H283" s="10" t="s">
        <v>16</v>
      </c>
      <c r="I283" t="s">
        <v>17</v>
      </c>
      <c r="J283" t="s">
        <v>17</v>
      </c>
      <c r="K283" t="s">
        <v>17</v>
      </c>
      <c r="L283" t="s">
        <v>17</v>
      </c>
      <c r="M283" t="s">
        <v>17</v>
      </c>
      <c r="N283">
        <f t="shared" si="69"/>
        <v>0</v>
      </c>
      <c r="O283">
        <f t="shared" si="70"/>
        <v>3</v>
      </c>
      <c r="P283">
        <f t="shared" si="71"/>
        <v>1</v>
      </c>
      <c r="Q283">
        <f t="shared" si="72"/>
        <v>2</v>
      </c>
      <c r="R283">
        <f t="shared" si="73"/>
        <v>3</v>
      </c>
      <c r="S283">
        <f t="shared" si="74"/>
        <v>3</v>
      </c>
      <c r="T283">
        <f t="shared" si="75"/>
        <v>12</v>
      </c>
    </row>
    <row r="284" spans="1:20">
      <c r="A284" t="str">
        <f>"002410"</f>
        <v>002410</v>
      </c>
      <c r="B284" t="str">
        <f>VLOOKUP(A284,Table2[#All],6,FALSE)</f>
        <v>Energy</v>
      </c>
      <c r="C284">
        <f>VLOOKUP(A284,Table2[#All],7,FALSE)</f>
        <v>1</v>
      </c>
      <c r="D284" s="1">
        <v>44308</v>
      </c>
      <c r="E284" t="s">
        <v>224</v>
      </c>
      <c r="F284" t="s">
        <v>25</v>
      </c>
      <c r="G284" t="s">
        <v>15</v>
      </c>
      <c r="H284" s="10" t="s">
        <v>16</v>
      </c>
      <c r="I284" t="s">
        <v>17</v>
      </c>
      <c r="J284" t="s">
        <v>17</v>
      </c>
      <c r="K284" t="s">
        <v>17</v>
      </c>
      <c r="L284" t="s">
        <v>17</v>
      </c>
      <c r="M284" t="s">
        <v>17</v>
      </c>
      <c r="N284">
        <f t="shared" si="69"/>
        <v>0</v>
      </c>
      <c r="O284">
        <f t="shared" si="70"/>
        <v>3</v>
      </c>
      <c r="P284">
        <f t="shared" si="71"/>
        <v>1</v>
      </c>
      <c r="Q284">
        <f t="shared" si="72"/>
        <v>2</v>
      </c>
      <c r="R284">
        <f t="shared" si="73"/>
        <v>3</v>
      </c>
      <c r="S284">
        <f t="shared" si="74"/>
        <v>3</v>
      </c>
      <c r="T284">
        <f t="shared" si="75"/>
        <v>12</v>
      </c>
    </row>
    <row r="285" spans="1:20">
      <c r="A285" t="s">
        <v>237</v>
      </c>
      <c r="B285" t="str">
        <f>VLOOKUP(A285,Table2[#All],6,FALSE)</f>
        <v>Energy</v>
      </c>
      <c r="C285">
        <f>VLOOKUP(A285,Table2[#All],7,FALSE)</f>
        <v>1</v>
      </c>
      <c r="D285" s="1">
        <v>44308</v>
      </c>
      <c r="E285" t="s">
        <v>142</v>
      </c>
      <c r="F285" t="str">
        <f>VLOOKUP(A285,Table2[],3,FALSE)</f>
        <v>US</v>
      </c>
      <c r="G285" t="str">
        <f>VLOOKUP(A285,Table2[],4,FALSE)</f>
        <v>North America</v>
      </c>
      <c r="H285" t="s">
        <v>17</v>
      </c>
      <c r="I285" t="s">
        <v>17</v>
      </c>
      <c r="J285" t="s">
        <v>16</v>
      </c>
      <c r="K285" t="s">
        <v>16</v>
      </c>
      <c r="L285" t="s">
        <v>16</v>
      </c>
      <c r="M285" t="s">
        <v>16</v>
      </c>
      <c r="N285">
        <f t="shared" si="69"/>
        <v>2</v>
      </c>
      <c r="O285">
        <f t="shared" si="70"/>
        <v>3</v>
      </c>
      <c r="P285">
        <f t="shared" si="71"/>
        <v>0</v>
      </c>
      <c r="Q285">
        <f t="shared" si="72"/>
        <v>0</v>
      </c>
      <c r="R285">
        <f t="shared" si="73"/>
        <v>0</v>
      </c>
      <c r="S285">
        <f t="shared" si="74"/>
        <v>0</v>
      </c>
      <c r="T285">
        <f t="shared" si="75"/>
        <v>5</v>
      </c>
    </row>
    <row r="286" spans="1:20">
      <c r="A286" t="str">
        <f>"002410"</f>
        <v>002410</v>
      </c>
      <c r="B286" t="str">
        <f>VLOOKUP(A286,Table2[#All],6,FALSE)</f>
        <v>Energy</v>
      </c>
      <c r="C286">
        <f>VLOOKUP(A286,Table2[#All],7,FALSE)</f>
        <v>1</v>
      </c>
      <c r="D286" s="1">
        <v>44312</v>
      </c>
      <c r="E286" t="s">
        <v>223</v>
      </c>
      <c r="F286" t="s">
        <v>25</v>
      </c>
      <c r="G286" t="s">
        <v>15</v>
      </c>
      <c r="H286" s="10" t="s">
        <v>16</v>
      </c>
      <c r="I286" t="s">
        <v>17</v>
      </c>
      <c r="J286" t="s">
        <v>17</v>
      </c>
      <c r="K286" t="s">
        <v>17</v>
      </c>
      <c r="L286" t="s">
        <v>17</v>
      </c>
      <c r="M286" t="s">
        <v>17</v>
      </c>
      <c r="N286">
        <f t="shared" si="69"/>
        <v>0</v>
      </c>
      <c r="O286">
        <f t="shared" si="70"/>
        <v>3</v>
      </c>
      <c r="P286">
        <f t="shared" si="71"/>
        <v>1</v>
      </c>
      <c r="Q286">
        <f t="shared" si="72"/>
        <v>2</v>
      </c>
      <c r="R286">
        <f t="shared" si="73"/>
        <v>3</v>
      </c>
      <c r="S286">
        <f t="shared" si="74"/>
        <v>3</v>
      </c>
      <c r="T286">
        <f t="shared" si="75"/>
        <v>12</v>
      </c>
    </row>
    <row r="287" spans="1:20">
      <c r="A287" t="str">
        <f>"002991"</f>
        <v>002991</v>
      </c>
      <c r="B287" t="str">
        <f>VLOOKUP(A287,Table2[#All],6,FALSE)</f>
        <v>Energy</v>
      </c>
      <c r="C287">
        <f>VLOOKUP(A287,Table2[#All],7,FALSE)</f>
        <v>1</v>
      </c>
      <c r="D287" s="1">
        <v>44312</v>
      </c>
      <c r="E287" t="s">
        <v>223</v>
      </c>
      <c r="F287" t="s">
        <v>20</v>
      </c>
      <c r="G287" t="s">
        <v>21</v>
      </c>
      <c r="H287" s="10" t="s">
        <v>16</v>
      </c>
      <c r="I287" t="s">
        <v>17</v>
      </c>
      <c r="J287" t="s">
        <v>17</v>
      </c>
      <c r="K287" t="s">
        <v>17</v>
      </c>
      <c r="L287" t="s">
        <v>17</v>
      </c>
      <c r="M287" t="s">
        <v>17</v>
      </c>
      <c r="N287">
        <f t="shared" si="69"/>
        <v>0</v>
      </c>
      <c r="O287">
        <f t="shared" si="70"/>
        <v>3</v>
      </c>
      <c r="P287">
        <f t="shared" si="71"/>
        <v>1</v>
      </c>
      <c r="Q287">
        <f t="shared" si="72"/>
        <v>2</v>
      </c>
      <c r="R287">
        <f t="shared" si="73"/>
        <v>3</v>
      </c>
      <c r="S287">
        <f t="shared" si="74"/>
        <v>3</v>
      </c>
      <c r="T287">
        <f t="shared" si="75"/>
        <v>12</v>
      </c>
    </row>
    <row r="288" spans="1:20">
      <c r="A288" t="str">
        <f>"004503"</f>
        <v>004503</v>
      </c>
      <c r="B288" t="str">
        <f>VLOOKUP(A288,Table2[#All],6,FALSE)</f>
        <v>Energy</v>
      </c>
      <c r="C288">
        <f>VLOOKUP(A288,Table2[#All],7,FALSE)</f>
        <v>1</v>
      </c>
      <c r="D288" s="1">
        <v>44312</v>
      </c>
      <c r="E288" t="s">
        <v>223</v>
      </c>
      <c r="F288" t="s">
        <v>20</v>
      </c>
      <c r="G288" t="s">
        <v>21</v>
      </c>
      <c r="H288" s="10" t="s">
        <v>16</v>
      </c>
      <c r="I288" t="s">
        <v>17</v>
      </c>
      <c r="J288" t="s">
        <v>17</v>
      </c>
      <c r="K288" t="s">
        <v>17</v>
      </c>
      <c r="L288" t="s">
        <v>17</v>
      </c>
      <c r="M288" t="s">
        <v>17</v>
      </c>
      <c r="N288">
        <f t="shared" si="69"/>
        <v>0</v>
      </c>
      <c r="O288">
        <f t="shared" si="70"/>
        <v>3</v>
      </c>
      <c r="P288">
        <f t="shared" si="71"/>
        <v>1</v>
      </c>
      <c r="Q288">
        <f t="shared" si="72"/>
        <v>2</v>
      </c>
      <c r="R288">
        <f t="shared" si="73"/>
        <v>3</v>
      </c>
      <c r="S288">
        <f t="shared" si="74"/>
        <v>3</v>
      </c>
      <c r="T288">
        <f t="shared" si="75"/>
        <v>12</v>
      </c>
    </row>
    <row r="289" spans="1:20">
      <c r="A289" t="str">
        <f>"012384"</f>
        <v>012384</v>
      </c>
      <c r="B289" t="str">
        <f>VLOOKUP(A289,Table2[#All],6,FALSE)</f>
        <v>Energy</v>
      </c>
      <c r="C289">
        <f>VLOOKUP(A289,Table2[#All],7,FALSE)</f>
        <v>1</v>
      </c>
      <c r="D289" s="1">
        <v>44312</v>
      </c>
      <c r="E289" t="s">
        <v>223</v>
      </c>
      <c r="F289" t="s">
        <v>25</v>
      </c>
      <c r="G289" t="s">
        <v>15</v>
      </c>
      <c r="H289" s="10" t="s">
        <v>16</v>
      </c>
      <c r="I289" t="s">
        <v>17</v>
      </c>
      <c r="J289" t="s">
        <v>17</v>
      </c>
      <c r="K289" t="s">
        <v>17</v>
      </c>
      <c r="L289" t="s">
        <v>17</v>
      </c>
      <c r="M289" t="s">
        <v>17</v>
      </c>
      <c r="N289">
        <f t="shared" si="69"/>
        <v>0</v>
      </c>
      <c r="O289">
        <f t="shared" si="70"/>
        <v>3</v>
      </c>
      <c r="P289">
        <f t="shared" si="71"/>
        <v>1</v>
      </c>
      <c r="Q289">
        <f t="shared" si="72"/>
        <v>2</v>
      </c>
      <c r="R289">
        <f t="shared" si="73"/>
        <v>3</v>
      </c>
      <c r="S289">
        <f t="shared" si="74"/>
        <v>3</v>
      </c>
      <c r="T289">
        <f t="shared" si="75"/>
        <v>12</v>
      </c>
    </row>
    <row r="290" spans="1:20">
      <c r="A290" t="str">
        <f>"008549"</f>
        <v>008549</v>
      </c>
      <c r="B290" t="str">
        <f>VLOOKUP(A290,Table2[#All],6,FALSE)</f>
        <v>Energy</v>
      </c>
      <c r="C290">
        <f>VLOOKUP(A290,Table2[#All],7,FALSE)</f>
        <v>1</v>
      </c>
      <c r="D290" s="1">
        <v>44312</v>
      </c>
      <c r="E290" t="s">
        <v>223</v>
      </c>
      <c r="F290" t="s">
        <v>20</v>
      </c>
      <c r="G290" t="s">
        <v>21</v>
      </c>
      <c r="H290" s="10" t="s">
        <v>16</v>
      </c>
      <c r="I290" t="s">
        <v>17</v>
      </c>
      <c r="J290" t="s">
        <v>17</v>
      </c>
      <c r="K290" t="s">
        <v>17</v>
      </c>
      <c r="L290" t="s">
        <v>17</v>
      </c>
      <c r="M290" t="s">
        <v>17</v>
      </c>
      <c r="N290">
        <f t="shared" si="69"/>
        <v>0</v>
      </c>
      <c r="O290">
        <f t="shared" si="70"/>
        <v>3</v>
      </c>
      <c r="P290">
        <f t="shared" si="71"/>
        <v>1</v>
      </c>
      <c r="Q290">
        <f t="shared" si="72"/>
        <v>2</v>
      </c>
      <c r="R290">
        <f t="shared" si="73"/>
        <v>3</v>
      </c>
      <c r="S290">
        <f t="shared" si="74"/>
        <v>3</v>
      </c>
      <c r="T290">
        <f t="shared" si="75"/>
        <v>12</v>
      </c>
    </row>
    <row r="291" spans="1:20">
      <c r="A291" t="str">
        <f>"170841"</f>
        <v>170841</v>
      </c>
      <c r="B291" t="str">
        <f>VLOOKUP(A291,Table2[#All],6,FALSE)</f>
        <v>Energy</v>
      </c>
      <c r="C291">
        <f>VLOOKUP(A291,Table2[#All],7,FALSE)</f>
        <v>0</v>
      </c>
      <c r="D291" s="1">
        <v>44312</v>
      </c>
      <c r="E291" t="s">
        <v>223</v>
      </c>
      <c r="F291" t="s">
        <v>20</v>
      </c>
      <c r="G291" t="s">
        <v>21</v>
      </c>
      <c r="H291" s="10" t="s">
        <v>16</v>
      </c>
      <c r="I291" t="s">
        <v>17</v>
      </c>
      <c r="J291" t="s">
        <v>17</v>
      </c>
      <c r="K291" t="s">
        <v>17</v>
      </c>
      <c r="L291" t="s">
        <v>17</v>
      </c>
      <c r="M291" t="s">
        <v>17</v>
      </c>
      <c r="N291">
        <f t="shared" si="69"/>
        <v>0</v>
      </c>
      <c r="O291">
        <f t="shared" si="70"/>
        <v>3</v>
      </c>
      <c r="P291">
        <f t="shared" si="71"/>
        <v>1</v>
      </c>
      <c r="Q291">
        <f t="shared" si="72"/>
        <v>2</v>
      </c>
      <c r="R291">
        <f t="shared" si="73"/>
        <v>3</v>
      </c>
      <c r="S291">
        <f t="shared" si="74"/>
        <v>3</v>
      </c>
      <c r="T291">
        <f t="shared" si="75"/>
        <v>12</v>
      </c>
    </row>
    <row r="292" spans="1:20">
      <c r="A292" t="str">
        <f>"007017"</f>
        <v>007017</v>
      </c>
      <c r="B292" t="str">
        <f>VLOOKUP(A292,Table2[#All],6,FALSE)</f>
        <v>Energy</v>
      </c>
      <c r="C292">
        <f>VLOOKUP(A292,Table2[#All],7,FALSE)</f>
        <v>0</v>
      </c>
      <c r="D292" s="1">
        <v>44312</v>
      </c>
      <c r="E292" t="s">
        <v>223</v>
      </c>
      <c r="F292" t="s">
        <v>20</v>
      </c>
      <c r="G292" t="s">
        <v>21</v>
      </c>
      <c r="H292" s="10" t="s">
        <v>16</v>
      </c>
      <c r="I292" t="s">
        <v>17</v>
      </c>
      <c r="J292" t="s">
        <v>17</v>
      </c>
      <c r="K292" t="s">
        <v>17</v>
      </c>
      <c r="L292" t="s">
        <v>17</v>
      </c>
      <c r="M292" t="s">
        <v>17</v>
      </c>
      <c r="N292">
        <f t="shared" si="69"/>
        <v>0</v>
      </c>
      <c r="O292">
        <f t="shared" si="70"/>
        <v>3</v>
      </c>
      <c r="P292">
        <f t="shared" si="71"/>
        <v>1</v>
      </c>
      <c r="Q292">
        <f t="shared" si="72"/>
        <v>2</v>
      </c>
      <c r="R292">
        <f t="shared" si="73"/>
        <v>3</v>
      </c>
      <c r="S292">
        <f t="shared" si="74"/>
        <v>3</v>
      </c>
      <c r="T292">
        <f t="shared" si="75"/>
        <v>12</v>
      </c>
    </row>
    <row r="293" spans="1:20">
      <c r="A293" t="str">
        <f>"001380"</f>
        <v>001380</v>
      </c>
      <c r="B293" t="str">
        <f>VLOOKUP(A293,Table2[#All],6,FALSE)</f>
        <v>Energy</v>
      </c>
      <c r="C293">
        <f>VLOOKUP(A293,Table2[#All],7,FALSE)</f>
        <v>1</v>
      </c>
      <c r="D293" s="1">
        <v>44312</v>
      </c>
      <c r="E293" t="s">
        <v>223</v>
      </c>
      <c r="F293" t="s">
        <v>20</v>
      </c>
      <c r="G293" t="s">
        <v>21</v>
      </c>
      <c r="H293" s="10" t="s">
        <v>16</v>
      </c>
      <c r="I293" t="s">
        <v>17</v>
      </c>
      <c r="J293" t="s">
        <v>17</v>
      </c>
      <c r="K293" t="s">
        <v>17</v>
      </c>
      <c r="L293" t="s">
        <v>17</v>
      </c>
      <c r="M293" t="s">
        <v>17</v>
      </c>
      <c r="N293">
        <f t="shared" si="69"/>
        <v>0</v>
      </c>
      <c r="O293">
        <f t="shared" si="70"/>
        <v>3</v>
      </c>
      <c r="P293">
        <f t="shared" si="71"/>
        <v>1</v>
      </c>
      <c r="Q293">
        <f t="shared" si="72"/>
        <v>2</v>
      </c>
      <c r="R293">
        <f t="shared" si="73"/>
        <v>3</v>
      </c>
      <c r="S293">
        <f t="shared" si="74"/>
        <v>3</v>
      </c>
      <c r="T293">
        <f t="shared" si="75"/>
        <v>12</v>
      </c>
    </row>
    <row r="294" spans="1:20">
      <c r="A294" t="str">
        <f>"120093"</f>
        <v>120093</v>
      </c>
      <c r="B294" t="str">
        <f>VLOOKUP(A294,Table2[#All],6,FALSE)</f>
        <v>Energy</v>
      </c>
      <c r="C294">
        <f>VLOOKUP(A294,Table2[#All],7,FALSE)</f>
        <v>1</v>
      </c>
      <c r="D294" s="1">
        <v>44312</v>
      </c>
      <c r="E294" t="s">
        <v>223</v>
      </c>
      <c r="F294" t="s">
        <v>20</v>
      </c>
      <c r="G294" t="s">
        <v>21</v>
      </c>
      <c r="H294" s="10" t="s">
        <v>16</v>
      </c>
      <c r="I294" t="s">
        <v>17</v>
      </c>
      <c r="J294" t="s">
        <v>17</v>
      </c>
      <c r="K294" t="s">
        <v>17</v>
      </c>
      <c r="L294" t="s">
        <v>17</v>
      </c>
      <c r="M294" t="s">
        <v>17</v>
      </c>
      <c r="N294">
        <f t="shared" si="69"/>
        <v>0</v>
      </c>
      <c r="O294">
        <f t="shared" si="70"/>
        <v>3</v>
      </c>
      <c r="P294">
        <f t="shared" si="71"/>
        <v>1</v>
      </c>
      <c r="Q294">
        <f t="shared" si="72"/>
        <v>2</v>
      </c>
      <c r="R294">
        <f t="shared" si="73"/>
        <v>3</v>
      </c>
      <c r="S294">
        <f t="shared" si="74"/>
        <v>3</v>
      </c>
      <c r="T294">
        <f t="shared" si="75"/>
        <v>12</v>
      </c>
    </row>
    <row r="295" spans="1:20">
      <c r="A295" t="str">
        <f>"032372"</f>
        <v>032372</v>
      </c>
      <c r="B295" t="str">
        <f>VLOOKUP(A295,Table2[#All],6,FALSE)</f>
        <v>Energy</v>
      </c>
      <c r="C295">
        <f>VLOOKUP(A295,Table2[#All],7,FALSE)</f>
        <v>1</v>
      </c>
      <c r="D295" s="1">
        <v>44312</v>
      </c>
      <c r="E295" t="s">
        <v>223</v>
      </c>
      <c r="F295" t="s">
        <v>20</v>
      </c>
      <c r="G295" t="s">
        <v>21</v>
      </c>
      <c r="H295" s="10" t="s">
        <v>16</v>
      </c>
      <c r="I295" t="s">
        <v>17</v>
      </c>
      <c r="J295" t="s">
        <v>17</v>
      </c>
      <c r="K295" t="s">
        <v>17</v>
      </c>
      <c r="L295" t="s">
        <v>17</v>
      </c>
      <c r="M295" t="s">
        <v>17</v>
      </c>
      <c r="N295">
        <f t="shared" si="69"/>
        <v>0</v>
      </c>
      <c r="O295">
        <f t="shared" si="70"/>
        <v>3</v>
      </c>
      <c r="P295">
        <f t="shared" si="71"/>
        <v>1</v>
      </c>
      <c r="Q295">
        <f t="shared" si="72"/>
        <v>2</v>
      </c>
      <c r="R295">
        <f t="shared" si="73"/>
        <v>3</v>
      </c>
      <c r="S295">
        <f t="shared" si="74"/>
        <v>3</v>
      </c>
      <c r="T295">
        <f t="shared" si="75"/>
        <v>12</v>
      </c>
    </row>
    <row r="296" spans="1:20">
      <c r="A296" t="str">
        <f>"037630"</f>
        <v>037630</v>
      </c>
      <c r="B296" t="str">
        <f>VLOOKUP(A296,Table2[#All],6,FALSE)</f>
        <v>Materials</v>
      </c>
      <c r="C296">
        <f>VLOOKUP(A296,Table2[#All],7,FALSE)</f>
        <v>0</v>
      </c>
      <c r="D296" s="1">
        <v>44330</v>
      </c>
      <c r="E296" t="s">
        <v>204</v>
      </c>
      <c r="F296" t="str">
        <f>VLOOKUP(A296,Table2[],3,FALSE)</f>
        <v>US</v>
      </c>
      <c r="G296" t="str">
        <f>VLOOKUP(A296,Table2[],4,FALSE)</f>
        <v>North America</v>
      </c>
      <c r="H296" s="10" t="s">
        <v>16</v>
      </c>
      <c r="I296" t="s">
        <v>17</v>
      </c>
      <c r="J296" t="s">
        <v>16</v>
      </c>
      <c r="K296" t="s">
        <v>17</v>
      </c>
      <c r="L296" t="s">
        <v>17</v>
      </c>
      <c r="M296" t="s">
        <v>16</v>
      </c>
      <c r="N296">
        <f t="shared" ref="N296:N310" si="76">IF(H296="Yes",2,0)</f>
        <v>0</v>
      </c>
      <c r="O296">
        <f t="shared" ref="O296:O310" si="77">IF(I296="Yes",3,0)</f>
        <v>3</v>
      </c>
      <c r="P296">
        <f t="shared" ref="P296:P310" si="78">IF(J296="Yes",1,0)</f>
        <v>0</v>
      </c>
      <c r="Q296">
        <f t="shared" ref="Q296:Q310" si="79">IF(K296="Yes",2,0)</f>
        <v>2</v>
      </c>
      <c r="R296">
        <f t="shared" ref="R296:R310" si="80">IF(L296="Yes",3,0)</f>
        <v>3</v>
      </c>
      <c r="S296">
        <f t="shared" ref="S296:S310" si="81">IF(M296="Yes",3,0)</f>
        <v>0</v>
      </c>
      <c r="T296">
        <f t="shared" ref="T296:T310" si="82">SUM(N296:S296)</f>
        <v>8</v>
      </c>
    </row>
    <row r="297" spans="1:20">
      <c r="A297" t="str">
        <f>"003144"</f>
        <v>003144</v>
      </c>
      <c r="B297" t="str">
        <f>VLOOKUP(A297,Table2[#All],6,FALSE)</f>
        <v>Consumer Staples</v>
      </c>
      <c r="C297">
        <f>VLOOKUP(A297,Table2[#All],7,FALSE)</f>
        <v>0</v>
      </c>
      <c r="D297" s="1">
        <v>44355</v>
      </c>
      <c r="E297" t="s">
        <v>197</v>
      </c>
      <c r="F297" t="str">
        <f>VLOOKUP(A297,Table2[],3,FALSE)</f>
        <v>US</v>
      </c>
      <c r="G297" t="str">
        <f>VLOOKUP(A297,Table2[],4,FALSE)</f>
        <v>North America</v>
      </c>
      <c r="H297" s="10" t="s">
        <v>16</v>
      </c>
      <c r="I297" t="s">
        <v>17</v>
      </c>
      <c r="J297" t="s">
        <v>16</v>
      </c>
      <c r="K297" t="s">
        <v>17</v>
      </c>
      <c r="L297" t="s">
        <v>16</v>
      </c>
      <c r="M297" t="s">
        <v>16</v>
      </c>
      <c r="N297">
        <f t="shared" si="76"/>
        <v>0</v>
      </c>
      <c r="O297">
        <f t="shared" si="77"/>
        <v>3</v>
      </c>
      <c r="P297">
        <f t="shared" si="78"/>
        <v>0</v>
      </c>
      <c r="Q297">
        <f t="shared" si="79"/>
        <v>2</v>
      </c>
      <c r="R297">
        <f t="shared" si="80"/>
        <v>0</v>
      </c>
      <c r="S297">
        <f t="shared" si="81"/>
        <v>0</v>
      </c>
      <c r="T297">
        <f t="shared" si="82"/>
        <v>5</v>
      </c>
    </row>
    <row r="298" spans="1:20">
      <c r="A298" t="str">
        <f>"003144"</f>
        <v>003144</v>
      </c>
      <c r="B298" t="str">
        <f>VLOOKUP(A298,Table2[#All],6,FALSE)</f>
        <v>Consumer Staples</v>
      </c>
      <c r="C298">
        <f>VLOOKUP(A298,Table2[#All],7,FALSE)</f>
        <v>0</v>
      </c>
      <c r="D298" s="1">
        <v>44363</v>
      </c>
      <c r="E298" t="s">
        <v>205</v>
      </c>
      <c r="F298" t="str">
        <f>VLOOKUP(A298,Table2[],3,FALSE)</f>
        <v>US</v>
      </c>
      <c r="G298" t="str">
        <f>VLOOKUP(A298,Table2[],4,FALSE)</f>
        <v>North America</v>
      </c>
      <c r="H298" s="10" t="s">
        <v>16</v>
      </c>
      <c r="I298" t="s">
        <v>17</v>
      </c>
      <c r="J298" t="s">
        <v>16</v>
      </c>
      <c r="K298" t="s">
        <v>17</v>
      </c>
      <c r="L298" t="s">
        <v>17</v>
      </c>
      <c r="M298" t="s">
        <v>16</v>
      </c>
      <c r="N298">
        <f t="shared" si="76"/>
        <v>0</v>
      </c>
      <c r="O298">
        <f t="shared" si="77"/>
        <v>3</v>
      </c>
      <c r="P298">
        <f t="shared" si="78"/>
        <v>0</v>
      </c>
      <c r="Q298">
        <f t="shared" si="79"/>
        <v>2</v>
      </c>
      <c r="R298">
        <f t="shared" si="80"/>
        <v>3</v>
      </c>
      <c r="S298">
        <f t="shared" si="81"/>
        <v>0</v>
      </c>
      <c r="T298">
        <f t="shared" si="82"/>
        <v>8</v>
      </c>
    </row>
    <row r="299" spans="1:20">
      <c r="A299" t="str">
        <f>"038676"</f>
        <v>038676</v>
      </c>
      <c r="B299" t="str">
        <f>VLOOKUP(A299,Table2[#All],6,FALSE)</f>
        <v>Consumer Staples</v>
      </c>
      <c r="C299">
        <f>VLOOKUP(A299,Table2[#All],7,FALSE)</f>
        <v>0</v>
      </c>
      <c r="D299" s="1">
        <v>44403</v>
      </c>
      <c r="E299" t="s">
        <v>199</v>
      </c>
      <c r="F299" t="str">
        <f>VLOOKUP(A299,Table2[],3,FALSE)</f>
        <v>US</v>
      </c>
      <c r="G299" t="str">
        <f>VLOOKUP(A299,Table2[],4,FALSE)</f>
        <v>North America</v>
      </c>
      <c r="H299" s="10" t="s">
        <v>16</v>
      </c>
      <c r="I299" t="s">
        <v>17</v>
      </c>
      <c r="J299" t="s">
        <v>16</v>
      </c>
      <c r="K299" t="s">
        <v>17</v>
      </c>
      <c r="L299" t="s">
        <v>17</v>
      </c>
      <c r="M299" t="s">
        <v>16</v>
      </c>
      <c r="N299">
        <f t="shared" si="76"/>
        <v>0</v>
      </c>
      <c r="O299">
        <f t="shared" si="77"/>
        <v>3</v>
      </c>
      <c r="P299">
        <f t="shared" si="78"/>
        <v>0</v>
      </c>
      <c r="Q299">
        <f t="shared" si="79"/>
        <v>2</v>
      </c>
      <c r="R299">
        <f t="shared" si="80"/>
        <v>3</v>
      </c>
      <c r="S299">
        <f t="shared" si="81"/>
        <v>0</v>
      </c>
      <c r="T299">
        <f t="shared" si="82"/>
        <v>8</v>
      </c>
    </row>
    <row r="300" spans="1:20">
      <c r="A300" t="str">
        <f>"038676"</f>
        <v>038676</v>
      </c>
      <c r="B300" t="str">
        <f>VLOOKUP(A300,Table2[#All],6,FALSE)</f>
        <v>Consumer Staples</v>
      </c>
      <c r="C300">
        <f>VLOOKUP(A300,Table2[#All],7,FALSE)</f>
        <v>0</v>
      </c>
      <c r="D300" s="1">
        <v>44407</v>
      </c>
      <c r="E300" t="s">
        <v>198</v>
      </c>
      <c r="F300" t="s">
        <v>20</v>
      </c>
      <c r="G300" t="s">
        <v>21</v>
      </c>
      <c r="H300" s="10" t="s">
        <v>16</v>
      </c>
      <c r="I300" t="s">
        <v>17</v>
      </c>
      <c r="J300" t="s">
        <v>16</v>
      </c>
      <c r="K300" t="s">
        <v>17</v>
      </c>
      <c r="L300" t="s">
        <v>17</v>
      </c>
      <c r="M300" t="s">
        <v>16</v>
      </c>
      <c r="N300">
        <f t="shared" si="76"/>
        <v>0</v>
      </c>
      <c r="O300">
        <f t="shared" si="77"/>
        <v>3</v>
      </c>
      <c r="P300">
        <f t="shared" si="78"/>
        <v>0</v>
      </c>
      <c r="Q300">
        <f t="shared" si="79"/>
        <v>2</v>
      </c>
      <c r="R300">
        <f t="shared" si="80"/>
        <v>3</v>
      </c>
      <c r="S300">
        <f t="shared" si="81"/>
        <v>0</v>
      </c>
      <c r="T300">
        <f t="shared" si="82"/>
        <v>8</v>
      </c>
    </row>
    <row r="301" spans="1:20">
      <c r="A301" t="str">
        <f>"004503"</f>
        <v>004503</v>
      </c>
      <c r="B301" t="str">
        <f>VLOOKUP(A301,Table2[#All],6,FALSE)</f>
        <v>Energy</v>
      </c>
      <c r="C301">
        <f>VLOOKUP(A301,Table2[#All],7,FALSE)</f>
        <v>1</v>
      </c>
      <c r="D301" s="1">
        <v>44453</v>
      </c>
      <c r="E301" t="s">
        <v>240</v>
      </c>
      <c r="F301" t="str">
        <f>VLOOKUP(A301,Table2[],3,FALSE)</f>
        <v>US</v>
      </c>
      <c r="G301" t="str">
        <f>VLOOKUP(A301,Table2[],4,FALSE)</f>
        <v>North America</v>
      </c>
      <c r="H301" s="10" t="s">
        <v>16</v>
      </c>
      <c r="I301" t="s">
        <v>17</v>
      </c>
      <c r="J301" t="s">
        <v>17</v>
      </c>
      <c r="K301" t="s">
        <v>17</v>
      </c>
      <c r="L301" t="s">
        <v>17</v>
      </c>
      <c r="M301" t="s">
        <v>17</v>
      </c>
      <c r="N301">
        <f t="shared" si="76"/>
        <v>0</v>
      </c>
      <c r="O301">
        <f t="shared" si="77"/>
        <v>3</v>
      </c>
      <c r="P301">
        <f t="shared" si="78"/>
        <v>1</v>
      </c>
      <c r="Q301">
        <f t="shared" si="79"/>
        <v>2</v>
      </c>
      <c r="R301">
        <f t="shared" si="80"/>
        <v>3</v>
      </c>
      <c r="S301">
        <f t="shared" si="81"/>
        <v>3</v>
      </c>
      <c r="T301">
        <f t="shared" si="82"/>
        <v>12</v>
      </c>
    </row>
    <row r="302" spans="1:20">
      <c r="A302" t="str">
        <f>"012384"</f>
        <v>012384</v>
      </c>
      <c r="B302" t="str">
        <f>VLOOKUP(A302,Table2[#All],6,FALSE)</f>
        <v>Energy</v>
      </c>
      <c r="C302">
        <f>VLOOKUP(A302,Table2[#All],7,FALSE)</f>
        <v>1</v>
      </c>
      <c r="D302" s="1">
        <v>44453</v>
      </c>
      <c r="E302" t="s">
        <v>240</v>
      </c>
      <c r="F302" t="str">
        <f>VLOOKUP(A302,Table2[],3,FALSE)</f>
        <v>UK</v>
      </c>
      <c r="G302" t="str">
        <f>VLOOKUP(A302,Table2[],4,FALSE)</f>
        <v>Europe</v>
      </c>
      <c r="H302" s="10" t="s">
        <v>16</v>
      </c>
      <c r="I302" t="s">
        <v>17</v>
      </c>
      <c r="J302" t="s">
        <v>17</v>
      </c>
      <c r="K302" t="s">
        <v>17</v>
      </c>
      <c r="L302" t="s">
        <v>17</v>
      </c>
      <c r="M302" t="s">
        <v>17</v>
      </c>
      <c r="N302">
        <f t="shared" si="76"/>
        <v>0</v>
      </c>
      <c r="O302">
        <f t="shared" si="77"/>
        <v>3</v>
      </c>
      <c r="P302">
        <f t="shared" si="78"/>
        <v>1</v>
      </c>
      <c r="Q302">
        <f t="shared" si="79"/>
        <v>2</v>
      </c>
      <c r="R302">
        <f t="shared" si="80"/>
        <v>3</v>
      </c>
      <c r="S302">
        <f t="shared" si="81"/>
        <v>3</v>
      </c>
      <c r="T302">
        <f t="shared" si="82"/>
        <v>12</v>
      </c>
    </row>
    <row r="303" spans="1:20">
      <c r="A303" t="str">
        <f>"012892"</f>
        <v>012892</v>
      </c>
      <c r="B303" t="str">
        <f>VLOOKUP(A303,Table2[#All],6,FALSE)</f>
        <v>Energy</v>
      </c>
      <c r="C303">
        <f>VLOOKUP(A303,Table2[#All],7,FALSE)</f>
        <v>0</v>
      </c>
      <c r="D303" s="1">
        <v>44453</v>
      </c>
      <c r="E303" t="s">
        <v>240</v>
      </c>
      <c r="F303" t="str">
        <f>VLOOKUP(A303,Table2[],3,FALSE)</f>
        <v>US</v>
      </c>
      <c r="G303" t="str">
        <f>VLOOKUP(A303,Table2[],4,FALSE)</f>
        <v>North America</v>
      </c>
      <c r="H303" s="10" t="s">
        <v>16</v>
      </c>
      <c r="I303" t="s">
        <v>17</v>
      </c>
      <c r="J303" t="s">
        <v>17</v>
      </c>
      <c r="K303" t="s">
        <v>17</v>
      </c>
      <c r="L303" t="s">
        <v>17</v>
      </c>
      <c r="M303" t="s">
        <v>17</v>
      </c>
      <c r="N303">
        <f t="shared" si="76"/>
        <v>0</v>
      </c>
      <c r="O303">
        <f t="shared" si="77"/>
        <v>3</v>
      </c>
      <c r="P303">
        <f t="shared" si="78"/>
        <v>1</v>
      </c>
      <c r="Q303">
        <f t="shared" si="79"/>
        <v>2</v>
      </c>
      <c r="R303">
        <f t="shared" si="80"/>
        <v>3</v>
      </c>
      <c r="S303">
        <f t="shared" si="81"/>
        <v>3</v>
      </c>
      <c r="T303">
        <f t="shared" si="82"/>
        <v>12</v>
      </c>
    </row>
    <row r="304" spans="1:20">
      <c r="A304" t="str">
        <f>"015509"</f>
        <v>015509</v>
      </c>
      <c r="B304" t="str">
        <f>VLOOKUP(A304,Table2[#All],6,FALSE)</f>
        <v>Financials</v>
      </c>
      <c r="C304">
        <f>VLOOKUP(A304,Table2[#All],7,FALSE)</f>
        <v>0</v>
      </c>
      <c r="D304" s="1">
        <v>44455</v>
      </c>
      <c r="E304" t="s">
        <v>136</v>
      </c>
      <c r="F304" t="s">
        <v>25</v>
      </c>
      <c r="G304" t="s">
        <v>15</v>
      </c>
      <c r="H304" t="s">
        <v>16</v>
      </c>
      <c r="I304" t="s">
        <v>16</v>
      </c>
      <c r="J304" t="s">
        <v>16</v>
      </c>
      <c r="K304" t="s">
        <v>16</v>
      </c>
      <c r="L304" t="s">
        <v>16</v>
      </c>
      <c r="M304" t="s">
        <v>16</v>
      </c>
      <c r="N304">
        <f t="shared" si="76"/>
        <v>0</v>
      </c>
      <c r="O304">
        <f t="shared" si="77"/>
        <v>0</v>
      </c>
      <c r="P304">
        <f t="shared" si="78"/>
        <v>0</v>
      </c>
      <c r="Q304">
        <f t="shared" si="79"/>
        <v>0</v>
      </c>
      <c r="R304">
        <f t="shared" si="80"/>
        <v>0</v>
      </c>
      <c r="S304">
        <f t="shared" si="81"/>
        <v>0</v>
      </c>
      <c r="T304">
        <f t="shared" si="82"/>
        <v>0</v>
      </c>
    </row>
    <row r="305" spans="1:20">
      <c r="A305" t="str">
        <f>"007366"</f>
        <v>007366</v>
      </c>
      <c r="B305" t="str">
        <f>VLOOKUP(A305,Table2[#All],6,FALSE)</f>
        <v>Utilities</v>
      </c>
      <c r="C305">
        <f>VLOOKUP(A305,Table2[#All],7,FALSE)</f>
        <v>0</v>
      </c>
      <c r="D305" s="1">
        <v>44457</v>
      </c>
      <c r="E305" t="s">
        <v>200</v>
      </c>
      <c r="F305" t="str">
        <f>VLOOKUP(A305,Table2[],3,FALSE)</f>
        <v>US</v>
      </c>
      <c r="G305" t="str">
        <f>VLOOKUP(A305,Table2[],4,FALSE)</f>
        <v>North America</v>
      </c>
      <c r="H305" s="10" t="s">
        <v>16</v>
      </c>
      <c r="I305" t="s">
        <v>17</v>
      </c>
      <c r="J305" t="s">
        <v>16</v>
      </c>
      <c r="K305" t="s">
        <v>16</v>
      </c>
      <c r="L305" t="s">
        <v>17</v>
      </c>
      <c r="M305" t="s">
        <v>16</v>
      </c>
      <c r="N305">
        <f t="shared" si="76"/>
        <v>0</v>
      </c>
      <c r="O305">
        <f t="shared" si="77"/>
        <v>3</v>
      </c>
      <c r="P305">
        <f t="shared" si="78"/>
        <v>0</v>
      </c>
      <c r="Q305">
        <f t="shared" si="79"/>
        <v>0</v>
      </c>
      <c r="R305">
        <f t="shared" si="80"/>
        <v>3</v>
      </c>
      <c r="S305">
        <f t="shared" si="81"/>
        <v>0</v>
      </c>
      <c r="T305">
        <f t="shared" si="82"/>
        <v>6</v>
      </c>
    </row>
    <row r="306" spans="1:20">
      <c r="A306" t="str">
        <f>"100022"</f>
        <v>100022</v>
      </c>
      <c r="B306" t="str">
        <f>VLOOKUP(A306,Table2[#All],6,FALSE)</f>
        <v>Consumer Discretionary</v>
      </c>
      <c r="C306">
        <f>VLOOKUP(A306,Table2[#All],7,FALSE)</f>
        <v>0</v>
      </c>
      <c r="D306" s="1">
        <v>44459</v>
      </c>
      <c r="E306" t="s">
        <v>137</v>
      </c>
      <c r="F306" t="str">
        <f>VLOOKUP(A306,Table2[],3,FALSE)</f>
        <v>Germany</v>
      </c>
      <c r="G306" t="str">
        <f>VLOOKUP(A306,Table2[],4,FALSE)</f>
        <v>Europe</v>
      </c>
      <c r="H306" t="s">
        <v>17</v>
      </c>
      <c r="I306" t="s">
        <v>17</v>
      </c>
      <c r="J306" t="s">
        <v>16</v>
      </c>
      <c r="K306" t="s">
        <v>17</v>
      </c>
      <c r="L306" t="s">
        <v>16</v>
      </c>
      <c r="M306" t="s">
        <v>17</v>
      </c>
      <c r="N306">
        <f t="shared" si="76"/>
        <v>2</v>
      </c>
      <c r="O306">
        <f t="shared" si="77"/>
        <v>3</v>
      </c>
      <c r="P306">
        <f t="shared" si="78"/>
        <v>0</v>
      </c>
      <c r="Q306">
        <f t="shared" si="79"/>
        <v>2</v>
      </c>
      <c r="R306">
        <f t="shared" si="80"/>
        <v>0</v>
      </c>
      <c r="S306">
        <f t="shared" si="81"/>
        <v>3</v>
      </c>
      <c r="T306">
        <f t="shared" si="82"/>
        <v>10</v>
      </c>
    </row>
    <row r="307" spans="1:20">
      <c r="A307" t="str">
        <f>"017828"</f>
        <v>017828</v>
      </c>
      <c r="B307" t="str">
        <f>VLOOKUP(A307,Table2[#All],6,FALSE)</f>
        <v>Consumer Discretionary</v>
      </c>
      <c r="C307">
        <f>VLOOKUP(A307,Table2[#All],7,FALSE)</f>
        <v>0</v>
      </c>
      <c r="D307" s="1">
        <v>44459</v>
      </c>
      <c r="E307" t="s">
        <v>138</v>
      </c>
      <c r="F307" t="str">
        <f>VLOOKUP(A307,Table2[],3,FALSE)</f>
        <v>Germany</v>
      </c>
      <c r="G307" t="str">
        <f>VLOOKUP(A307,Table2[],4,FALSE)</f>
        <v>Europe</v>
      </c>
      <c r="H307" t="s">
        <v>17</v>
      </c>
      <c r="I307" t="s">
        <v>17</v>
      </c>
      <c r="J307" t="s">
        <v>16</v>
      </c>
      <c r="K307" t="s">
        <v>17</v>
      </c>
      <c r="L307" t="s">
        <v>16</v>
      </c>
      <c r="M307" t="s">
        <v>17</v>
      </c>
      <c r="N307">
        <f t="shared" si="76"/>
        <v>2</v>
      </c>
      <c r="O307">
        <f t="shared" si="77"/>
        <v>3</v>
      </c>
      <c r="P307">
        <f t="shared" si="78"/>
        <v>0</v>
      </c>
      <c r="Q307">
        <f t="shared" si="79"/>
        <v>2</v>
      </c>
      <c r="R307">
        <f t="shared" si="80"/>
        <v>0</v>
      </c>
      <c r="S307">
        <f t="shared" si="81"/>
        <v>3</v>
      </c>
      <c r="T307">
        <f t="shared" si="82"/>
        <v>10</v>
      </c>
    </row>
    <row r="308" spans="1:20">
      <c r="A308" t="str">
        <f>"038676"</f>
        <v>038676</v>
      </c>
      <c r="B308" t="str">
        <f>VLOOKUP(A308,Table2[#All],6,FALSE)</f>
        <v>Consumer Staples</v>
      </c>
      <c r="C308">
        <f>VLOOKUP(A308,Table2[#All],7,FALSE)</f>
        <v>0</v>
      </c>
      <c r="D308" s="1">
        <v>44461</v>
      </c>
      <c r="E308" t="s">
        <v>202</v>
      </c>
      <c r="F308" t="str">
        <f>VLOOKUP(A308,Table2[],3,FALSE)</f>
        <v>US</v>
      </c>
      <c r="G308" t="str">
        <f>VLOOKUP(A308,Table2[],4,FALSE)</f>
        <v>North America</v>
      </c>
      <c r="H308" s="10" t="s">
        <v>16</v>
      </c>
      <c r="I308" t="s">
        <v>17</v>
      </c>
      <c r="J308" t="s">
        <v>16</v>
      </c>
      <c r="K308" t="s">
        <v>17</v>
      </c>
      <c r="L308" t="s">
        <v>17</v>
      </c>
      <c r="M308" t="s">
        <v>16</v>
      </c>
      <c r="N308">
        <f t="shared" si="76"/>
        <v>0</v>
      </c>
      <c r="O308">
        <f t="shared" si="77"/>
        <v>3</v>
      </c>
      <c r="P308">
        <f t="shared" si="78"/>
        <v>0</v>
      </c>
      <c r="Q308">
        <f t="shared" si="79"/>
        <v>2</v>
      </c>
      <c r="R308">
        <f t="shared" si="80"/>
        <v>3</v>
      </c>
      <c r="S308">
        <f t="shared" si="81"/>
        <v>0</v>
      </c>
      <c r="T308">
        <f t="shared" si="82"/>
        <v>8</v>
      </c>
    </row>
    <row r="309" spans="1:20">
      <c r="A309" t="str">
        <f>"037630"</f>
        <v>037630</v>
      </c>
      <c r="B309" t="str">
        <f>VLOOKUP(A309,Table2[#All],6,FALSE)</f>
        <v>Materials</v>
      </c>
      <c r="C309">
        <f>VLOOKUP(A309,Table2[#All],7,FALSE)</f>
        <v>0</v>
      </c>
      <c r="D309" s="1">
        <v>44475</v>
      </c>
      <c r="E309" t="s">
        <v>203</v>
      </c>
      <c r="F309" t="str">
        <f>VLOOKUP(A309,Table2[],3,FALSE)</f>
        <v>US</v>
      </c>
      <c r="G309" t="str">
        <f>VLOOKUP(A309,Table2[],4,FALSE)</f>
        <v>North America</v>
      </c>
      <c r="H309" s="10" t="s">
        <v>16</v>
      </c>
      <c r="I309" t="s">
        <v>17</v>
      </c>
      <c r="J309" t="s">
        <v>16</v>
      </c>
      <c r="K309" t="s">
        <v>17</v>
      </c>
      <c r="L309" t="s">
        <v>17</v>
      </c>
      <c r="M309" t="s">
        <v>16</v>
      </c>
      <c r="N309">
        <f t="shared" si="76"/>
        <v>0</v>
      </c>
      <c r="O309">
        <f t="shared" si="77"/>
        <v>3</v>
      </c>
      <c r="P309">
        <f t="shared" si="78"/>
        <v>0</v>
      </c>
      <c r="Q309">
        <f t="shared" si="79"/>
        <v>2</v>
      </c>
      <c r="R309">
        <f t="shared" si="80"/>
        <v>3</v>
      </c>
      <c r="S309">
        <f t="shared" si="81"/>
        <v>0</v>
      </c>
      <c r="T309">
        <f t="shared" si="82"/>
        <v>8</v>
      </c>
    </row>
    <row r="310" spans="1:20">
      <c r="A310" t="str">
        <f>"100737"</f>
        <v>100737</v>
      </c>
      <c r="B310" t="str">
        <f>VLOOKUP(A310,Table2[#All],6,FALSE)</f>
        <v>Consumer Discretionary</v>
      </c>
      <c r="C310">
        <f>VLOOKUP(A310,Table2[#All],7,FALSE)</f>
        <v>0</v>
      </c>
      <c r="D310" s="1">
        <v>44509</v>
      </c>
      <c r="E310" t="s">
        <v>266</v>
      </c>
      <c r="F310" t="str">
        <f>VLOOKUP(A310,Table2[],3,FALSE)</f>
        <v>Germany</v>
      </c>
      <c r="G310" t="str">
        <f>VLOOKUP(A310,Table2[],4,FALSE)</f>
        <v>Europe</v>
      </c>
      <c r="H310" t="s">
        <v>17</v>
      </c>
      <c r="I310" t="s">
        <v>17</v>
      </c>
      <c r="J310" t="s">
        <v>16</v>
      </c>
      <c r="K310" t="s">
        <v>17</v>
      </c>
      <c r="L310" t="s">
        <v>16</v>
      </c>
      <c r="M310" t="s">
        <v>17</v>
      </c>
      <c r="N310">
        <f t="shared" si="76"/>
        <v>2</v>
      </c>
      <c r="O310">
        <f t="shared" si="77"/>
        <v>3</v>
      </c>
      <c r="P310">
        <f t="shared" si="78"/>
        <v>0</v>
      </c>
      <c r="Q310">
        <f t="shared" si="79"/>
        <v>2</v>
      </c>
      <c r="R310">
        <f t="shared" si="80"/>
        <v>0</v>
      </c>
      <c r="S310">
        <f t="shared" si="81"/>
        <v>3</v>
      </c>
      <c r="T310">
        <f t="shared" si="82"/>
        <v>10</v>
      </c>
    </row>
  </sheetData>
  <autoFilter ref="A1:T299" xr:uid="{333EA406-F91D-2846-B194-EE5B6AA2AA43}">
    <sortState xmlns:xlrd2="http://schemas.microsoft.com/office/spreadsheetml/2017/richdata2" ref="A2:T310">
      <sortCondition ref="D1:D310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5D83-142F-C446-892E-20C7AB647B21}">
  <dimension ref="A1:H112"/>
  <sheetViews>
    <sheetView topLeftCell="A95" workbookViewId="0">
      <selection activeCell="A107" sqref="A107:XFD107"/>
    </sheetView>
  </sheetViews>
  <sheetFormatPr defaultColWidth="10.69921875" defaultRowHeight="15.6"/>
  <cols>
    <col min="2" max="2" width="14.19921875" customWidth="1"/>
    <col min="3" max="3" width="14.796875" customWidth="1"/>
    <col min="4" max="4" width="12.69921875" customWidth="1"/>
    <col min="5" max="5" width="125.796875" bestFit="1" customWidth="1"/>
  </cols>
  <sheetData>
    <row r="1" spans="1:8" s="3" customFormat="1">
      <c r="A1" s="3" t="s">
        <v>0</v>
      </c>
      <c r="B1" s="3" t="s">
        <v>285</v>
      </c>
      <c r="C1" s="3" t="s">
        <v>287</v>
      </c>
      <c r="D1" s="3" t="s">
        <v>1</v>
      </c>
      <c r="E1" s="3" t="s">
        <v>2</v>
      </c>
      <c r="F1" s="3" t="s">
        <v>10</v>
      </c>
      <c r="G1" s="3" t="s">
        <v>3</v>
      </c>
      <c r="H1" s="3" t="s">
        <v>4</v>
      </c>
    </row>
    <row r="2" spans="1:8">
      <c r="A2" t="str">
        <f>"011506"</f>
        <v>011506</v>
      </c>
      <c r="B2" t="str">
        <f>VLOOKUP(A2,Table2[#All],6,FALSE)</f>
        <v>Energy</v>
      </c>
      <c r="C2">
        <f>VLOOKUP(A2,Table2[#All],7,FALSE)</f>
        <v>0</v>
      </c>
      <c r="D2" s="1">
        <v>44469</v>
      </c>
      <c r="E2" t="s">
        <v>194</v>
      </c>
      <c r="F2">
        <v>3</v>
      </c>
      <c r="G2" t="str">
        <f>VLOOKUP(A2,Table2[#All],3,FALSE)</f>
        <v>US</v>
      </c>
      <c r="H2" t="str">
        <f>VLOOKUP(A2,Table2[#All],4,FALSE)</f>
        <v>North America</v>
      </c>
    </row>
    <row r="3" spans="1:8">
      <c r="A3" t="str">
        <f>"012384"</f>
        <v>012384</v>
      </c>
      <c r="B3" t="str">
        <f>VLOOKUP(A3,Table2[#All],6,FALSE)</f>
        <v>Energy</v>
      </c>
      <c r="C3">
        <f>VLOOKUP(A3,Table2[#All],7,FALSE)</f>
        <v>1</v>
      </c>
      <c r="D3" s="1">
        <v>43990</v>
      </c>
      <c r="E3" t="s">
        <v>141</v>
      </c>
      <c r="F3">
        <v>-3</v>
      </c>
      <c r="G3" t="str">
        <f>VLOOKUP(A3,Table2[#All],3,FALSE)</f>
        <v>UK</v>
      </c>
      <c r="H3" t="str">
        <f>VLOOKUP(A3,Table2[#All],4,FALSE)</f>
        <v>Europe</v>
      </c>
    </row>
    <row r="4" spans="1:8">
      <c r="A4" t="str">
        <f>"064835"</f>
        <v>064835</v>
      </c>
      <c r="B4" t="str">
        <f>VLOOKUP(A4,Table2[#All],6,FALSE)</f>
        <v>Industrials</v>
      </c>
      <c r="C4">
        <f>VLOOKUP(A4,Table2[#All],7,FALSE)</f>
        <v>0</v>
      </c>
      <c r="D4" s="1">
        <v>43866</v>
      </c>
      <c r="E4" t="s">
        <v>139</v>
      </c>
      <c r="F4">
        <v>-3</v>
      </c>
      <c r="G4" t="str">
        <f>VLOOKUP(A4,Table2[#All],3,FALSE)</f>
        <v>Ireland</v>
      </c>
      <c r="H4" t="str">
        <f>VLOOKUP(A4,Table2[#All],4,FALSE)</f>
        <v>Europe</v>
      </c>
    </row>
    <row r="5" spans="1:8">
      <c r="A5" t="str">
        <f>"247732"</f>
        <v>247732</v>
      </c>
      <c r="B5" t="str">
        <f>VLOOKUP(A5,Table2[#All],6,FALSE)</f>
        <v>Consumer Discretionary</v>
      </c>
      <c r="C5">
        <f>VLOOKUP(A5,Table2[#All],7,FALSE)</f>
        <v>0</v>
      </c>
      <c r="D5" s="1">
        <v>39567</v>
      </c>
      <c r="E5" t="s">
        <v>11</v>
      </c>
      <c r="F5">
        <v>-3</v>
      </c>
      <c r="G5" t="str">
        <f>VLOOKUP(A5,Table2[#All],3,FALSE)</f>
        <v>Italy</v>
      </c>
      <c r="H5" t="str">
        <f>VLOOKUP(A5,Table2[#All],4,FALSE)</f>
        <v>Europe</v>
      </c>
    </row>
    <row r="6" spans="1:8">
      <c r="A6" t="str">
        <f>"005073"</f>
        <v>005073</v>
      </c>
      <c r="B6" t="str">
        <f>VLOOKUP(A6,Table2[#All],6,FALSE)</f>
        <v>Consumer Discretionary</v>
      </c>
      <c r="C6">
        <f>VLOOKUP(A6,Table2[#All],7,FALSE)</f>
        <v>0</v>
      </c>
      <c r="D6" s="1">
        <v>39709</v>
      </c>
      <c r="E6" t="s">
        <v>18</v>
      </c>
      <c r="F6">
        <v>-3</v>
      </c>
      <c r="G6" t="str">
        <f>VLOOKUP(A6,Table2[#All],3,FALSE)</f>
        <v>US</v>
      </c>
      <c r="H6" t="str">
        <f>VLOOKUP(A6,Table2[#All],4,FALSE)</f>
        <v>North America</v>
      </c>
    </row>
    <row r="7" spans="1:8">
      <c r="A7" t="str">
        <f>"005234"</f>
        <v>005234</v>
      </c>
      <c r="B7" t="str">
        <f>VLOOKUP(A7,Table2[#All],6,FALSE)</f>
        <v>Consumer Discretionary</v>
      </c>
      <c r="C7">
        <f>VLOOKUP(A7,Table2[#All],7,FALSE)</f>
        <v>0</v>
      </c>
      <c r="D7" s="1">
        <v>39624</v>
      </c>
      <c r="E7" t="s">
        <v>22</v>
      </c>
      <c r="F7">
        <v>-3</v>
      </c>
      <c r="G7" t="str">
        <f>VLOOKUP(A7,Table2[#All],3,FALSE)</f>
        <v>US</v>
      </c>
      <c r="H7" t="str">
        <f>VLOOKUP(A7,Table2[#All],4,FALSE)</f>
        <v>North America</v>
      </c>
    </row>
    <row r="8" spans="1:8">
      <c r="A8" t="str">
        <f>"015617"</f>
        <v>015617</v>
      </c>
      <c r="B8" t="str">
        <f>VLOOKUP(A8,Table2[#All],6,FALSE)</f>
        <v>Financials</v>
      </c>
      <c r="C8">
        <f>VLOOKUP(A8,Table2[#All],7,FALSE)</f>
        <v>0</v>
      </c>
      <c r="D8" s="1">
        <v>43574</v>
      </c>
      <c r="E8" t="s">
        <v>128</v>
      </c>
      <c r="F8">
        <v>-3</v>
      </c>
      <c r="G8" t="str">
        <f>VLOOKUP(A8,Table2[#All],3,FALSE)</f>
        <v>Netherlands</v>
      </c>
      <c r="H8" t="str">
        <f>VLOOKUP(A8,Table2[#All],4,FALSE)</f>
        <v>Europe</v>
      </c>
    </row>
    <row r="9" spans="1:8">
      <c r="A9" t="str">
        <f>"009846"</f>
        <v>009846</v>
      </c>
      <c r="B9" t="str">
        <f>VLOOKUP(A9,Table2[#All],6,FALSE)</f>
        <v>Utilities</v>
      </c>
      <c r="C9">
        <f>VLOOKUP(A9,Table2[#All],7,FALSE)</f>
        <v>0</v>
      </c>
      <c r="D9" s="1">
        <v>44313</v>
      </c>
      <c r="E9" t="s">
        <v>174</v>
      </c>
      <c r="F9">
        <v>3</v>
      </c>
      <c r="G9" t="str">
        <f>VLOOKUP(A9,Table2[#All],3,FALSE)</f>
        <v>US</v>
      </c>
      <c r="H9" t="str">
        <f>VLOOKUP(A9,Table2[#All],4,FALSE)</f>
        <v>North America</v>
      </c>
    </row>
    <row r="10" spans="1:8">
      <c r="A10" t="str">
        <f>"038676"</f>
        <v>038676</v>
      </c>
      <c r="B10" t="str">
        <f>VLOOKUP(A10,Table2[#All],6,FALSE)</f>
        <v>Consumer Staples</v>
      </c>
      <c r="C10">
        <f>VLOOKUP(A10,Table2[#All],7,FALSE)</f>
        <v>0</v>
      </c>
      <c r="D10" s="1">
        <v>44495</v>
      </c>
      <c r="E10" t="s">
        <v>198</v>
      </c>
      <c r="F10">
        <v>3</v>
      </c>
      <c r="G10" t="str">
        <f>VLOOKUP(A10,Table2[#All],3,FALSE)</f>
        <v>US</v>
      </c>
      <c r="H10" t="str">
        <f>VLOOKUP(A10,Table2[#All],4,FALSE)</f>
        <v>North America</v>
      </c>
    </row>
    <row r="11" spans="1:8">
      <c r="A11" t="str">
        <f>"004029"</f>
        <v>004029</v>
      </c>
      <c r="B11" t="str">
        <f>VLOOKUP(A11,Table2[#All],6,FALSE)</f>
        <v>Utilities</v>
      </c>
      <c r="C11">
        <f>VLOOKUP(A11,Table2[#All],7,FALSE)</f>
        <v>0</v>
      </c>
      <c r="D11" s="1">
        <v>40652</v>
      </c>
      <c r="E11" t="s">
        <v>145</v>
      </c>
      <c r="F11">
        <v>3</v>
      </c>
      <c r="G11" t="str">
        <f>VLOOKUP(A11,Table2[#All],3,FALSE)</f>
        <v>US</v>
      </c>
      <c r="H11" t="str">
        <f>VLOOKUP(A11,Table2[#All],4,FALSE)</f>
        <v>North America</v>
      </c>
    </row>
    <row r="12" spans="1:8">
      <c r="A12" t="str">
        <f>"008272"</f>
        <v>008272</v>
      </c>
      <c r="B12" t="str">
        <f>VLOOKUP(A12,Table2[#All],6,FALSE)</f>
        <v>Utilities</v>
      </c>
      <c r="C12">
        <f>VLOOKUP(A12,Table2[#All],7,FALSE)</f>
        <v>0</v>
      </c>
      <c r="D12" s="1">
        <v>42773</v>
      </c>
      <c r="E12" t="s">
        <v>159</v>
      </c>
      <c r="F12">
        <v>-3</v>
      </c>
      <c r="G12" t="str">
        <f>VLOOKUP(A12,Table2[#All],3,FALSE)</f>
        <v>US</v>
      </c>
      <c r="H12" t="str">
        <f>VLOOKUP(A12,Table2[#All],4,FALSE)</f>
        <v>North America</v>
      </c>
    </row>
    <row r="13" spans="1:8">
      <c r="A13" t="str">
        <f>"011259"</f>
        <v>011259</v>
      </c>
      <c r="B13" t="str">
        <f>VLOOKUP(A13,Table2[#All],6,FALSE)</f>
        <v>Consumer Staples</v>
      </c>
      <c r="C13">
        <f>VLOOKUP(A13,Table2[#All],7,FALSE)</f>
        <v>0</v>
      </c>
      <c r="D13" s="1">
        <v>41885</v>
      </c>
      <c r="E13" t="s">
        <v>206</v>
      </c>
      <c r="F13">
        <v>-3</v>
      </c>
      <c r="G13" t="str">
        <f>VLOOKUP(A13,Table2[#All],3,FALSE)</f>
        <v>US</v>
      </c>
      <c r="H13" t="str">
        <f>VLOOKUP(A13,Table2[#All],4,FALSE)</f>
        <v>North America</v>
      </c>
    </row>
    <row r="14" spans="1:8">
      <c r="A14" t="str">
        <f>"005073"</f>
        <v>005073</v>
      </c>
      <c r="B14" t="str">
        <f>VLOOKUP(A14,Table2[#All],6,FALSE)</f>
        <v>Consumer Discretionary</v>
      </c>
      <c r="C14">
        <f>VLOOKUP(A14,Table2[#All],7,FALSE)</f>
        <v>0</v>
      </c>
      <c r="D14" s="1">
        <v>39988</v>
      </c>
      <c r="E14" t="s">
        <v>144</v>
      </c>
      <c r="F14">
        <v>3</v>
      </c>
      <c r="G14" t="str">
        <f>VLOOKUP(A14,Table2[#All],3,FALSE)</f>
        <v>US</v>
      </c>
      <c r="H14" t="str">
        <f>VLOOKUP(A14,Table2[#All],4,FALSE)</f>
        <v>North America</v>
      </c>
    </row>
    <row r="15" spans="1:8">
      <c r="A15" t="str">
        <f>"005073"</f>
        <v>005073</v>
      </c>
      <c r="B15" t="str">
        <f>VLOOKUP(A15,Table2[#All],6,FALSE)</f>
        <v>Consumer Discretionary</v>
      </c>
      <c r="C15">
        <f>VLOOKUP(A15,Table2[#All],7,FALSE)</f>
        <v>0</v>
      </c>
      <c r="D15" s="1">
        <v>39342</v>
      </c>
      <c r="E15" t="s">
        <v>144</v>
      </c>
      <c r="F15">
        <v>3</v>
      </c>
      <c r="G15" t="str">
        <f>VLOOKUP(A15,Table2[#All],3,FALSE)</f>
        <v>US</v>
      </c>
      <c r="H15" t="str">
        <f>VLOOKUP(A15,Table2[#All],4,FALSE)</f>
        <v>North America</v>
      </c>
    </row>
    <row r="16" spans="1:8">
      <c r="A16" t="str">
        <f>"008272"</f>
        <v>008272</v>
      </c>
      <c r="B16" t="str">
        <f>VLOOKUP(A16,Table2[#All],6,FALSE)</f>
        <v>Utilities</v>
      </c>
      <c r="C16">
        <f>VLOOKUP(A16,Table2[#All],7,FALSE)</f>
        <v>0</v>
      </c>
      <c r="D16" s="1">
        <v>43320</v>
      </c>
      <c r="E16" t="s">
        <v>151</v>
      </c>
      <c r="F16">
        <v>-3</v>
      </c>
      <c r="G16" t="str">
        <f>VLOOKUP(A16,Table2[#All],3,FALSE)</f>
        <v>US</v>
      </c>
      <c r="H16" t="str">
        <f>VLOOKUP(A16,Table2[#All],4,FALSE)</f>
        <v>North America</v>
      </c>
    </row>
    <row r="17" spans="1:8">
      <c r="A17" t="str">
        <f>"008272"</f>
        <v>008272</v>
      </c>
      <c r="B17" t="str">
        <f>VLOOKUP(A17,Table2[#All],6,FALSE)</f>
        <v>Utilities</v>
      </c>
      <c r="C17">
        <f>VLOOKUP(A17,Table2[#All],7,FALSE)</f>
        <v>0</v>
      </c>
      <c r="D17" s="1">
        <v>43521</v>
      </c>
      <c r="E17" t="s">
        <v>151</v>
      </c>
      <c r="F17">
        <v>3</v>
      </c>
      <c r="G17" t="str">
        <f>VLOOKUP(A17,Table2[#All],3,FALSE)</f>
        <v>US</v>
      </c>
      <c r="H17" t="str">
        <f>VLOOKUP(A17,Table2[#All],4,FALSE)</f>
        <v>North America</v>
      </c>
    </row>
    <row r="18" spans="1:8">
      <c r="A18" t="str">
        <f>"004503"</f>
        <v>004503</v>
      </c>
      <c r="B18" t="str">
        <f>VLOOKUP(A18,Table2[#All],6,FALSE)</f>
        <v>Energy</v>
      </c>
      <c r="C18">
        <f>VLOOKUP(A18,Table2[#All],7,FALSE)</f>
        <v>1</v>
      </c>
      <c r="D18" s="1">
        <v>44614</v>
      </c>
      <c r="E18" t="s">
        <v>186</v>
      </c>
      <c r="F18">
        <v>-3</v>
      </c>
      <c r="G18" t="str">
        <f>VLOOKUP(A18,Table2[#All],3,FALSE)</f>
        <v>US</v>
      </c>
      <c r="H18" t="str">
        <f>VLOOKUP(A18,Table2[#All],4,FALSE)</f>
        <v>North America</v>
      </c>
    </row>
    <row r="19" spans="1:8">
      <c r="A19" t="str">
        <f>"012384"</f>
        <v>012384</v>
      </c>
      <c r="B19" t="str">
        <f>VLOOKUP(A19,Table2[#All],6,FALSE)</f>
        <v>Energy</v>
      </c>
      <c r="C19">
        <f>VLOOKUP(A19,Table2[#All],7,FALSE)</f>
        <v>1</v>
      </c>
      <c r="D19" s="1">
        <v>44614</v>
      </c>
      <c r="E19" t="s">
        <v>186</v>
      </c>
      <c r="F19">
        <v>-3</v>
      </c>
      <c r="G19" t="str">
        <f>VLOOKUP(A19,Table2[#All],3,FALSE)</f>
        <v>UK</v>
      </c>
      <c r="H19" t="str">
        <f>VLOOKUP(A19,Table2[#All],4,FALSE)</f>
        <v>Europe</v>
      </c>
    </row>
    <row r="20" spans="1:8">
      <c r="A20" t="str">
        <f>"002991"</f>
        <v>002991</v>
      </c>
      <c r="B20" t="str">
        <f>VLOOKUP(A20,Table2[#All],6,FALSE)</f>
        <v>Energy</v>
      </c>
      <c r="C20">
        <f>VLOOKUP(A20,Table2[#All],7,FALSE)</f>
        <v>1</v>
      </c>
      <c r="D20" s="1">
        <v>44614</v>
      </c>
      <c r="E20" t="s">
        <v>186</v>
      </c>
      <c r="F20">
        <v>-3</v>
      </c>
      <c r="G20" t="str">
        <f>VLOOKUP(A20,Table2[#All],3,FALSE)</f>
        <v>US</v>
      </c>
      <c r="H20" t="str">
        <f>VLOOKUP(A20,Table2[#All],4,FALSE)</f>
        <v>North America</v>
      </c>
    </row>
    <row r="21" spans="1:8">
      <c r="A21" t="str">
        <f>"002410"</f>
        <v>002410</v>
      </c>
      <c r="B21" t="str">
        <f>VLOOKUP(A21,Table2[#All],6,FALSE)</f>
        <v>Energy</v>
      </c>
      <c r="C21">
        <f>VLOOKUP(A21,Table2[#All],7,FALSE)</f>
        <v>1</v>
      </c>
      <c r="D21" s="1">
        <v>44614</v>
      </c>
      <c r="E21" t="s">
        <v>186</v>
      </c>
      <c r="F21">
        <v>-3</v>
      </c>
      <c r="G21" t="str">
        <f>VLOOKUP(A21,Table2[#All],3,FALSE)</f>
        <v>UK</v>
      </c>
      <c r="H21" t="str">
        <f>VLOOKUP(A21,Table2[#All],4,FALSE)</f>
        <v>Europe</v>
      </c>
    </row>
    <row r="22" spans="1:8">
      <c r="A22" t="str">
        <f>"007017"</f>
        <v>007017</v>
      </c>
      <c r="B22" t="str">
        <f>VLOOKUP(A22,Table2[#All],6,FALSE)</f>
        <v>Energy</v>
      </c>
      <c r="C22">
        <f>VLOOKUP(A22,Table2[#All],7,FALSE)</f>
        <v>0</v>
      </c>
      <c r="D22" s="1">
        <v>44614</v>
      </c>
      <c r="E22" t="s">
        <v>186</v>
      </c>
      <c r="F22">
        <v>-3</v>
      </c>
      <c r="G22" t="str">
        <f>VLOOKUP(A22,Table2[#All],3,FALSE)</f>
        <v>US</v>
      </c>
      <c r="H22" t="str">
        <f>VLOOKUP(A22,Table2[#All],4,FALSE)</f>
        <v>North America</v>
      </c>
    </row>
    <row r="23" spans="1:8">
      <c r="A23" t="str">
        <f>"008549"</f>
        <v>008549</v>
      </c>
      <c r="B23" t="str">
        <f>VLOOKUP(A23,Table2[#All],6,FALSE)</f>
        <v>Energy</v>
      </c>
      <c r="C23">
        <f>VLOOKUP(A23,Table2[#All],7,FALSE)</f>
        <v>1</v>
      </c>
      <c r="D23" s="1">
        <v>44614</v>
      </c>
      <c r="E23" t="s">
        <v>186</v>
      </c>
      <c r="F23">
        <v>-3</v>
      </c>
      <c r="G23" t="str">
        <f>VLOOKUP(A23,Table2[#All],3,FALSE)</f>
        <v>US</v>
      </c>
      <c r="H23" t="str">
        <f>VLOOKUP(A23,Table2[#All],4,FALSE)</f>
        <v>North America</v>
      </c>
    </row>
    <row r="24" spans="1:8">
      <c r="A24" t="str">
        <f>"170841"</f>
        <v>170841</v>
      </c>
      <c r="B24" t="str">
        <f>VLOOKUP(A24,Table2[#All],6,FALSE)</f>
        <v>Energy</v>
      </c>
      <c r="C24">
        <f>VLOOKUP(A24,Table2[#All],7,FALSE)</f>
        <v>0</v>
      </c>
      <c r="D24" s="1">
        <v>44614</v>
      </c>
      <c r="E24" t="s">
        <v>186</v>
      </c>
      <c r="F24">
        <v>-3</v>
      </c>
      <c r="G24" t="str">
        <f>VLOOKUP(A24,Table2[#All],3,FALSE)</f>
        <v>US</v>
      </c>
      <c r="H24" t="str">
        <f>VLOOKUP(A24,Table2[#All],4,FALSE)</f>
        <v>North America</v>
      </c>
    </row>
    <row r="25" spans="1:8">
      <c r="A25" t="str">
        <f>"165649"</f>
        <v>165649</v>
      </c>
      <c r="B25" t="str">
        <f>VLOOKUP(A25,Table2[#All],6,FALSE)</f>
        <v>Energy</v>
      </c>
      <c r="C25">
        <f>VLOOKUP(A25,Table2[#All],7,FALSE)</f>
        <v>0</v>
      </c>
      <c r="D25" s="1">
        <v>44614</v>
      </c>
      <c r="E25" t="s">
        <v>186</v>
      </c>
      <c r="F25">
        <v>-3</v>
      </c>
      <c r="G25" t="str">
        <f>VLOOKUP(A25,Table2[#All],3,FALSE)</f>
        <v>US</v>
      </c>
      <c r="H25" t="str">
        <f>VLOOKUP(A25,Table2[#All],4,FALSE)</f>
        <v>North America</v>
      </c>
    </row>
    <row r="26" spans="1:8">
      <c r="A26" t="str">
        <f>"004503"</f>
        <v>004503</v>
      </c>
      <c r="B26" t="str">
        <f>VLOOKUP(A26,Table2[#All],6,FALSE)</f>
        <v>Energy</v>
      </c>
      <c r="C26">
        <f>VLOOKUP(A26,Table2[#All],7,FALSE)</f>
        <v>1</v>
      </c>
      <c r="D26" s="1">
        <v>44649</v>
      </c>
      <c r="E26" t="s">
        <v>186</v>
      </c>
      <c r="F26">
        <v>-3</v>
      </c>
      <c r="G26" t="str">
        <f>VLOOKUP(A26,Table2[#All],3,FALSE)</f>
        <v>US</v>
      </c>
      <c r="H26" t="str">
        <f>VLOOKUP(A26,Table2[#All],4,FALSE)</f>
        <v>North America</v>
      </c>
    </row>
    <row r="27" spans="1:8">
      <c r="A27" t="str">
        <f>"012384"</f>
        <v>012384</v>
      </c>
      <c r="B27" t="str">
        <f>VLOOKUP(A27,Table2[#All],6,FALSE)</f>
        <v>Energy</v>
      </c>
      <c r="C27">
        <f>VLOOKUP(A27,Table2[#All],7,FALSE)</f>
        <v>1</v>
      </c>
      <c r="D27" s="1">
        <v>44649</v>
      </c>
      <c r="E27" t="s">
        <v>186</v>
      </c>
      <c r="F27">
        <v>-3</v>
      </c>
      <c r="G27" t="str">
        <f>VLOOKUP(A27,Table2[#All],3,FALSE)</f>
        <v>UK</v>
      </c>
      <c r="H27" t="str">
        <f>VLOOKUP(A27,Table2[#All],4,FALSE)</f>
        <v>Europe</v>
      </c>
    </row>
    <row r="28" spans="1:8">
      <c r="A28" t="str">
        <f>"002991"</f>
        <v>002991</v>
      </c>
      <c r="B28" t="str">
        <f>VLOOKUP(A28,Table2[#All],6,FALSE)</f>
        <v>Energy</v>
      </c>
      <c r="C28">
        <f>VLOOKUP(A28,Table2[#All],7,FALSE)</f>
        <v>1</v>
      </c>
      <c r="D28" s="1">
        <v>44649</v>
      </c>
      <c r="E28" t="s">
        <v>186</v>
      </c>
      <c r="F28">
        <v>-3</v>
      </c>
      <c r="G28" t="str">
        <f>VLOOKUP(A28,Table2[#All],3,FALSE)</f>
        <v>US</v>
      </c>
      <c r="H28" t="str">
        <f>VLOOKUP(A28,Table2[#All],4,FALSE)</f>
        <v>North America</v>
      </c>
    </row>
    <row r="29" spans="1:8">
      <c r="A29" t="str">
        <f>"002410"</f>
        <v>002410</v>
      </c>
      <c r="B29" t="str">
        <f>VLOOKUP(A29,Table2[#All],6,FALSE)</f>
        <v>Energy</v>
      </c>
      <c r="C29">
        <f>VLOOKUP(A29,Table2[#All],7,FALSE)</f>
        <v>1</v>
      </c>
      <c r="D29" s="1">
        <v>44649</v>
      </c>
      <c r="E29" t="s">
        <v>186</v>
      </c>
      <c r="F29">
        <v>-3</v>
      </c>
      <c r="G29" t="str">
        <f>VLOOKUP(A29,Table2[#All],3,FALSE)</f>
        <v>UK</v>
      </c>
      <c r="H29" t="str">
        <f>VLOOKUP(A29,Table2[#All],4,FALSE)</f>
        <v>Europe</v>
      </c>
    </row>
    <row r="30" spans="1:8">
      <c r="A30" t="str">
        <f>"007017"</f>
        <v>007017</v>
      </c>
      <c r="B30" t="str">
        <f>VLOOKUP(A30,Table2[#All],6,FALSE)</f>
        <v>Energy</v>
      </c>
      <c r="C30">
        <f>VLOOKUP(A30,Table2[#All],7,FALSE)</f>
        <v>0</v>
      </c>
      <c r="D30" s="1">
        <v>44649</v>
      </c>
      <c r="E30" t="s">
        <v>186</v>
      </c>
      <c r="F30">
        <v>-3</v>
      </c>
      <c r="G30" t="str">
        <f>VLOOKUP(A30,Table2[#All],3,FALSE)</f>
        <v>US</v>
      </c>
      <c r="H30" t="str">
        <f>VLOOKUP(A30,Table2[#All],4,FALSE)</f>
        <v>North America</v>
      </c>
    </row>
    <row r="31" spans="1:8">
      <c r="A31" t="str">
        <f>"008549"</f>
        <v>008549</v>
      </c>
      <c r="B31" t="str">
        <f>VLOOKUP(A31,Table2[#All],6,FALSE)</f>
        <v>Energy</v>
      </c>
      <c r="C31">
        <f>VLOOKUP(A31,Table2[#All],7,FALSE)</f>
        <v>1</v>
      </c>
      <c r="D31" s="1">
        <v>44649</v>
      </c>
      <c r="E31" t="s">
        <v>186</v>
      </c>
      <c r="F31">
        <v>-3</v>
      </c>
      <c r="G31" t="str">
        <f>VLOOKUP(A31,Table2[#All],3,FALSE)</f>
        <v>US</v>
      </c>
      <c r="H31" t="str">
        <f>VLOOKUP(A31,Table2[#All],4,FALSE)</f>
        <v>North America</v>
      </c>
    </row>
    <row r="32" spans="1:8">
      <c r="A32" t="str">
        <f>"170841"</f>
        <v>170841</v>
      </c>
      <c r="B32" t="str">
        <f>VLOOKUP(A32,Table2[#All],6,FALSE)</f>
        <v>Energy</v>
      </c>
      <c r="C32">
        <f>VLOOKUP(A32,Table2[#All],7,FALSE)</f>
        <v>0</v>
      </c>
      <c r="D32" s="1">
        <v>44649</v>
      </c>
      <c r="E32" t="s">
        <v>186</v>
      </c>
      <c r="F32">
        <v>-3</v>
      </c>
      <c r="G32" t="str">
        <f>VLOOKUP(A32,Table2[#All],3,FALSE)</f>
        <v>US</v>
      </c>
      <c r="H32" t="str">
        <f>VLOOKUP(A32,Table2[#All],4,FALSE)</f>
        <v>North America</v>
      </c>
    </row>
    <row r="33" spans="1:8">
      <c r="A33" t="str">
        <f>"165649"</f>
        <v>165649</v>
      </c>
      <c r="B33" t="str">
        <f>VLOOKUP(A33,Table2[#All],6,FALSE)</f>
        <v>Energy</v>
      </c>
      <c r="C33">
        <f>VLOOKUP(A33,Table2[#All],7,FALSE)</f>
        <v>0</v>
      </c>
      <c r="D33" s="1">
        <v>44649</v>
      </c>
      <c r="E33" t="s">
        <v>186</v>
      </c>
      <c r="F33">
        <v>-3</v>
      </c>
      <c r="G33" t="str">
        <f>VLOOKUP(A33,Table2[#All],3,FALSE)</f>
        <v>US</v>
      </c>
      <c r="H33" t="str">
        <f>VLOOKUP(A33,Table2[#All],4,FALSE)</f>
        <v>North America</v>
      </c>
    </row>
    <row r="34" spans="1:8">
      <c r="A34" t="str">
        <f>"004503"</f>
        <v>004503</v>
      </c>
      <c r="B34" t="str">
        <f>VLOOKUP(A34,Table2[#All],6,FALSE)</f>
        <v>Energy</v>
      </c>
      <c r="C34">
        <f>VLOOKUP(A34,Table2[#All],7,FALSE)</f>
        <v>1</v>
      </c>
      <c r="D34" s="1">
        <v>43591</v>
      </c>
      <c r="E34" t="s">
        <v>207</v>
      </c>
      <c r="F34">
        <v>-3</v>
      </c>
      <c r="G34" t="str">
        <f>VLOOKUP(A34,Table2[#All],3,FALSE)</f>
        <v>US</v>
      </c>
      <c r="H34" t="str">
        <f>VLOOKUP(A34,Table2[#All],4,FALSE)</f>
        <v>North America</v>
      </c>
    </row>
    <row r="35" spans="1:8">
      <c r="A35" t="str">
        <f>"002410"</f>
        <v>002410</v>
      </c>
      <c r="B35" t="str">
        <f>VLOOKUP(A35,Table2[#All],6,FALSE)</f>
        <v>Energy</v>
      </c>
      <c r="C35">
        <f>VLOOKUP(A35,Table2[#All],7,FALSE)</f>
        <v>1</v>
      </c>
      <c r="D35" s="1">
        <v>44287</v>
      </c>
      <c r="E35" t="s">
        <v>167</v>
      </c>
      <c r="F35">
        <v>3</v>
      </c>
      <c r="G35" t="str">
        <f>VLOOKUP(A35,Table2[#All],3,FALSE)</f>
        <v>UK</v>
      </c>
      <c r="H35" t="str">
        <f>VLOOKUP(A35,Table2[#All],4,FALSE)</f>
        <v>Europe</v>
      </c>
    </row>
    <row r="36" spans="1:8">
      <c r="A36" t="str">
        <f>"009846"</f>
        <v>009846</v>
      </c>
      <c r="B36" t="str">
        <f>VLOOKUP(A36,Table2[#All],6,FALSE)</f>
        <v>Utilities</v>
      </c>
      <c r="C36">
        <f>VLOOKUP(A36,Table2[#All],7,FALSE)</f>
        <v>0</v>
      </c>
      <c r="D36" s="1">
        <v>44272</v>
      </c>
      <c r="E36" t="s">
        <v>185</v>
      </c>
      <c r="F36">
        <v>-3</v>
      </c>
      <c r="G36" t="str">
        <f>VLOOKUP(A36,Table2[#All],3,FALSE)</f>
        <v>US</v>
      </c>
      <c r="H36" t="str">
        <f>VLOOKUP(A36,Table2[#All],4,FALSE)</f>
        <v>North America</v>
      </c>
    </row>
    <row r="37" spans="1:8">
      <c r="A37" s="4" t="str">
        <f>"290445"</f>
        <v>290445</v>
      </c>
      <c r="B37" t="str">
        <f>VLOOKUP(A37,Table2[#All],6,FALSE)</f>
        <v>Utilities</v>
      </c>
      <c r="C37">
        <f>VLOOKUP(A37,Table2[#All],7,FALSE)</f>
        <v>0</v>
      </c>
      <c r="D37" s="1">
        <v>43677</v>
      </c>
      <c r="E37" t="s">
        <v>121</v>
      </c>
      <c r="F37">
        <v>-3</v>
      </c>
      <c r="G37" t="str">
        <f>VLOOKUP(A37,Table2[#All],3,FALSE)</f>
        <v>Poland</v>
      </c>
      <c r="H37" t="str">
        <f>VLOOKUP(A37,Table2[#All],4,FALSE)</f>
        <v>Europe</v>
      </c>
    </row>
    <row r="38" spans="1:8">
      <c r="A38" t="str">
        <f>"293530"</f>
        <v>293530</v>
      </c>
      <c r="B38" t="str">
        <f>VLOOKUP(A38,Table2[#All],6,FALSE)</f>
        <v>Utilities</v>
      </c>
      <c r="C38">
        <f>VLOOKUP(A38,Table2[#All],7,FALSE)</f>
        <v>0</v>
      </c>
      <c r="D38" s="1">
        <v>44096</v>
      </c>
      <c r="E38" t="s">
        <v>124</v>
      </c>
      <c r="F38">
        <v>-3</v>
      </c>
      <c r="G38" t="str">
        <f>VLOOKUP(A38,Table2[#All],3,FALSE)</f>
        <v>Poland</v>
      </c>
      <c r="H38" t="str">
        <f>VLOOKUP(A38,Table2[#All],4,FALSE)</f>
        <v>Europe</v>
      </c>
    </row>
    <row r="39" spans="1:8">
      <c r="A39" t="s">
        <v>232</v>
      </c>
      <c r="B39" t="str">
        <f>VLOOKUP(A39,Table2[#All],6,FALSE)</f>
        <v>Energy</v>
      </c>
      <c r="C39">
        <f>VLOOKUP(A39,Table2[#All],7,FALSE)</f>
        <v>1</v>
      </c>
      <c r="D39" s="1">
        <v>41408</v>
      </c>
      <c r="E39" t="s">
        <v>148</v>
      </c>
      <c r="F39">
        <v>3</v>
      </c>
      <c r="G39" t="str">
        <f>VLOOKUP(A39,Table2[#All],3,FALSE)</f>
        <v>US</v>
      </c>
      <c r="H39" t="str">
        <f>VLOOKUP(A39,Table2[#All],4,FALSE)</f>
        <v>North America</v>
      </c>
    </row>
    <row r="40" spans="1:8">
      <c r="A40" t="s">
        <v>233</v>
      </c>
      <c r="B40" t="str">
        <f>VLOOKUP(A40,Table2[#All],6,FALSE)</f>
        <v>Energy</v>
      </c>
      <c r="C40">
        <f>VLOOKUP(A40,Table2[#All],7,FALSE)</f>
        <v>1</v>
      </c>
      <c r="D40" s="1">
        <v>41408</v>
      </c>
      <c r="E40" t="s">
        <v>148</v>
      </c>
      <c r="F40">
        <v>3</v>
      </c>
      <c r="G40" t="str">
        <f>VLOOKUP(A40,Table2[#All],3,FALSE)</f>
        <v>US</v>
      </c>
      <c r="H40" t="str">
        <f>VLOOKUP(A40,Table2[#All],4,FALSE)</f>
        <v>North America</v>
      </c>
    </row>
    <row r="41" spans="1:8">
      <c r="A41" t="s">
        <v>288</v>
      </c>
      <c r="B41" t="str">
        <f>VLOOKUP(A41,Table2[#All],6,FALSE)</f>
        <v>Industrials</v>
      </c>
      <c r="C41">
        <f>VLOOKUP(A41,Table2[#All],7,FALSE)</f>
        <v>0</v>
      </c>
      <c r="D41" s="1">
        <v>41408</v>
      </c>
      <c r="E41" t="s">
        <v>148</v>
      </c>
      <c r="F41">
        <v>3</v>
      </c>
      <c r="G41" t="str">
        <f>VLOOKUP(A41,Table2[#All],3,FALSE)</f>
        <v>US</v>
      </c>
      <c r="H41" t="str">
        <f>VLOOKUP(A41,Table2[#All],4,FALSE)</f>
        <v>North America</v>
      </c>
    </row>
    <row r="42" spans="1:8">
      <c r="A42" t="s">
        <v>254</v>
      </c>
      <c r="B42" t="str">
        <f>VLOOKUP(A42,Table2[#All],6,FALSE)</f>
        <v>Energy</v>
      </c>
      <c r="C42">
        <f>VLOOKUP(A42,Table2[#All],7,FALSE)</f>
        <v>1</v>
      </c>
      <c r="D42" s="1">
        <v>41408</v>
      </c>
      <c r="E42" t="s">
        <v>148</v>
      </c>
      <c r="F42">
        <v>3</v>
      </c>
      <c r="G42" t="str">
        <f>VLOOKUP(A42,Table2[#All],3,FALSE)</f>
        <v>US</v>
      </c>
      <c r="H42" t="str">
        <f>VLOOKUP(A42,Table2[#All],4,FALSE)</f>
        <v>North America</v>
      </c>
    </row>
    <row r="43" spans="1:8">
      <c r="A43" t="s">
        <v>235</v>
      </c>
      <c r="B43" t="str">
        <f>VLOOKUP(A43,Table2[#All],6,FALSE)</f>
        <v>Energy</v>
      </c>
      <c r="C43">
        <f>VLOOKUP(A43,Table2[#All],7,FALSE)</f>
        <v>1</v>
      </c>
      <c r="D43" s="1">
        <v>41408</v>
      </c>
      <c r="E43" t="s">
        <v>148</v>
      </c>
      <c r="F43">
        <v>3</v>
      </c>
      <c r="G43" t="str">
        <f>VLOOKUP(A43,Table2[#All],3,FALSE)</f>
        <v>UK</v>
      </c>
      <c r="H43" t="str">
        <f>VLOOKUP(A43,Table2[#All],4,FALSE)</f>
        <v>Europe</v>
      </c>
    </row>
    <row r="44" spans="1:8">
      <c r="A44" t="s">
        <v>232</v>
      </c>
      <c r="B44" t="str">
        <f>VLOOKUP(A44,Table2[#All],6,FALSE)</f>
        <v>Energy</v>
      </c>
      <c r="C44">
        <f>VLOOKUP(A44,Table2[#All],7,FALSE)</f>
        <v>1</v>
      </c>
      <c r="D44" s="1">
        <v>40326</v>
      </c>
      <c r="E44" t="s">
        <v>148</v>
      </c>
      <c r="F44">
        <v>3</v>
      </c>
      <c r="G44" t="str">
        <f>VLOOKUP(A44,Table2[#All],3,FALSE)</f>
        <v>US</v>
      </c>
      <c r="H44" t="str">
        <f>VLOOKUP(A44,Table2[#All],4,FALSE)</f>
        <v>North America</v>
      </c>
    </row>
    <row r="45" spans="1:8">
      <c r="A45" t="s">
        <v>233</v>
      </c>
      <c r="B45" t="str">
        <f>VLOOKUP(A45,Table2[#All],6,FALSE)</f>
        <v>Energy</v>
      </c>
      <c r="C45">
        <f>VLOOKUP(A45,Table2[#All],7,FALSE)</f>
        <v>1</v>
      </c>
      <c r="D45" s="1">
        <v>40326</v>
      </c>
      <c r="E45" t="s">
        <v>148</v>
      </c>
      <c r="F45">
        <v>3</v>
      </c>
      <c r="G45" t="str">
        <f>VLOOKUP(A45,Table2[#All],3,FALSE)</f>
        <v>US</v>
      </c>
      <c r="H45" t="str">
        <f>VLOOKUP(A45,Table2[#All],4,FALSE)</f>
        <v>North America</v>
      </c>
    </row>
    <row r="46" spans="1:8">
      <c r="A46" t="s">
        <v>288</v>
      </c>
      <c r="B46" t="str">
        <f>VLOOKUP(A46,Table2[#All],6,FALSE)</f>
        <v>Industrials</v>
      </c>
      <c r="C46">
        <f>VLOOKUP(A46,Table2[#All],7,FALSE)</f>
        <v>0</v>
      </c>
      <c r="D46" s="1">
        <v>40326</v>
      </c>
      <c r="E46" t="s">
        <v>148</v>
      </c>
      <c r="F46">
        <v>3</v>
      </c>
      <c r="G46" t="str">
        <f>VLOOKUP(A46,Table2[#All],3,FALSE)</f>
        <v>US</v>
      </c>
      <c r="H46" t="str">
        <f>VLOOKUP(A46,Table2[#All],4,FALSE)</f>
        <v>North America</v>
      </c>
    </row>
    <row r="47" spans="1:8">
      <c r="A47" t="s">
        <v>254</v>
      </c>
      <c r="B47" t="str">
        <f>VLOOKUP(A47,Table2[#All],6,FALSE)</f>
        <v>Energy</v>
      </c>
      <c r="C47">
        <f>VLOOKUP(A47,Table2[#All],7,FALSE)</f>
        <v>1</v>
      </c>
      <c r="D47" s="1">
        <v>40326</v>
      </c>
      <c r="E47" t="s">
        <v>148</v>
      </c>
      <c r="F47">
        <v>3</v>
      </c>
      <c r="G47" t="str">
        <f>VLOOKUP(A47,Table2[#All],3,FALSE)</f>
        <v>US</v>
      </c>
      <c r="H47" t="str">
        <f>VLOOKUP(A47,Table2[#All],4,FALSE)</f>
        <v>North America</v>
      </c>
    </row>
    <row r="48" spans="1:8">
      <c r="A48" t="s">
        <v>235</v>
      </c>
      <c r="B48" t="str">
        <f>VLOOKUP(A48,Table2[#All],6,FALSE)</f>
        <v>Energy</v>
      </c>
      <c r="C48">
        <f>VLOOKUP(A48,Table2[#All],7,FALSE)</f>
        <v>1</v>
      </c>
      <c r="D48" s="1">
        <v>40326</v>
      </c>
      <c r="E48" t="s">
        <v>148</v>
      </c>
      <c r="F48">
        <v>3</v>
      </c>
      <c r="G48" t="str">
        <f>VLOOKUP(A48,Table2[#All],3,FALSE)</f>
        <v>UK</v>
      </c>
      <c r="H48" t="str">
        <f>VLOOKUP(A48,Table2[#All],4,FALSE)</f>
        <v>Europe</v>
      </c>
    </row>
    <row r="49" spans="1:8">
      <c r="A49" t="str">
        <f>"004503"</f>
        <v>004503</v>
      </c>
      <c r="B49" t="str">
        <f>VLOOKUP(A49,Table2[#All],6,FALSE)</f>
        <v>Energy</v>
      </c>
      <c r="C49">
        <f>VLOOKUP(A49,Table2[#All],7,FALSE)</f>
        <v>1</v>
      </c>
      <c r="D49" s="1">
        <v>44369</v>
      </c>
      <c r="E49" t="s">
        <v>183</v>
      </c>
      <c r="F49">
        <v>-3</v>
      </c>
      <c r="G49" t="str">
        <f>VLOOKUP(A49,Table2[#All],3,FALSE)</f>
        <v>US</v>
      </c>
      <c r="H49" t="str">
        <f>VLOOKUP(A49,Table2[#All],4,FALSE)</f>
        <v>North America</v>
      </c>
    </row>
    <row r="50" spans="1:8">
      <c r="A50" t="str">
        <f>"002410"</f>
        <v>002410</v>
      </c>
      <c r="B50" t="str">
        <f>VLOOKUP(A50,Table2[#All],6,FALSE)</f>
        <v>Energy</v>
      </c>
      <c r="C50">
        <f>VLOOKUP(A50,Table2[#All],7,FALSE)</f>
        <v>1</v>
      </c>
      <c r="D50" s="1">
        <v>43998</v>
      </c>
      <c r="E50" t="s">
        <v>126</v>
      </c>
      <c r="F50">
        <v>-3</v>
      </c>
      <c r="G50" t="str">
        <f>VLOOKUP(A50,Table2[#All],3,FALSE)</f>
        <v>UK</v>
      </c>
      <c r="H50" t="str">
        <f>VLOOKUP(A50,Table2[#All],4,FALSE)</f>
        <v>Europe</v>
      </c>
    </row>
    <row r="51" spans="1:8">
      <c r="A51" t="str">
        <f>"001440"</f>
        <v>001440</v>
      </c>
      <c r="B51" t="str">
        <f>VLOOKUP(A51,Table2[#All],6,FALSE)</f>
        <v>Utilities</v>
      </c>
      <c r="C51">
        <f>VLOOKUP(A51,Table2[#All],7,FALSE)</f>
        <v>0</v>
      </c>
      <c r="D51" s="1">
        <v>40714</v>
      </c>
      <c r="E51" t="s">
        <v>143</v>
      </c>
      <c r="F51">
        <v>3</v>
      </c>
      <c r="G51" t="str">
        <f>VLOOKUP(A51,Table2[#All],3,FALSE)</f>
        <v>US</v>
      </c>
      <c r="H51" t="str">
        <f>VLOOKUP(A51,Table2[#All],4,FALSE)</f>
        <v>North America</v>
      </c>
    </row>
    <row r="52" spans="1:8">
      <c r="A52" t="str">
        <f>"001440"</f>
        <v>001440</v>
      </c>
      <c r="B52" t="str">
        <f>VLOOKUP(A52,Table2[#All],6,FALSE)</f>
        <v>Utilities</v>
      </c>
      <c r="C52">
        <f>VLOOKUP(A52,Table2[#All],7,FALSE)</f>
        <v>0</v>
      </c>
      <c r="D52" s="1">
        <v>40311</v>
      </c>
      <c r="E52" t="s">
        <v>143</v>
      </c>
      <c r="F52">
        <v>3</v>
      </c>
      <c r="G52" t="str">
        <f>VLOOKUP(A52,Table2[#All],3,FALSE)</f>
        <v>US</v>
      </c>
      <c r="H52" t="str">
        <f>VLOOKUP(A52,Table2[#All],4,FALSE)</f>
        <v>North America</v>
      </c>
    </row>
    <row r="53" spans="1:8">
      <c r="A53" t="str">
        <f>"004503"</f>
        <v>004503</v>
      </c>
      <c r="B53" t="str">
        <f>VLOOKUP(A53,Table2[#All],6,FALSE)</f>
        <v>Energy</v>
      </c>
      <c r="C53">
        <f>VLOOKUP(A53,Table2[#All],7,FALSE)</f>
        <v>1</v>
      </c>
      <c r="D53" s="1">
        <v>43538</v>
      </c>
      <c r="E53" t="s">
        <v>153</v>
      </c>
      <c r="F53" s="9">
        <v>-3</v>
      </c>
      <c r="G53" t="str">
        <f>VLOOKUP(A53,Table2[#All],3,FALSE)</f>
        <v>US</v>
      </c>
      <c r="H53" t="str">
        <f>VLOOKUP(A53,Table2[#All],4,FALSE)</f>
        <v>North America</v>
      </c>
    </row>
    <row r="54" spans="1:8">
      <c r="A54" t="str">
        <f>"012384"</f>
        <v>012384</v>
      </c>
      <c r="B54" t="str">
        <f>VLOOKUP(A54,Table2[#All],6,FALSE)</f>
        <v>Energy</v>
      </c>
      <c r="C54">
        <f>VLOOKUP(A54,Table2[#All],7,FALSE)</f>
        <v>1</v>
      </c>
      <c r="D54" s="1">
        <v>44102</v>
      </c>
      <c r="E54" t="s">
        <v>166</v>
      </c>
      <c r="F54">
        <v>-3</v>
      </c>
      <c r="G54" t="str">
        <f>VLOOKUP(A54,Table2[#All],3,FALSE)</f>
        <v>UK</v>
      </c>
      <c r="H54" t="str">
        <f>VLOOKUP(A54,Table2[#All],4,FALSE)</f>
        <v>Europe</v>
      </c>
    </row>
    <row r="55" spans="1:8">
      <c r="A55" t="str">
        <f>"012384"</f>
        <v>012384</v>
      </c>
      <c r="B55" t="str">
        <f>VLOOKUP(A55,Table2[#All],6,FALSE)</f>
        <v>Energy</v>
      </c>
      <c r="C55">
        <f>VLOOKUP(A55,Table2[#All],7,FALSE)</f>
        <v>1</v>
      </c>
      <c r="D55" s="1">
        <v>44102</v>
      </c>
      <c r="E55" t="s">
        <v>162</v>
      </c>
      <c r="F55" s="9">
        <v>0</v>
      </c>
      <c r="G55" t="str">
        <f>VLOOKUP(A55,Table2[#All],3,FALSE)</f>
        <v>UK</v>
      </c>
      <c r="H55" t="str">
        <f>VLOOKUP(A55,Table2[#All],4,FALSE)</f>
        <v>Europe</v>
      </c>
    </row>
    <row r="56" spans="1:8">
      <c r="A56" t="str">
        <f>"269546"</f>
        <v>269546</v>
      </c>
      <c r="B56" t="str">
        <f>VLOOKUP(A56,Table2[#All],6,FALSE)</f>
        <v>Financials</v>
      </c>
      <c r="C56">
        <f>VLOOKUP(A56,Table2[#All],7,FALSE)</f>
        <v>0</v>
      </c>
      <c r="D56" s="1">
        <v>43672</v>
      </c>
      <c r="E56" t="s">
        <v>132</v>
      </c>
      <c r="F56" s="9">
        <v>0</v>
      </c>
      <c r="G56" t="str">
        <f>VLOOKUP(A56,Table2[#All],3,FALSE)</f>
        <v>Poland</v>
      </c>
      <c r="H56" t="str">
        <f>VLOOKUP(A56,Table2[#All],4,FALSE)</f>
        <v>Europe</v>
      </c>
    </row>
    <row r="57" spans="1:8">
      <c r="A57" t="s">
        <v>233</v>
      </c>
      <c r="B57" t="str">
        <f>VLOOKUP(A57,Table2[#All],6,FALSE)</f>
        <v>Energy</v>
      </c>
      <c r="C57">
        <f>VLOOKUP(A57,Table2[#All],7,FALSE)</f>
        <v>1</v>
      </c>
      <c r="D57" s="1">
        <v>43189</v>
      </c>
      <c r="E57" t="s">
        <v>156</v>
      </c>
      <c r="F57">
        <v>3</v>
      </c>
      <c r="G57" t="str">
        <f>VLOOKUP(A57,Table2[#All],3,FALSE)</f>
        <v>US</v>
      </c>
      <c r="H57" t="str">
        <f>VLOOKUP(A57,Table2[#All],4,FALSE)</f>
        <v>North America</v>
      </c>
    </row>
    <row r="58" spans="1:8">
      <c r="A58" t="s">
        <v>233</v>
      </c>
      <c r="B58" t="str">
        <f>VLOOKUP(A58,Table2[#All],6,FALSE)</f>
        <v>Energy</v>
      </c>
      <c r="C58">
        <f>VLOOKUP(A58,Table2[#All],7,FALSE)</f>
        <v>1</v>
      </c>
      <c r="D58" s="1">
        <v>43500</v>
      </c>
      <c r="E58" t="s">
        <v>156</v>
      </c>
      <c r="F58">
        <v>3</v>
      </c>
      <c r="G58" t="str">
        <f>VLOOKUP(A58,Table2[#All],3,FALSE)</f>
        <v>US</v>
      </c>
      <c r="H58" t="str">
        <f>VLOOKUP(A58,Table2[#All],4,FALSE)</f>
        <v>North America</v>
      </c>
    </row>
    <row r="59" spans="1:8">
      <c r="A59" s="8" t="s">
        <v>133</v>
      </c>
      <c r="B59" t="str">
        <f>VLOOKUP(A59,Table2[#All],6,FALSE)</f>
        <v>Energy</v>
      </c>
      <c r="C59">
        <f>VLOOKUP(A59,Table2[#All],7,FALSE)</f>
        <v>1</v>
      </c>
      <c r="D59" s="1">
        <v>44287</v>
      </c>
      <c r="E59" t="s">
        <v>134</v>
      </c>
      <c r="F59">
        <v>-3</v>
      </c>
      <c r="G59" t="str">
        <f>VLOOKUP(A59,Table2[#All],3,FALSE)</f>
        <v>France</v>
      </c>
      <c r="H59" t="str">
        <f>VLOOKUP(A59,Table2[#All],4,FALSE)</f>
        <v>Europe</v>
      </c>
    </row>
    <row r="60" spans="1:8">
      <c r="A60" t="str">
        <f>"024625"</f>
        <v>024625</v>
      </c>
      <c r="B60" t="str">
        <f>VLOOKUP(A60,Table2[#All],6,FALSE)</f>
        <v>Energy</v>
      </c>
      <c r="C60">
        <f>VLOOKUP(A60,Table2[#All],7,FALSE)</f>
        <v>1</v>
      </c>
      <c r="D60" s="1">
        <v>44546</v>
      </c>
      <c r="E60" t="s">
        <v>125</v>
      </c>
      <c r="F60">
        <v>-3</v>
      </c>
      <c r="G60" t="str">
        <f>VLOOKUP(A60,Table2[#All],3,FALSE)</f>
        <v>France</v>
      </c>
      <c r="H60" t="str">
        <f>VLOOKUP(A60,Table2[#All],4,FALSE)</f>
        <v>Europe</v>
      </c>
    </row>
    <row r="61" spans="1:8">
      <c r="A61" t="str">
        <f>"012384"</f>
        <v>012384</v>
      </c>
      <c r="B61" t="str">
        <f>VLOOKUP(A61,Table2[#All],6,FALSE)</f>
        <v>Energy</v>
      </c>
      <c r="C61">
        <f>VLOOKUP(A61,Table2[#All],7,FALSE)</f>
        <v>1</v>
      </c>
      <c r="D61" s="1">
        <v>38670</v>
      </c>
      <c r="E61" t="s">
        <v>24</v>
      </c>
      <c r="F61">
        <v>-3</v>
      </c>
      <c r="G61" t="str">
        <f>VLOOKUP(A61,Table2[#All],3,FALSE)</f>
        <v>UK</v>
      </c>
      <c r="H61" t="str">
        <f>VLOOKUP(A61,Table2[#All],4,FALSE)</f>
        <v>Europe</v>
      </c>
    </row>
    <row r="62" spans="1:8">
      <c r="A62" t="str">
        <f>"100737"</f>
        <v>100737</v>
      </c>
      <c r="B62" t="str">
        <f>VLOOKUP(A62,Table2[#All],6,FALSE)</f>
        <v>Consumer Discretionary</v>
      </c>
      <c r="C62">
        <f>VLOOKUP(A62,Table2[#All],7,FALSE)</f>
        <v>0</v>
      </c>
      <c r="D62" s="1">
        <v>39406</v>
      </c>
      <c r="E62" t="s">
        <v>130</v>
      </c>
      <c r="F62">
        <v>3</v>
      </c>
      <c r="G62" t="str">
        <f>VLOOKUP(A62,Table2[#All],3,FALSE)</f>
        <v>Germany</v>
      </c>
      <c r="H62" t="str">
        <f>VLOOKUP(A62,Table2[#All],4,FALSE)</f>
        <v>Europe</v>
      </c>
    </row>
    <row r="63" spans="1:8">
      <c r="A63" t="str">
        <f>"011259"</f>
        <v>011259</v>
      </c>
      <c r="B63" t="str">
        <f>VLOOKUP(A63,Table2[#All],6,FALSE)</f>
        <v>Consumer Staples</v>
      </c>
      <c r="C63">
        <f>VLOOKUP(A63,Table2[#All],7,FALSE)</f>
        <v>0</v>
      </c>
      <c r="D63" s="1">
        <v>44459</v>
      </c>
      <c r="E63" t="s">
        <v>196</v>
      </c>
      <c r="F63">
        <v>3</v>
      </c>
      <c r="G63" t="str">
        <f>VLOOKUP(A63,Table2[#All],3,FALSE)</f>
        <v>US</v>
      </c>
      <c r="H63" t="str">
        <f>VLOOKUP(A63,Table2[#All],4,FALSE)</f>
        <v>North America</v>
      </c>
    </row>
    <row r="64" spans="1:8">
      <c r="A64" t="str">
        <f>"222139"</f>
        <v>222139</v>
      </c>
      <c r="B64" t="str">
        <f>VLOOKUP(A64,Table2[#All],6,FALSE)</f>
        <v>Industrials</v>
      </c>
      <c r="C64">
        <f>VLOOKUP(A64,Table2[#All],7,FALSE)</f>
        <v>0</v>
      </c>
      <c r="D64" s="1">
        <v>43187</v>
      </c>
      <c r="E64" t="s">
        <v>33</v>
      </c>
      <c r="F64">
        <v>3</v>
      </c>
      <c r="G64" t="str">
        <f>VLOOKUP(A64,Table2[#All],3,FALSE)</f>
        <v>Austria</v>
      </c>
      <c r="H64" t="str">
        <f>VLOOKUP(A64,Table2[#All],4,FALSE)</f>
        <v>Europe</v>
      </c>
    </row>
    <row r="65" spans="1:8">
      <c r="A65" t="str">
        <f>"222139"</f>
        <v>222139</v>
      </c>
      <c r="B65" t="str">
        <f>VLOOKUP(A65,Table2[#All],6,FALSE)</f>
        <v>Industrials</v>
      </c>
      <c r="C65">
        <f>VLOOKUP(A65,Table2[#All],7,FALSE)</f>
        <v>0</v>
      </c>
      <c r="D65" s="1">
        <v>42887</v>
      </c>
      <c r="E65" t="s">
        <v>33</v>
      </c>
      <c r="F65">
        <v>3</v>
      </c>
      <c r="G65" t="str">
        <f>VLOOKUP(A65,Table2[#All],3,FALSE)</f>
        <v>Austria</v>
      </c>
      <c r="H65" t="str">
        <f>VLOOKUP(A65,Table2[#All],4,FALSE)</f>
        <v>Europe</v>
      </c>
    </row>
    <row r="66" spans="1:8">
      <c r="A66" t="str">
        <f>"033668"</f>
        <v>033668</v>
      </c>
      <c r="B66" t="str">
        <f>VLOOKUP(A66,Table2[#All],6,FALSE)</f>
        <v>Industrials</v>
      </c>
      <c r="C66">
        <f>VLOOKUP(A66,Table2[#All],7,FALSE)</f>
        <v>0</v>
      </c>
      <c r="D66" s="1">
        <v>44252</v>
      </c>
      <c r="E66" t="s">
        <v>195</v>
      </c>
      <c r="F66">
        <v>-3</v>
      </c>
      <c r="G66" t="str">
        <f>VLOOKUP(A66,Table2[#All],3,FALSE)</f>
        <v>US</v>
      </c>
      <c r="H66" t="str">
        <f>VLOOKUP(A66,Table2[#All],4,FALSE)</f>
        <v>North America</v>
      </c>
    </row>
    <row r="67" spans="1:8">
      <c r="A67" t="str">
        <f>"038676"</f>
        <v>038676</v>
      </c>
      <c r="B67" t="str">
        <f>VLOOKUP(A67,Table2[#All],6,FALSE)</f>
        <v>Consumer Staples</v>
      </c>
      <c r="C67">
        <f>VLOOKUP(A67,Table2[#All],7,FALSE)</f>
        <v>0</v>
      </c>
      <c r="D67" s="1">
        <v>44495</v>
      </c>
      <c r="E67" t="s">
        <v>199</v>
      </c>
      <c r="F67">
        <v>3</v>
      </c>
      <c r="G67" t="str">
        <f>VLOOKUP(A67,Table2[#All],3,FALSE)</f>
        <v>US</v>
      </c>
      <c r="H67" t="str">
        <f>VLOOKUP(A67,Table2[#All],4,FALSE)</f>
        <v>North America</v>
      </c>
    </row>
    <row r="68" spans="1:8">
      <c r="A68" t="str">
        <f>"002410"</f>
        <v>002410</v>
      </c>
      <c r="B68" t="str">
        <f>VLOOKUP(A68,Table2[#All],6,FALSE)</f>
        <v>Energy</v>
      </c>
      <c r="C68">
        <f>VLOOKUP(A68,Table2[#All],7,FALSE)</f>
        <v>1</v>
      </c>
      <c r="D68" s="1">
        <v>44467</v>
      </c>
      <c r="E68" t="s">
        <v>169</v>
      </c>
      <c r="F68">
        <v>3</v>
      </c>
      <c r="G68" t="str">
        <f>VLOOKUP(A68,Table2[#All],3,FALSE)</f>
        <v>UK</v>
      </c>
      <c r="H68" t="str">
        <f>VLOOKUP(A68,Table2[#All],4,FALSE)</f>
        <v>Europe</v>
      </c>
    </row>
    <row r="69" spans="1:8">
      <c r="A69" t="str">
        <f>"038676"</f>
        <v>038676</v>
      </c>
      <c r="B69" t="str">
        <f>VLOOKUP(A69,Table2[#All],6,FALSE)</f>
        <v>Consumer Staples</v>
      </c>
      <c r="C69">
        <f>VLOOKUP(A69,Table2[#All],7,FALSE)</f>
        <v>0</v>
      </c>
      <c r="D69" s="1">
        <v>44495</v>
      </c>
      <c r="E69" t="s">
        <v>202</v>
      </c>
      <c r="F69">
        <v>3</v>
      </c>
      <c r="G69" t="str">
        <f>VLOOKUP(A69,Table2[#All],3,FALSE)</f>
        <v>US</v>
      </c>
      <c r="H69" t="str">
        <f>VLOOKUP(A69,Table2[#All],4,FALSE)</f>
        <v>North America</v>
      </c>
    </row>
    <row r="70" spans="1:8">
      <c r="A70" t="str">
        <f>"003144"</f>
        <v>003144</v>
      </c>
      <c r="B70" t="str">
        <f>VLOOKUP(A70,Table2[#All],6,FALSE)</f>
        <v>Consumer Staples</v>
      </c>
      <c r="C70">
        <f>VLOOKUP(A70,Table2[#All],7,FALSE)</f>
        <v>0</v>
      </c>
      <c r="D70" s="1">
        <v>44515</v>
      </c>
      <c r="E70" t="s">
        <v>201</v>
      </c>
      <c r="F70">
        <v>3</v>
      </c>
      <c r="G70" t="str">
        <f>VLOOKUP(A70,Table2[#All],3,FALSE)</f>
        <v>US</v>
      </c>
      <c r="H70" t="str">
        <f>VLOOKUP(A70,Table2[#All],4,FALSE)</f>
        <v>North America</v>
      </c>
    </row>
    <row r="71" spans="1:8">
      <c r="A71" t="str">
        <f>"003121"</f>
        <v>003121</v>
      </c>
      <c r="B71" t="str">
        <f>VLOOKUP(A71,Table2[#All],6,FALSE)</f>
        <v>Consumer Staples</v>
      </c>
      <c r="C71">
        <f>VLOOKUP(A71,Table2[#All],7,FALSE)</f>
        <v>0</v>
      </c>
      <c r="D71" s="1">
        <v>44515</v>
      </c>
      <c r="E71" t="s">
        <v>201</v>
      </c>
      <c r="F71">
        <v>3</v>
      </c>
      <c r="G71" t="str">
        <f>VLOOKUP(A71,Table2[#All],3,FALSE)</f>
        <v>US</v>
      </c>
      <c r="H71" t="str">
        <f>VLOOKUP(A71,Table2[#All],4,FALSE)</f>
        <v>North America</v>
      </c>
    </row>
    <row r="72" spans="1:8">
      <c r="A72" t="str">
        <f>"008762"</f>
        <v>008762</v>
      </c>
      <c r="B72" t="str">
        <f>VLOOKUP(A72,Table2[#All],6,FALSE)</f>
        <v>Consumer Staples</v>
      </c>
      <c r="C72">
        <f>VLOOKUP(A72,Table2[#All],7,FALSE)</f>
        <v>0</v>
      </c>
      <c r="D72" s="1">
        <v>44515</v>
      </c>
      <c r="E72" t="s">
        <v>201</v>
      </c>
      <c r="F72">
        <v>3</v>
      </c>
      <c r="G72" t="str">
        <f>VLOOKUP(A72,Table2[#All],3,FALSE)</f>
        <v>US</v>
      </c>
      <c r="H72" t="str">
        <f>VLOOKUP(A72,Table2[#All],4,FALSE)</f>
        <v>North America</v>
      </c>
    </row>
    <row r="73" spans="1:8">
      <c r="A73" t="str">
        <f>"016603"</f>
        <v>016603</v>
      </c>
      <c r="B73" t="str">
        <f>VLOOKUP(A73,Table2[#All],6,FALSE)</f>
        <v>Consumer Staples</v>
      </c>
      <c r="C73">
        <f>VLOOKUP(A73,Table2[#All],7,FALSE)</f>
        <v>0</v>
      </c>
      <c r="D73" s="1">
        <v>44515</v>
      </c>
      <c r="E73" t="s">
        <v>201</v>
      </c>
      <c r="F73">
        <v>3</v>
      </c>
      <c r="G73" t="str">
        <f>VLOOKUP(A73,Table2[#All],3,FALSE)</f>
        <v>Switzerland</v>
      </c>
      <c r="H73" t="str">
        <f>VLOOKUP(A73,Table2[#All],4,FALSE)</f>
        <v>Europe</v>
      </c>
    </row>
    <row r="74" spans="1:8">
      <c r="A74" t="str">
        <f>"002663"</f>
        <v>002663</v>
      </c>
      <c r="B74" t="str">
        <f>VLOOKUP(A74,Table2[#All],6,FALSE)</f>
        <v>Consumer Staples</v>
      </c>
      <c r="C74">
        <f>VLOOKUP(A74,Table2[#All],7,FALSE)</f>
        <v>0</v>
      </c>
      <c r="D74" s="1">
        <v>44515</v>
      </c>
      <c r="E74" t="s">
        <v>201</v>
      </c>
      <c r="F74">
        <v>3</v>
      </c>
      <c r="G74" t="str">
        <f>VLOOKUP(A74,Table2[#All],3,FALSE)</f>
        <v>US</v>
      </c>
      <c r="H74" t="str">
        <f>VLOOKUP(A74,Table2[#All],4,FALSE)</f>
        <v>North America</v>
      </c>
    </row>
    <row r="75" spans="1:8">
      <c r="A75" t="str">
        <f>"100581"</f>
        <v>100581</v>
      </c>
      <c r="B75" t="str">
        <f>VLOOKUP(A75,Table2[#All],6,FALSE)</f>
        <v>Consumer Staples</v>
      </c>
      <c r="C75">
        <f>VLOOKUP(A75,Table2[#All],7,FALSE)</f>
        <v>0</v>
      </c>
      <c r="D75" s="1">
        <v>44515</v>
      </c>
      <c r="E75" t="s">
        <v>201</v>
      </c>
      <c r="F75">
        <v>3</v>
      </c>
      <c r="G75" t="str">
        <f>VLOOKUP(A75,Table2[#All],3,FALSE)</f>
        <v>France</v>
      </c>
      <c r="H75" t="str">
        <f>VLOOKUP(A75,Table2[#All],4,FALSE)</f>
        <v>Europe</v>
      </c>
    </row>
    <row r="76" spans="1:8">
      <c r="A76" t="str">
        <f>"003170"</f>
        <v>003170</v>
      </c>
      <c r="B76" t="str">
        <f>VLOOKUP(A76,Table2[#All],6,FALSE)</f>
        <v>Consumer Staples</v>
      </c>
      <c r="C76">
        <f>VLOOKUP(A76,Table2[#All],7,FALSE)</f>
        <v>0</v>
      </c>
      <c r="D76" s="1">
        <v>44515</v>
      </c>
      <c r="E76" t="s">
        <v>201</v>
      </c>
      <c r="F76">
        <v>3</v>
      </c>
      <c r="G76" t="str">
        <f>VLOOKUP(A76,Table2[#All],3,FALSE)</f>
        <v>US</v>
      </c>
      <c r="H76" t="str">
        <f>VLOOKUP(A76,Table2[#All],4,FALSE)</f>
        <v>North America</v>
      </c>
    </row>
    <row r="77" spans="1:8">
      <c r="A77" t="str">
        <f>"100953"</f>
        <v>100953</v>
      </c>
      <c r="B77" t="str">
        <f>VLOOKUP(A77,Table2[#All],6,FALSE)</f>
        <v>Utilities</v>
      </c>
      <c r="C77">
        <f>VLOOKUP(A77,Table2[#All],7,FALSE)</f>
        <v>1</v>
      </c>
      <c r="D77" s="1">
        <v>43069</v>
      </c>
      <c r="E77" t="s">
        <v>30</v>
      </c>
      <c r="F77">
        <v>-3</v>
      </c>
      <c r="G77" t="str">
        <f>VLOOKUP(A77,Table2[#All],3,FALSE)</f>
        <v>Germany</v>
      </c>
      <c r="H77" t="str">
        <f>VLOOKUP(A77,Table2[#All],4,FALSE)</f>
        <v>Europe</v>
      </c>
    </row>
    <row r="78" spans="1:8">
      <c r="A78" t="s">
        <v>251</v>
      </c>
      <c r="B78" t="str">
        <f>VLOOKUP(A78,Table2[#All],6,FALSE)</f>
        <v>Energy</v>
      </c>
      <c r="C78">
        <v>1</v>
      </c>
      <c r="D78" s="1">
        <v>42824</v>
      </c>
      <c r="E78" t="s">
        <v>289</v>
      </c>
      <c r="F78">
        <v>3</v>
      </c>
      <c r="G78" t="str">
        <f>VLOOKUP(A78,Table2[#All],3,FALSE)</f>
        <v>US</v>
      </c>
      <c r="H78" t="str">
        <f>VLOOKUP(A78,Table2[#All],4,FALSE)</f>
        <v>North America</v>
      </c>
    </row>
    <row r="79" spans="1:8">
      <c r="A79" t="str">
        <f>"012384"</f>
        <v>012384</v>
      </c>
      <c r="B79" t="str">
        <f>VLOOKUP(A79,Table2[#All],6,FALSE)</f>
        <v>Energy</v>
      </c>
      <c r="C79">
        <f>VLOOKUP(A79,Table2[#All],7,FALSE)</f>
        <v>1</v>
      </c>
      <c r="D79" s="1">
        <v>44342</v>
      </c>
      <c r="E79" t="s">
        <v>122</v>
      </c>
      <c r="F79">
        <v>-3</v>
      </c>
      <c r="G79" t="str">
        <f>VLOOKUP(A79,Table2[#All],3,FALSE)</f>
        <v>UK</v>
      </c>
      <c r="H79" t="str">
        <f>VLOOKUP(A79,Table2[#All],4,FALSE)</f>
        <v>Europe</v>
      </c>
    </row>
    <row r="80" spans="1:8">
      <c r="A80" t="s">
        <v>232</v>
      </c>
      <c r="B80" t="str">
        <f>VLOOKUP(A80,Table2[#All],6,FALSE)</f>
        <v>Energy</v>
      </c>
      <c r="C80">
        <f>VLOOKUP(A80,Table2[#All],7,FALSE)</f>
        <v>1</v>
      </c>
      <c r="D80" s="1">
        <v>41414</v>
      </c>
      <c r="E80" t="s">
        <v>146</v>
      </c>
      <c r="F80">
        <v>3</v>
      </c>
      <c r="G80" t="str">
        <f>VLOOKUP(A80,Table2[#All],3,FALSE)</f>
        <v>US</v>
      </c>
      <c r="H80" t="str">
        <f>VLOOKUP(A80,Table2[#All],4,FALSE)</f>
        <v>North America</v>
      </c>
    </row>
    <row r="81" spans="1:8">
      <c r="A81" t="s">
        <v>233</v>
      </c>
      <c r="B81" t="str">
        <f>VLOOKUP(A81,Table2[#All],6,FALSE)</f>
        <v>Energy</v>
      </c>
      <c r="C81">
        <f>VLOOKUP(A81,Table2[#All],7,FALSE)</f>
        <v>1</v>
      </c>
      <c r="D81" s="1">
        <v>41414</v>
      </c>
      <c r="E81" t="s">
        <v>146</v>
      </c>
      <c r="F81">
        <v>3</v>
      </c>
      <c r="G81" t="str">
        <f>VLOOKUP(A81,Table2[#All],3,FALSE)</f>
        <v>US</v>
      </c>
      <c r="H81" t="str">
        <f>VLOOKUP(A81,Table2[#All],4,FALSE)</f>
        <v>North America</v>
      </c>
    </row>
    <row r="82" spans="1:8">
      <c r="A82" t="s">
        <v>251</v>
      </c>
      <c r="B82" t="str">
        <f>VLOOKUP(A82,Table2[#All],6,FALSE)</f>
        <v>Energy</v>
      </c>
      <c r="C82">
        <f>VLOOKUP(A82,Table2[#All],7,FALSE)</f>
        <v>1</v>
      </c>
      <c r="D82" s="1">
        <v>41414</v>
      </c>
      <c r="E82" t="s">
        <v>146</v>
      </c>
      <c r="F82">
        <v>3</v>
      </c>
      <c r="G82" t="str">
        <f>VLOOKUP(A82,Table2[#All],3,FALSE)</f>
        <v>US</v>
      </c>
      <c r="H82" t="str">
        <f>VLOOKUP(A82,Table2[#All],4,FALSE)</f>
        <v>North America</v>
      </c>
    </row>
    <row r="83" spans="1:8">
      <c r="A83" t="s">
        <v>231</v>
      </c>
      <c r="B83" t="str">
        <f>VLOOKUP(A83,Table2[#All],6,FALSE)</f>
        <v>Energy</v>
      </c>
      <c r="C83">
        <f>VLOOKUP(A83,Table2[#All],7,FALSE)</f>
        <v>1</v>
      </c>
      <c r="D83" s="1">
        <v>41414</v>
      </c>
      <c r="E83" t="s">
        <v>146</v>
      </c>
      <c r="F83">
        <v>3</v>
      </c>
      <c r="G83" t="str">
        <f>VLOOKUP(A83,Table2[#All],3,FALSE)</f>
        <v>UK</v>
      </c>
      <c r="H83" t="str">
        <f>VLOOKUP(A83,Table2[#All],4,FALSE)</f>
        <v>Europe</v>
      </c>
    </row>
    <row r="84" spans="1:8">
      <c r="A84" t="s">
        <v>235</v>
      </c>
      <c r="B84" t="str">
        <f>VLOOKUP(A84,Table2[#All],6,FALSE)</f>
        <v>Energy</v>
      </c>
      <c r="C84">
        <f>VLOOKUP(A84,Table2[#All],7,FALSE)</f>
        <v>1</v>
      </c>
      <c r="D84" s="1">
        <v>41414</v>
      </c>
      <c r="E84" t="s">
        <v>146</v>
      </c>
      <c r="F84">
        <v>3</v>
      </c>
      <c r="G84" t="str">
        <f>VLOOKUP(A84,Table2[#All],3,FALSE)</f>
        <v>UK</v>
      </c>
      <c r="H84" t="str">
        <f>VLOOKUP(A84,Table2[#All],4,FALSE)</f>
        <v>Europe</v>
      </c>
    </row>
    <row r="85" spans="1:8">
      <c r="A85" t="s">
        <v>232</v>
      </c>
      <c r="B85" t="str">
        <f>VLOOKUP(A85,Table2[#All],6,FALSE)</f>
        <v>Energy</v>
      </c>
      <c r="C85">
        <f>VLOOKUP(A85,Table2[#All],7,FALSE)</f>
        <v>1</v>
      </c>
      <c r="D85" s="1">
        <v>41173</v>
      </c>
      <c r="E85" t="s">
        <v>146</v>
      </c>
      <c r="F85">
        <v>3</v>
      </c>
      <c r="G85" t="str">
        <f>VLOOKUP(A85,Table2[#All],3,FALSE)</f>
        <v>US</v>
      </c>
      <c r="H85" t="str">
        <f>VLOOKUP(A85,Table2[#All],4,FALSE)</f>
        <v>North America</v>
      </c>
    </row>
    <row r="86" spans="1:8">
      <c r="A86" t="s">
        <v>233</v>
      </c>
      <c r="B86" t="str">
        <f>VLOOKUP(A86,Table2[#All],6,FALSE)</f>
        <v>Energy</v>
      </c>
      <c r="C86">
        <f>VLOOKUP(A86,Table2[#All],7,FALSE)</f>
        <v>1</v>
      </c>
      <c r="D86" s="1">
        <v>41173</v>
      </c>
      <c r="E86" t="s">
        <v>146</v>
      </c>
      <c r="F86">
        <v>3</v>
      </c>
      <c r="G86" t="str">
        <f>VLOOKUP(A86,Table2[#All],3,FALSE)</f>
        <v>US</v>
      </c>
      <c r="H86" t="str">
        <f>VLOOKUP(A86,Table2[#All],4,FALSE)</f>
        <v>North America</v>
      </c>
    </row>
    <row r="87" spans="1:8">
      <c r="A87" t="s">
        <v>251</v>
      </c>
      <c r="B87" t="str">
        <f>VLOOKUP(A87,Table2[#All],6,FALSE)</f>
        <v>Energy</v>
      </c>
      <c r="C87">
        <f>VLOOKUP(A87,Table2[#All],7,FALSE)</f>
        <v>1</v>
      </c>
      <c r="D87" s="1">
        <v>41173</v>
      </c>
      <c r="E87" t="s">
        <v>146</v>
      </c>
      <c r="F87">
        <v>3</v>
      </c>
      <c r="G87" t="str">
        <f>VLOOKUP(A87,Table2[#All],3,FALSE)</f>
        <v>US</v>
      </c>
      <c r="H87" t="str">
        <f>VLOOKUP(A87,Table2[#All],4,FALSE)</f>
        <v>North America</v>
      </c>
    </row>
    <row r="88" spans="1:8">
      <c r="A88" t="s">
        <v>231</v>
      </c>
      <c r="B88" t="str">
        <f>VLOOKUP(A88,Table2[#All],6,FALSE)</f>
        <v>Energy</v>
      </c>
      <c r="C88">
        <f>VLOOKUP(A88,Table2[#All],7,FALSE)</f>
        <v>1</v>
      </c>
      <c r="D88" s="1">
        <v>41173</v>
      </c>
      <c r="E88" t="s">
        <v>146</v>
      </c>
      <c r="F88">
        <v>3</v>
      </c>
      <c r="G88" t="str">
        <f>VLOOKUP(A88,Table2[#All],3,FALSE)</f>
        <v>UK</v>
      </c>
      <c r="H88" t="str">
        <f>VLOOKUP(A88,Table2[#All],4,FALSE)</f>
        <v>Europe</v>
      </c>
    </row>
    <row r="89" spans="1:8">
      <c r="A89" t="s">
        <v>235</v>
      </c>
      <c r="B89" t="str">
        <f>VLOOKUP(A89,Table2[#All],6,FALSE)</f>
        <v>Energy</v>
      </c>
      <c r="C89">
        <f>VLOOKUP(A89,Table2[#All],7,FALSE)</f>
        <v>1</v>
      </c>
      <c r="D89" s="1">
        <v>41173</v>
      </c>
      <c r="E89" t="s">
        <v>146</v>
      </c>
      <c r="F89">
        <v>3</v>
      </c>
      <c r="G89" t="str">
        <f>VLOOKUP(A89,Table2[#All],3,FALSE)</f>
        <v>UK</v>
      </c>
      <c r="H89" t="str">
        <f>VLOOKUP(A89,Table2[#All],4,FALSE)</f>
        <v>Europe</v>
      </c>
    </row>
    <row r="90" spans="1:8">
      <c r="A90" t="str">
        <f>"148349"</f>
        <v>148349</v>
      </c>
      <c r="B90" t="str">
        <f>VLOOKUP(A90,Table2[#All],6,FALSE)</f>
        <v>Industrials</v>
      </c>
      <c r="C90">
        <f>VLOOKUP(A90,Table2[#All],7,FALSE)</f>
        <v>0</v>
      </c>
      <c r="D90" s="1">
        <v>43483</v>
      </c>
      <c r="E90" t="s">
        <v>175</v>
      </c>
      <c r="F90" s="9">
        <v>0</v>
      </c>
      <c r="G90" t="str">
        <f>VLOOKUP(A90,Table2[#All],3,FALSE)</f>
        <v>US</v>
      </c>
      <c r="H90" t="str">
        <f>VLOOKUP(A90,Table2[#All],4,FALSE)</f>
        <v>North America</v>
      </c>
    </row>
    <row r="91" spans="1:8">
      <c r="A91" t="str">
        <f>"163935"</f>
        <v>163935</v>
      </c>
      <c r="B91" t="str">
        <f>VLOOKUP(A91,Table2[#All],6,FALSE)</f>
        <v>Energy</v>
      </c>
      <c r="C91">
        <f>VLOOKUP(A91,Table2[#All],7,FALSE)</f>
        <v>0</v>
      </c>
      <c r="D91" s="1">
        <v>42154</v>
      </c>
      <c r="E91" t="s">
        <v>149</v>
      </c>
      <c r="F91">
        <v>3</v>
      </c>
      <c r="G91" t="str">
        <f>VLOOKUP(A91,Table2[#All],3,FALSE)</f>
        <v>US</v>
      </c>
      <c r="H91" t="str">
        <f>VLOOKUP(A91,Table2[#All],4,FALSE)</f>
        <v>North America</v>
      </c>
    </row>
    <row r="92" spans="1:8">
      <c r="A92" t="str">
        <f>"220546"</f>
        <v>220546</v>
      </c>
      <c r="B92" t="str">
        <f>VLOOKUP(A92,Table2[#All],6,FALSE)</f>
        <v>Energy</v>
      </c>
      <c r="C92">
        <f>VLOOKUP(A92,Table2[#All],7,FALSE)</f>
        <v>1</v>
      </c>
      <c r="D92" s="1">
        <v>40981</v>
      </c>
      <c r="E92" t="s">
        <v>129</v>
      </c>
      <c r="F92">
        <v>3</v>
      </c>
      <c r="G92" t="str">
        <f>VLOOKUP(A92,Table2[#All],3,FALSE)</f>
        <v>Norway</v>
      </c>
      <c r="H92" t="str">
        <f>VLOOKUP(A92,Table2[#All],4,FALSE)</f>
        <v>Europe</v>
      </c>
    </row>
    <row r="93" spans="1:8">
      <c r="A93" t="str">
        <f>"024625"</f>
        <v>024625</v>
      </c>
      <c r="B93" t="str">
        <f>VLOOKUP(A93,Table2[#All],6,FALSE)</f>
        <v>Energy</v>
      </c>
      <c r="C93">
        <f>VLOOKUP(A93,Table2[#All],7,FALSE)</f>
        <v>1</v>
      </c>
      <c r="D93" s="1">
        <v>44518</v>
      </c>
      <c r="E93" t="s">
        <v>131</v>
      </c>
      <c r="F93">
        <v>-3</v>
      </c>
      <c r="G93" t="str">
        <f>VLOOKUP(A93,Table2[#All],3,FALSE)</f>
        <v>France</v>
      </c>
      <c r="H93" t="str">
        <f>VLOOKUP(A93,Table2[#All],4,FALSE)</f>
        <v>Europe</v>
      </c>
    </row>
    <row r="94" spans="1:8">
      <c r="A94" t="str">
        <f>"023978"</f>
        <v>023978</v>
      </c>
      <c r="B94" t="str">
        <f>VLOOKUP(A94,Table2[#All],6,FALSE)</f>
        <v>Materials</v>
      </c>
      <c r="C94">
        <f>VLOOKUP(A94,Table2[#All],7,FALSE)</f>
        <v>0</v>
      </c>
      <c r="D94" s="1">
        <v>42529</v>
      </c>
      <c r="E94" t="s">
        <v>152</v>
      </c>
      <c r="F94">
        <v>3</v>
      </c>
      <c r="G94" t="str">
        <f>VLOOKUP(A94,Table2[#All],3,FALSE)</f>
        <v>US</v>
      </c>
      <c r="H94" t="str">
        <f>VLOOKUP(A94,Table2[#All],4,FALSE)</f>
        <v>North America</v>
      </c>
    </row>
    <row r="95" spans="1:8">
      <c r="A95" t="str">
        <f>"004503"</f>
        <v>004503</v>
      </c>
      <c r="B95" t="str">
        <f>VLOOKUP(A95,Table2[#All],6,FALSE)</f>
        <v>Energy</v>
      </c>
      <c r="C95">
        <f>VLOOKUP(A95,Table2[#All],7,FALSE)</f>
        <v>1</v>
      </c>
      <c r="D95" s="1">
        <v>43809</v>
      </c>
      <c r="E95" t="s">
        <v>171</v>
      </c>
      <c r="F95">
        <v>3</v>
      </c>
      <c r="G95" t="str">
        <f>VLOOKUP(A95,Table2[#All],3,FALSE)</f>
        <v>US</v>
      </c>
      <c r="H95" t="str">
        <f>VLOOKUP(A95,Table2[#All],4,FALSE)</f>
        <v>North America</v>
      </c>
    </row>
    <row r="96" spans="1:8">
      <c r="A96" t="str">
        <f>"008272"</f>
        <v>008272</v>
      </c>
      <c r="B96" t="str">
        <f>VLOOKUP(A96,Table2[#All],6,FALSE)</f>
        <v>Utilities</v>
      </c>
      <c r="C96">
        <f>VLOOKUP(A96,Table2[#All],7,FALSE)</f>
        <v>0</v>
      </c>
      <c r="D96" s="1">
        <v>42626</v>
      </c>
      <c r="E96" t="s">
        <v>155</v>
      </c>
      <c r="F96">
        <v>-3</v>
      </c>
      <c r="G96" t="str">
        <f>VLOOKUP(A96,Table2[#All],3,FALSE)</f>
        <v>US</v>
      </c>
      <c r="H96" t="str">
        <f>VLOOKUP(A96,Table2[#All],4,FALSE)</f>
        <v>North America</v>
      </c>
    </row>
    <row r="97" spans="1:8">
      <c r="A97" t="str">
        <f>"009846"</f>
        <v>009846</v>
      </c>
      <c r="B97" t="str">
        <f>VLOOKUP(A97,Table2[#All],6,FALSE)</f>
        <v>Utilities</v>
      </c>
      <c r="C97">
        <f>VLOOKUP(A97,Table2[#All],7,FALSE)</f>
        <v>0</v>
      </c>
      <c r="D97" s="1">
        <v>44536</v>
      </c>
      <c r="E97" t="s">
        <v>181</v>
      </c>
      <c r="F97">
        <v>3</v>
      </c>
      <c r="G97" t="str">
        <f>VLOOKUP(A97,Table2[#All],3,FALSE)</f>
        <v>US</v>
      </c>
      <c r="H97" t="str">
        <f>VLOOKUP(A97,Table2[#All],4,FALSE)</f>
        <v>North America</v>
      </c>
    </row>
    <row r="98" spans="1:8">
      <c r="A98" t="str">
        <f>"004503"</f>
        <v>004503</v>
      </c>
      <c r="B98" t="str">
        <f>VLOOKUP(A98,Table2[#All],6,FALSE)</f>
        <v>Energy</v>
      </c>
      <c r="C98">
        <f>VLOOKUP(A98,Table2[#All],7,FALSE)</f>
        <v>1</v>
      </c>
      <c r="D98" s="1">
        <v>43326</v>
      </c>
      <c r="E98" t="s">
        <v>157</v>
      </c>
      <c r="F98">
        <v>-3</v>
      </c>
      <c r="G98" t="str">
        <f>VLOOKUP(A98,Table2[#All],3,FALSE)</f>
        <v>US</v>
      </c>
      <c r="H98" t="str">
        <f>VLOOKUP(A98,Table2[#All],4,FALSE)</f>
        <v>North America</v>
      </c>
    </row>
    <row r="99" spans="1:8">
      <c r="A99" t="str">
        <f>"004503"</f>
        <v>004503</v>
      </c>
      <c r="B99" t="str">
        <f>VLOOKUP(A99,Table2[#All],6,FALSE)</f>
        <v>Energy</v>
      </c>
      <c r="C99">
        <f>VLOOKUP(A99,Table2[#All],7,FALSE)</f>
        <v>1</v>
      </c>
      <c r="D99" s="1">
        <v>44651</v>
      </c>
      <c r="E99" t="s">
        <v>157</v>
      </c>
      <c r="F99">
        <v>-3</v>
      </c>
      <c r="G99" t="str">
        <f>VLOOKUP(A99,Table2[#All],3,FALSE)</f>
        <v>US</v>
      </c>
      <c r="H99" t="str">
        <f>VLOOKUP(A99,Table2[#All],4,FALSE)</f>
        <v>North America</v>
      </c>
    </row>
    <row r="100" spans="1:8">
      <c r="A100" t="str">
        <f>"010795"</f>
        <v>010795</v>
      </c>
      <c r="B100" t="str">
        <f>VLOOKUP(A100,Table2[#All],6,FALSE)</f>
        <v>Industrials</v>
      </c>
      <c r="C100">
        <f>VLOOKUP(A100,Table2[#All],7,FALSE)</f>
        <v>0</v>
      </c>
      <c r="D100" s="1">
        <v>41351</v>
      </c>
      <c r="E100" t="s">
        <v>27</v>
      </c>
      <c r="F100">
        <v>3</v>
      </c>
      <c r="G100" t="str">
        <f>VLOOKUP(A100,Table2[#All],3,FALSE)</f>
        <v>US</v>
      </c>
      <c r="H100" t="str">
        <f>VLOOKUP(A100,Table2[#All],4,FALSE)</f>
        <v>North America</v>
      </c>
    </row>
    <row r="101" spans="1:8">
      <c r="A101" s="5" t="s">
        <v>123</v>
      </c>
      <c r="B101" t="str">
        <f>VLOOKUP(A101,Table2[#All],6,FALSE)</f>
        <v>Industrials</v>
      </c>
      <c r="C101">
        <f>VLOOKUP(A101,Table2[#All],7,FALSE)</f>
        <v>0</v>
      </c>
      <c r="D101" s="1">
        <v>41351</v>
      </c>
      <c r="E101" t="s">
        <v>27</v>
      </c>
      <c r="F101">
        <v>3</v>
      </c>
      <c r="G101" t="str">
        <f>VLOOKUP(A101,Table2[#All],3,FALSE)</f>
        <v>US</v>
      </c>
      <c r="H101" t="str">
        <f>VLOOKUP(A101,Table2[#All],4,FALSE)</f>
        <v>North America</v>
      </c>
    </row>
    <row r="102" spans="1:8">
      <c r="A102" t="str">
        <f>"010795"</f>
        <v>010795</v>
      </c>
      <c r="B102" t="str">
        <f>VLOOKUP(A102,Table2[#All],6,FALSE)</f>
        <v>Industrials</v>
      </c>
      <c r="C102">
        <f>VLOOKUP(A102,Table2[#All],7,FALSE)</f>
        <v>0</v>
      </c>
      <c r="D102" s="1">
        <v>42661</v>
      </c>
      <c r="E102" t="s">
        <v>27</v>
      </c>
      <c r="F102">
        <v>3</v>
      </c>
      <c r="G102" t="str">
        <f>VLOOKUP(A102,Table2[#All],3,FALSE)</f>
        <v>US</v>
      </c>
      <c r="H102" t="str">
        <f>VLOOKUP(A102,Table2[#All],4,FALSE)</f>
        <v>North America</v>
      </c>
    </row>
    <row r="103" spans="1:8">
      <c r="A103" t="str">
        <f>"003851"</f>
        <v>003851</v>
      </c>
      <c r="B103" t="str">
        <f>VLOOKUP(A103,Table2[#All],6,FALSE)</f>
        <v>Industrials</v>
      </c>
      <c r="C103">
        <f>VLOOKUP(A103,Table2[#All],7,FALSE)</f>
        <v>0</v>
      </c>
      <c r="D103" s="1">
        <v>42661</v>
      </c>
      <c r="E103" t="s">
        <v>27</v>
      </c>
      <c r="F103">
        <v>3</v>
      </c>
      <c r="G103" t="str">
        <f>VLOOKUP(A103,Table2[#All],3,FALSE)</f>
        <v>US</v>
      </c>
      <c r="H103" t="str">
        <f>VLOOKUP(A103,Table2[#All],4,FALSE)</f>
        <v>North America</v>
      </c>
    </row>
    <row r="104" spans="1:8">
      <c r="A104" t="str">
        <f>"004093"</f>
        <v>004093</v>
      </c>
      <c r="B104" t="str">
        <f>VLOOKUP(A104,Table2[#All],6,FALSE)</f>
        <v>Utilities</v>
      </c>
      <c r="C104">
        <f>VLOOKUP(A104,Table2[#All],7,FALSE)</f>
        <v>0</v>
      </c>
      <c r="D104" s="1">
        <v>40506</v>
      </c>
      <c r="E104" t="s">
        <v>147</v>
      </c>
      <c r="F104">
        <v>3</v>
      </c>
      <c r="G104" t="str">
        <f>VLOOKUP(A104,Table2[#All],3,FALSE)</f>
        <v>US</v>
      </c>
      <c r="H104" t="str">
        <f>VLOOKUP(A104,Table2[#All],4,FALSE)</f>
        <v>North America</v>
      </c>
    </row>
    <row r="105" spans="1:8">
      <c r="A105" t="str">
        <f>"008199"</f>
        <v>008199</v>
      </c>
      <c r="B105" t="str">
        <f>VLOOKUP(A105,Table2[#All],6,FALSE)</f>
        <v>Utilities</v>
      </c>
      <c r="C105">
        <f>VLOOKUP(A105,Table2[#All],7,FALSE)</f>
        <v>0</v>
      </c>
      <c r="D105" s="1">
        <v>43106</v>
      </c>
      <c r="E105" t="s">
        <v>208</v>
      </c>
      <c r="F105">
        <v>3</v>
      </c>
      <c r="G105" t="str">
        <f>VLOOKUP(A105,Table2[#All],3,FALSE)</f>
        <v>US</v>
      </c>
      <c r="H105" t="str">
        <f>VLOOKUP(A105,Table2[#All],4,FALSE)</f>
        <v>North America</v>
      </c>
    </row>
    <row r="106" spans="1:8">
      <c r="A106" t="str">
        <f>"008001"</f>
        <v>008001</v>
      </c>
      <c r="B106" t="str">
        <f>VLOOKUP(A106,Table2[#All],6,FALSE)</f>
        <v>Utilities</v>
      </c>
      <c r="C106">
        <f>VLOOKUP(A106,Table2[#All],7,FALSE)</f>
        <v>0</v>
      </c>
      <c r="D106" s="1">
        <v>43886</v>
      </c>
      <c r="E106" t="s">
        <v>184</v>
      </c>
      <c r="F106">
        <v>3</v>
      </c>
      <c r="G106" t="str">
        <f>VLOOKUP(A106,Table2[#All],3,FALSE)</f>
        <v>US</v>
      </c>
      <c r="H106" t="str">
        <f>VLOOKUP(A106,Table2[#All],4,FALSE)</f>
        <v>North America</v>
      </c>
    </row>
    <row r="107" spans="1:8">
      <c r="A107" t="str">
        <f>"014793"</f>
        <v>014793</v>
      </c>
      <c r="B107" t="str">
        <f>VLOOKUP(A107,Table2[#All],6,FALSE)</f>
        <v>Energy</v>
      </c>
      <c r="C107">
        <f>VLOOKUP(A107,Table2[#All],7,FALSE)</f>
        <v>1</v>
      </c>
      <c r="D107" s="1">
        <v>44579</v>
      </c>
      <c r="E107" t="s">
        <v>187</v>
      </c>
      <c r="F107">
        <v>-3</v>
      </c>
      <c r="G107" t="str">
        <f>VLOOKUP(A107,Table2[#All],3,FALSE)</f>
        <v>US</v>
      </c>
      <c r="H107" t="str">
        <f>VLOOKUP(A107,Table2[#All],4,FALSE)</f>
        <v>North America</v>
      </c>
    </row>
    <row r="108" spans="1:8">
      <c r="A108" t="str">
        <f>"008001"</f>
        <v>008001</v>
      </c>
      <c r="B108" t="str">
        <f>VLOOKUP(A108,Table2[#All],6,FALSE)</f>
        <v>Utilities</v>
      </c>
      <c r="C108">
        <f>VLOOKUP(A108,Table2[#All],7,FALSE)</f>
        <v>0</v>
      </c>
      <c r="D108" s="1">
        <v>40953</v>
      </c>
      <c r="E108" t="s">
        <v>209</v>
      </c>
      <c r="F108">
        <v>-3</v>
      </c>
      <c r="G108" t="str">
        <f>VLOOKUP(A108,Table2[#All],3,FALSE)</f>
        <v>US</v>
      </c>
      <c r="H108" t="str">
        <f>VLOOKUP(A108,Table2[#All],4,FALSE)</f>
        <v>North America</v>
      </c>
    </row>
    <row r="109" spans="1:8">
      <c r="A109" t="s">
        <v>233</v>
      </c>
      <c r="B109" t="str">
        <f>VLOOKUP(A109,Table2[#All],6,FALSE)</f>
        <v>Energy</v>
      </c>
      <c r="C109">
        <v>1</v>
      </c>
      <c r="D109" s="1">
        <v>43809</v>
      </c>
      <c r="E109" t="s">
        <v>290</v>
      </c>
      <c r="F109">
        <v>3</v>
      </c>
      <c r="G109" t="str">
        <f>VLOOKUP(A109,Table2[#All],3,FALSE)</f>
        <v>US</v>
      </c>
      <c r="H109" t="str">
        <f>VLOOKUP(A109,Table2[#All],4,FALSE)</f>
        <v>North America</v>
      </c>
    </row>
    <row r="110" spans="1:8">
      <c r="A110" s="12" t="s">
        <v>292</v>
      </c>
      <c r="B110" t="str">
        <f>VLOOKUP(A110,Table2[#All],6,FALSE)</f>
        <v>Utilities</v>
      </c>
      <c r="C110">
        <v>1</v>
      </c>
      <c r="D110" s="1">
        <v>41647</v>
      </c>
      <c r="E110" t="s">
        <v>291</v>
      </c>
      <c r="F110">
        <v>-3</v>
      </c>
      <c r="G110" t="str">
        <f>VLOOKUP(A110,Table2[#All],3,FALSE)</f>
        <v>US</v>
      </c>
      <c r="H110" t="str">
        <f>VLOOKUP(A110,Table2[#All],4,FALSE)</f>
        <v>North America</v>
      </c>
    </row>
    <row r="111" spans="1:8">
      <c r="A111" s="12" t="s">
        <v>298</v>
      </c>
      <c r="B111" t="str">
        <f>VLOOKUP(A111,Table2[#All],6,FALSE)</f>
        <v>Utilities</v>
      </c>
      <c r="C111">
        <f>VLOOKUP(A111,Table2[#All],7,FALSE)</f>
        <v>0</v>
      </c>
      <c r="D111" s="1">
        <v>42437</v>
      </c>
      <c r="E111" t="s">
        <v>299</v>
      </c>
      <c r="F111">
        <v>3</v>
      </c>
      <c r="G111" t="str">
        <f>VLOOKUP(A111,Table2[#All],3,FALSE)</f>
        <v>US</v>
      </c>
      <c r="H111" t="str">
        <f>VLOOKUP(A111,Table2[#All],4,FALSE)</f>
        <v>North America</v>
      </c>
    </row>
    <row r="112" spans="1:8">
      <c r="A112" s="7" t="s">
        <v>307</v>
      </c>
      <c r="B112" t="str">
        <f>VLOOKUP(A112,Table2[#All],6,FALSE)</f>
        <v>Utilities</v>
      </c>
      <c r="C112">
        <f>VLOOKUP(A112,Table2[#All],7,FALSE)</f>
        <v>0</v>
      </c>
      <c r="D112" s="1">
        <v>39784</v>
      </c>
      <c r="E112" t="s">
        <v>306</v>
      </c>
      <c r="F112">
        <v>-3</v>
      </c>
      <c r="G112" t="str">
        <f>VLOOKUP(A112,Table2[#All],3,FALSE)</f>
        <v>US</v>
      </c>
      <c r="H112" t="str">
        <f>VLOOKUP(A112,Table2[#All],4,FALSE)</f>
        <v>North America</v>
      </c>
    </row>
  </sheetData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33EC-B7F3-1A43-AE20-2E9B7098B535}">
  <dimension ref="A1:G99"/>
  <sheetViews>
    <sheetView workbookViewId="0">
      <selection activeCell="J23" sqref="J23"/>
    </sheetView>
  </sheetViews>
  <sheetFormatPr defaultColWidth="10.69921875" defaultRowHeight="15.6"/>
  <cols>
    <col min="2" max="2" width="31" bestFit="1" customWidth="1"/>
    <col min="4" max="4" width="12.796875" bestFit="1" customWidth="1"/>
  </cols>
  <sheetData>
    <row r="1" spans="1:7">
      <c r="A1" t="s">
        <v>0</v>
      </c>
      <c r="B1" t="s">
        <v>12</v>
      </c>
      <c r="C1" t="s">
        <v>3</v>
      </c>
      <c r="D1" t="s">
        <v>4</v>
      </c>
      <c r="E1" t="s">
        <v>286</v>
      </c>
      <c r="F1" t="s">
        <v>285</v>
      </c>
      <c r="G1" t="s">
        <v>287</v>
      </c>
    </row>
    <row r="2" spans="1:7">
      <c r="A2" t="str">
        <f>"001075"</f>
        <v>001075</v>
      </c>
      <c r="B2" t="s">
        <v>75</v>
      </c>
      <c r="C2" t="s">
        <v>20</v>
      </c>
      <c r="D2" t="s">
        <v>21</v>
      </c>
      <c r="E2">
        <v>55</v>
      </c>
      <c r="F2" t="str">
        <f>VLOOKUP(Table2[[#This Row],[gic_sector]],'GIC Sector'!$A$1:$B$12,2,FALSE)</f>
        <v>Utilities</v>
      </c>
      <c r="G2">
        <v>0</v>
      </c>
    </row>
    <row r="3" spans="1:7">
      <c r="A3" t="str">
        <f>"001300"</f>
        <v>001300</v>
      </c>
      <c r="B3" t="s">
        <v>228</v>
      </c>
      <c r="C3" t="s">
        <v>20</v>
      </c>
      <c r="D3" t="s">
        <v>21</v>
      </c>
      <c r="E3">
        <v>20</v>
      </c>
      <c r="F3" t="str">
        <f>VLOOKUP(Table2[[#This Row],[gic_sector]],'GIC Sector'!$A$1:$B$12,2,FALSE)</f>
        <v>Industrials</v>
      </c>
      <c r="G3">
        <v>0</v>
      </c>
    </row>
    <row r="4" spans="1:7">
      <c r="A4" t="str">
        <f>"001380"</f>
        <v>001380</v>
      </c>
      <c r="B4" t="s">
        <v>91</v>
      </c>
      <c r="C4" t="s">
        <v>92</v>
      </c>
      <c r="D4" t="s">
        <v>21</v>
      </c>
      <c r="E4">
        <v>10</v>
      </c>
      <c r="F4" t="str">
        <f>VLOOKUP(Table2[[#This Row],[gic_sector]],'GIC Sector'!$A$1:$B$12,2,FALSE)</f>
        <v>Energy</v>
      </c>
      <c r="G4">
        <v>1</v>
      </c>
    </row>
    <row r="5" spans="1:7">
      <c r="A5" t="str">
        <f>"001440"</f>
        <v>001440</v>
      </c>
      <c r="B5" t="s">
        <v>65</v>
      </c>
      <c r="C5" t="s">
        <v>20</v>
      </c>
      <c r="D5" t="s">
        <v>21</v>
      </c>
      <c r="E5">
        <v>55</v>
      </c>
      <c r="F5" t="str">
        <f>VLOOKUP(Table2[[#This Row],[gic_sector]],'GIC Sector'!$A$1:$B$12,2,FALSE)</f>
        <v>Utilities</v>
      </c>
      <c r="G5">
        <v>0</v>
      </c>
    </row>
    <row r="6" spans="1:7">
      <c r="A6" t="str">
        <f>"001678"</f>
        <v>001678</v>
      </c>
      <c r="B6" t="s">
        <v>95</v>
      </c>
      <c r="C6" t="s">
        <v>20</v>
      </c>
      <c r="D6" t="s">
        <v>21</v>
      </c>
      <c r="E6">
        <v>10</v>
      </c>
      <c r="F6" t="str">
        <f>VLOOKUP(Table2[[#This Row],[gic_sector]],'GIC Sector'!$A$1:$B$12,2,FALSE)</f>
        <v>Energy</v>
      </c>
      <c r="G6">
        <v>0</v>
      </c>
    </row>
    <row r="7" spans="1:7">
      <c r="A7" t="str">
        <f>"002176"</f>
        <v>002176</v>
      </c>
      <c r="B7" t="s">
        <v>73</v>
      </c>
      <c r="C7" t="s">
        <v>20</v>
      </c>
      <c r="D7" t="s">
        <v>21</v>
      </c>
      <c r="E7">
        <v>40</v>
      </c>
      <c r="F7" t="str">
        <f>VLOOKUP(Table2[[#This Row],[gic_sector]],'GIC Sector'!$A$1:$B$12,2,FALSE)</f>
        <v>Financials</v>
      </c>
      <c r="G7">
        <v>0</v>
      </c>
    </row>
    <row r="8" spans="1:7">
      <c r="A8" t="str">
        <f>"002285"</f>
        <v>002285</v>
      </c>
      <c r="B8" t="s">
        <v>103</v>
      </c>
      <c r="C8" t="s">
        <v>20</v>
      </c>
      <c r="D8" t="s">
        <v>21</v>
      </c>
      <c r="E8">
        <v>20</v>
      </c>
      <c r="F8" t="str">
        <f>VLOOKUP(Table2[[#This Row],[gic_sector]],'GIC Sector'!$A$1:$B$12,2,FALSE)</f>
        <v>Industrials</v>
      </c>
      <c r="G8">
        <v>0</v>
      </c>
    </row>
    <row r="9" spans="1:7">
      <c r="A9" t="str">
        <f>"002410"</f>
        <v>002410</v>
      </c>
      <c r="B9" t="s">
        <v>42</v>
      </c>
      <c r="C9" t="s">
        <v>25</v>
      </c>
      <c r="D9" t="s">
        <v>15</v>
      </c>
      <c r="E9">
        <v>10</v>
      </c>
      <c r="F9" t="str">
        <f>VLOOKUP(Table2[[#This Row],[gic_sector]],'GIC Sector'!$A$1:$B$12,2,FALSE)</f>
        <v>Energy</v>
      </c>
      <c r="G9">
        <v>1</v>
      </c>
    </row>
    <row r="10" spans="1:7">
      <c r="A10" t="str">
        <f>"002663"</f>
        <v>002663</v>
      </c>
      <c r="B10" t="s">
        <v>115</v>
      </c>
      <c r="C10" t="s">
        <v>20</v>
      </c>
      <c r="D10" t="s">
        <v>21</v>
      </c>
      <c r="E10">
        <v>30</v>
      </c>
      <c r="F10" t="str">
        <f>VLOOKUP(Table2[[#This Row],[gic_sector]],'GIC Sector'!$A$1:$B$12,2,FALSE)</f>
        <v>Consumer Staples</v>
      </c>
      <c r="G10">
        <v>0</v>
      </c>
    </row>
    <row r="11" spans="1:7">
      <c r="A11" t="str">
        <f>"002991"</f>
        <v>002991</v>
      </c>
      <c r="B11" t="s">
        <v>67</v>
      </c>
      <c r="C11" t="s">
        <v>20</v>
      </c>
      <c r="D11" t="s">
        <v>21</v>
      </c>
      <c r="E11">
        <v>10</v>
      </c>
      <c r="F11" t="str">
        <f>VLOOKUP(Table2[[#This Row],[gic_sector]],'GIC Sector'!$A$1:$B$12,2,FALSE)</f>
        <v>Energy</v>
      </c>
      <c r="G11">
        <v>1</v>
      </c>
    </row>
    <row r="12" spans="1:7">
      <c r="A12" t="str">
        <f>"003121"</f>
        <v>003121</v>
      </c>
      <c r="B12" t="s">
        <v>111</v>
      </c>
      <c r="C12" t="s">
        <v>20</v>
      </c>
      <c r="D12" t="s">
        <v>21</v>
      </c>
      <c r="E12">
        <v>30</v>
      </c>
      <c r="F12" t="str">
        <f>VLOOKUP(Table2[[#This Row],[gic_sector]],'GIC Sector'!$A$1:$B$12,2,FALSE)</f>
        <v>Consumer Staples</v>
      </c>
      <c r="G12">
        <v>0</v>
      </c>
    </row>
    <row r="13" spans="1:7">
      <c r="A13" t="str">
        <f>"003144"</f>
        <v>003144</v>
      </c>
      <c r="B13" t="s">
        <v>108</v>
      </c>
      <c r="C13" t="s">
        <v>20</v>
      </c>
      <c r="D13" t="s">
        <v>21</v>
      </c>
      <c r="E13">
        <v>30</v>
      </c>
      <c r="F13" t="str">
        <f>VLOOKUP(Table2[[#This Row],[gic_sector]],'GIC Sector'!$A$1:$B$12,2,FALSE)</f>
        <v>Consumer Staples</v>
      </c>
      <c r="G13">
        <v>0</v>
      </c>
    </row>
    <row r="14" spans="1:7">
      <c r="A14" t="str">
        <f>"003170"</f>
        <v>003170</v>
      </c>
      <c r="B14" t="s">
        <v>117</v>
      </c>
      <c r="C14" t="s">
        <v>20</v>
      </c>
      <c r="D14" t="s">
        <v>21</v>
      </c>
      <c r="E14">
        <v>30</v>
      </c>
      <c r="F14" t="str">
        <f>VLOOKUP(Table2[[#This Row],[gic_sector]],'GIC Sector'!$A$1:$B$12,2,FALSE)</f>
        <v>Consumer Staples</v>
      </c>
      <c r="G14">
        <v>0</v>
      </c>
    </row>
    <row r="15" spans="1:7">
      <c r="A15" t="str">
        <f>"003851"</f>
        <v>003851</v>
      </c>
      <c r="B15" t="s">
        <v>29</v>
      </c>
      <c r="C15" t="s">
        <v>20</v>
      </c>
      <c r="D15" t="s">
        <v>21</v>
      </c>
      <c r="E15">
        <v>20</v>
      </c>
      <c r="F15" t="str">
        <f>VLOOKUP(Table2[[#This Row],[gic_sector]],'GIC Sector'!$A$1:$B$12,2,FALSE)</f>
        <v>Industrials</v>
      </c>
      <c r="G15">
        <v>0</v>
      </c>
    </row>
    <row r="16" spans="1:7">
      <c r="A16" t="str">
        <f>"003897"</f>
        <v>003897</v>
      </c>
      <c r="B16" t="s">
        <v>70</v>
      </c>
      <c r="C16" t="s">
        <v>20</v>
      </c>
      <c r="D16" t="s">
        <v>21</v>
      </c>
      <c r="E16">
        <v>55</v>
      </c>
      <c r="F16" t="str">
        <f>VLOOKUP(Table2[[#This Row],[gic_sector]],'GIC Sector'!$A$1:$B$12,2,FALSE)</f>
        <v>Utilities</v>
      </c>
      <c r="G16">
        <v>0</v>
      </c>
    </row>
    <row r="17" spans="1:7">
      <c r="A17" t="str">
        <f>"003897"</f>
        <v>003897</v>
      </c>
      <c r="B17" t="s">
        <v>70</v>
      </c>
      <c r="C17" t="s">
        <v>20</v>
      </c>
      <c r="D17" t="s">
        <v>21</v>
      </c>
      <c r="E17">
        <v>55</v>
      </c>
      <c r="F17" t="str">
        <f>VLOOKUP(Table2[[#This Row],[gic_sector]],'GIC Sector'!$A$1:$B$12,2,FALSE)</f>
        <v>Utilities</v>
      </c>
      <c r="G17">
        <v>0</v>
      </c>
    </row>
    <row r="18" spans="1:7">
      <c r="A18" t="str">
        <f>"004029"</f>
        <v>004029</v>
      </c>
      <c r="B18" t="s">
        <v>64</v>
      </c>
      <c r="C18" t="s">
        <v>20</v>
      </c>
      <c r="D18" t="s">
        <v>21</v>
      </c>
      <c r="E18">
        <v>55</v>
      </c>
      <c r="F18" t="str">
        <f>VLOOKUP(Table2[[#This Row],[gic_sector]],'GIC Sector'!$A$1:$B$12,2,FALSE)</f>
        <v>Utilities</v>
      </c>
      <c r="G18">
        <v>0</v>
      </c>
    </row>
    <row r="19" spans="1:7">
      <c r="A19" t="str">
        <f>"004093"</f>
        <v>004093</v>
      </c>
      <c r="B19" t="s">
        <v>59</v>
      </c>
      <c r="C19" t="s">
        <v>20</v>
      </c>
      <c r="D19" t="s">
        <v>21</v>
      </c>
      <c r="E19">
        <v>55</v>
      </c>
      <c r="F19" t="str">
        <f>VLOOKUP(Table2[[#This Row],[gic_sector]],'GIC Sector'!$A$1:$B$12,2,FALSE)</f>
        <v>Utilities</v>
      </c>
      <c r="G19">
        <v>0</v>
      </c>
    </row>
    <row r="20" spans="1:7">
      <c r="A20" t="str">
        <f>"004503"</f>
        <v>004503</v>
      </c>
      <c r="B20" t="s">
        <v>66</v>
      </c>
      <c r="C20" t="s">
        <v>20</v>
      </c>
      <c r="D20" t="s">
        <v>21</v>
      </c>
      <c r="E20">
        <v>10</v>
      </c>
      <c r="F20" t="str">
        <f>VLOOKUP(Table2[[#This Row],[gic_sector]],'GIC Sector'!$A$1:$B$12,2,FALSE)</f>
        <v>Energy</v>
      </c>
      <c r="G20">
        <v>1</v>
      </c>
    </row>
    <row r="21" spans="1:7">
      <c r="A21" t="str">
        <f>"004839"</f>
        <v>004839</v>
      </c>
      <c r="B21" t="s">
        <v>60</v>
      </c>
      <c r="C21" t="s">
        <v>20</v>
      </c>
      <c r="D21" t="s">
        <v>21</v>
      </c>
      <c r="E21">
        <v>25</v>
      </c>
      <c r="F21" t="str">
        <f>VLOOKUP(Table2[[#This Row],[gic_sector]],'GIC Sector'!$A$1:$B$12,2,FALSE)</f>
        <v>Consumer Discretionary</v>
      </c>
      <c r="G21">
        <v>0</v>
      </c>
    </row>
    <row r="22" spans="1:7">
      <c r="A22" t="str">
        <f>"005047"</f>
        <v>005047</v>
      </c>
      <c r="B22" t="s">
        <v>50</v>
      </c>
      <c r="C22" t="s">
        <v>20</v>
      </c>
      <c r="D22" t="s">
        <v>21</v>
      </c>
      <c r="E22">
        <v>20</v>
      </c>
      <c r="F22" t="str">
        <f>VLOOKUP(Table2[[#This Row],[gic_sector]],'GIC Sector'!$A$1:$B$12,2,FALSE)</f>
        <v>Industrials</v>
      </c>
      <c r="G22">
        <v>0</v>
      </c>
    </row>
    <row r="23" spans="1:7">
      <c r="A23" t="str">
        <f>"005073"</f>
        <v>005073</v>
      </c>
      <c r="B23" t="s">
        <v>19</v>
      </c>
      <c r="C23" t="s">
        <v>20</v>
      </c>
      <c r="D23" t="s">
        <v>21</v>
      </c>
      <c r="E23">
        <v>25</v>
      </c>
      <c r="F23" t="str">
        <f>VLOOKUP(Table2[[#This Row],[gic_sector]],'GIC Sector'!$A$1:$B$12,2,FALSE)</f>
        <v>Consumer Discretionary</v>
      </c>
      <c r="G23">
        <v>0</v>
      </c>
    </row>
    <row r="24" spans="1:7">
      <c r="A24" t="str">
        <f>"005234"</f>
        <v>005234</v>
      </c>
      <c r="B24" t="s">
        <v>23</v>
      </c>
      <c r="C24" t="s">
        <v>20</v>
      </c>
      <c r="D24" t="s">
        <v>21</v>
      </c>
      <c r="E24">
        <v>25</v>
      </c>
      <c r="F24" t="str">
        <f>VLOOKUP(Table2[[#This Row],[gic_sector]],'GIC Sector'!$A$1:$B$12,2,FALSE)</f>
        <v>Consumer Discretionary</v>
      </c>
      <c r="G24">
        <v>0</v>
      </c>
    </row>
    <row r="25" spans="1:7">
      <c r="A25" t="str">
        <f>"005691"</f>
        <v>005691</v>
      </c>
      <c r="B25" t="s">
        <v>62</v>
      </c>
      <c r="C25" t="s">
        <v>20</v>
      </c>
      <c r="D25" t="s">
        <v>21</v>
      </c>
      <c r="E25">
        <v>25</v>
      </c>
      <c r="F25" t="str">
        <f>VLOOKUP(Table2[[#This Row],[gic_sector]],'GIC Sector'!$A$1:$B$12,2,FALSE)</f>
        <v>Consumer Discretionary</v>
      </c>
      <c r="G25">
        <v>0</v>
      </c>
    </row>
    <row r="26" spans="1:7">
      <c r="A26" t="str">
        <f>"006310"</f>
        <v>006310</v>
      </c>
      <c r="B26" t="s">
        <v>36</v>
      </c>
      <c r="C26" t="s">
        <v>20</v>
      </c>
      <c r="D26" t="s">
        <v>21</v>
      </c>
      <c r="E26">
        <v>10</v>
      </c>
      <c r="F26" t="str">
        <f>VLOOKUP(Table2[[#This Row],[gic_sector]],'GIC Sector'!$A$1:$B$12,2,FALSE)</f>
        <v>Energy</v>
      </c>
      <c r="G26">
        <v>0</v>
      </c>
    </row>
    <row r="27" spans="1:7">
      <c r="A27" t="str">
        <f>"007017"</f>
        <v>007017</v>
      </c>
      <c r="B27" t="s">
        <v>90</v>
      </c>
      <c r="C27" t="s">
        <v>20</v>
      </c>
      <c r="D27" t="s">
        <v>21</v>
      </c>
      <c r="E27">
        <v>10</v>
      </c>
      <c r="F27" t="str">
        <f>VLOOKUP(Table2[[#This Row],[gic_sector]],'GIC Sector'!$A$1:$B$12,2,FALSE)</f>
        <v>Energy</v>
      </c>
      <c r="G27">
        <v>0</v>
      </c>
    </row>
    <row r="28" spans="1:7">
      <c r="A28" t="str">
        <f>"007366"</f>
        <v>007366</v>
      </c>
      <c r="B28" t="s">
        <v>110</v>
      </c>
      <c r="C28" t="s">
        <v>20</v>
      </c>
      <c r="D28" t="s">
        <v>21</v>
      </c>
      <c r="E28">
        <v>55</v>
      </c>
      <c r="F28" t="str">
        <f>VLOOKUP(Table2[[#This Row],[gic_sector]],'GIC Sector'!$A$1:$B$12,2,FALSE)</f>
        <v>Utilities</v>
      </c>
      <c r="G28">
        <v>0</v>
      </c>
    </row>
    <row r="29" spans="1:7">
      <c r="A29" t="str">
        <f>"007620"</f>
        <v>007620</v>
      </c>
      <c r="B29" t="s">
        <v>77</v>
      </c>
      <c r="C29" t="s">
        <v>20</v>
      </c>
      <c r="D29" t="s">
        <v>21</v>
      </c>
      <c r="E29">
        <v>10</v>
      </c>
      <c r="F29" t="str">
        <f>VLOOKUP(Table2[[#This Row],[gic_sector]],'GIC Sector'!$A$1:$B$12,2,FALSE)</f>
        <v>Energy</v>
      </c>
      <c r="G29">
        <v>1</v>
      </c>
    </row>
    <row r="30" spans="1:7">
      <c r="A30" t="str">
        <f>"008001"</f>
        <v>008001</v>
      </c>
      <c r="B30" t="s">
        <v>104</v>
      </c>
      <c r="C30" t="s">
        <v>20</v>
      </c>
      <c r="D30" t="s">
        <v>21</v>
      </c>
      <c r="E30">
        <v>55</v>
      </c>
      <c r="F30" t="str">
        <f>VLOOKUP(Table2[[#This Row],[gic_sector]],'GIC Sector'!$A$1:$B$12,2,FALSE)</f>
        <v>Utilities</v>
      </c>
      <c r="G30">
        <v>0</v>
      </c>
    </row>
    <row r="31" spans="1:7">
      <c r="A31" t="str">
        <f>"008068"</f>
        <v>008068</v>
      </c>
      <c r="B31" t="s">
        <v>87</v>
      </c>
      <c r="C31" t="s">
        <v>20</v>
      </c>
      <c r="D31" t="s">
        <v>21</v>
      </c>
      <c r="E31">
        <v>10</v>
      </c>
      <c r="F31" t="str">
        <f>VLOOKUP(Table2[[#This Row],[gic_sector]],'GIC Sector'!$A$1:$B$12,2,FALSE)</f>
        <v>Energy</v>
      </c>
      <c r="G31">
        <v>1</v>
      </c>
    </row>
    <row r="32" spans="1:7">
      <c r="A32" t="str">
        <f>"008199"</f>
        <v>008199</v>
      </c>
      <c r="B32" t="s">
        <v>119</v>
      </c>
      <c r="C32" t="s">
        <v>20</v>
      </c>
      <c r="D32" t="s">
        <v>21</v>
      </c>
      <c r="E32">
        <v>55</v>
      </c>
      <c r="F32" t="str">
        <f>VLOOKUP(Table2[[#This Row],[gic_sector]],'GIC Sector'!$A$1:$B$12,2,FALSE)</f>
        <v>Utilities</v>
      </c>
      <c r="G32">
        <v>0</v>
      </c>
    </row>
    <row r="33" spans="1:7">
      <c r="A33" t="str">
        <f>"008272"</f>
        <v>008272</v>
      </c>
      <c r="B33" t="s">
        <v>80</v>
      </c>
      <c r="C33" t="s">
        <v>20</v>
      </c>
      <c r="D33" t="s">
        <v>21</v>
      </c>
      <c r="E33">
        <v>55</v>
      </c>
      <c r="F33" t="str">
        <f>VLOOKUP(Table2[[#This Row],[gic_sector]],'GIC Sector'!$A$1:$B$12,2,FALSE)</f>
        <v>Utilities</v>
      </c>
      <c r="G33">
        <v>0</v>
      </c>
    </row>
    <row r="34" spans="1:7">
      <c r="A34" t="str">
        <f>"008549"</f>
        <v>008549</v>
      </c>
      <c r="B34" t="s">
        <v>83</v>
      </c>
      <c r="C34" t="s">
        <v>20</v>
      </c>
      <c r="D34" t="s">
        <v>21</v>
      </c>
      <c r="E34">
        <v>10</v>
      </c>
      <c r="F34" t="str">
        <f>VLOOKUP(Table2[[#This Row],[gic_sector]],'GIC Sector'!$A$1:$B$12,2,FALSE)</f>
        <v>Energy</v>
      </c>
      <c r="G34">
        <v>1</v>
      </c>
    </row>
    <row r="35" spans="1:7">
      <c r="A35" t="str">
        <f>"008762"</f>
        <v>008762</v>
      </c>
      <c r="B35" t="s">
        <v>114</v>
      </c>
      <c r="C35" t="s">
        <v>20</v>
      </c>
      <c r="D35" t="s">
        <v>21</v>
      </c>
      <c r="E35">
        <v>30</v>
      </c>
      <c r="F35" t="str">
        <f>VLOOKUP(Table2[[#This Row],[gic_sector]],'GIC Sector'!$A$1:$B$12,2,FALSE)</f>
        <v>Consumer Staples</v>
      </c>
      <c r="G35">
        <v>0</v>
      </c>
    </row>
    <row r="36" spans="1:7">
      <c r="A36" t="str">
        <f>"009846"</f>
        <v>009846</v>
      </c>
      <c r="B36" t="s">
        <v>72</v>
      </c>
      <c r="C36" t="s">
        <v>20</v>
      </c>
      <c r="D36" t="s">
        <v>21</v>
      </c>
      <c r="E36">
        <v>55</v>
      </c>
      <c r="F36" t="str">
        <f>VLOOKUP(Table2[[#This Row],[gic_sector]],'GIC Sector'!$A$1:$B$12,2,FALSE)</f>
        <v>Utilities</v>
      </c>
      <c r="G36">
        <v>0</v>
      </c>
    </row>
    <row r="37" spans="1:7">
      <c r="A37" t="str">
        <f>"009850"</f>
        <v>009850</v>
      </c>
      <c r="B37" t="s">
        <v>76</v>
      </c>
      <c r="C37" t="s">
        <v>20</v>
      </c>
      <c r="D37" t="s">
        <v>21</v>
      </c>
      <c r="E37">
        <v>55</v>
      </c>
      <c r="F37" t="str">
        <f>VLOOKUP(Table2[[#This Row],[gic_sector]],'GIC Sector'!$A$1:$B$12,2,FALSE)</f>
        <v>Utilities</v>
      </c>
      <c r="G37">
        <v>0</v>
      </c>
    </row>
    <row r="38" spans="1:7">
      <c r="A38" t="str">
        <f>"010795"</f>
        <v>010795</v>
      </c>
      <c r="B38" t="s">
        <v>28</v>
      </c>
      <c r="C38" t="s">
        <v>20</v>
      </c>
      <c r="D38" t="s">
        <v>21</v>
      </c>
      <c r="E38">
        <v>20</v>
      </c>
      <c r="F38" t="str">
        <f>VLOOKUP(Table2[[#This Row],[gic_sector]],'GIC Sector'!$A$1:$B$12,2,FALSE)</f>
        <v>Industrials</v>
      </c>
      <c r="G38">
        <v>0</v>
      </c>
    </row>
    <row r="39" spans="1:7">
      <c r="A39" t="str">
        <f>"011259"</f>
        <v>011259</v>
      </c>
      <c r="B39" t="s">
        <v>107</v>
      </c>
      <c r="C39" t="s">
        <v>20</v>
      </c>
      <c r="D39" t="s">
        <v>21</v>
      </c>
      <c r="E39">
        <v>30</v>
      </c>
      <c r="F39" t="str">
        <f>VLOOKUP(Table2[[#This Row],[gic_sector]],'GIC Sector'!$A$1:$B$12,2,FALSE)</f>
        <v>Consumer Staples</v>
      </c>
      <c r="G39">
        <v>0</v>
      </c>
    </row>
    <row r="40" spans="1:7">
      <c r="A40" t="str">
        <f>"011506"</f>
        <v>011506</v>
      </c>
      <c r="B40" t="s">
        <v>105</v>
      </c>
      <c r="C40" t="s">
        <v>20</v>
      </c>
      <c r="D40" t="s">
        <v>21</v>
      </c>
      <c r="E40">
        <v>10</v>
      </c>
      <c r="F40" t="str">
        <f>VLOOKUP(Table2[[#This Row],[gic_sector]],'GIC Sector'!$A$1:$B$12,2,FALSE)</f>
        <v>Energy</v>
      </c>
      <c r="G40">
        <v>0</v>
      </c>
    </row>
    <row r="41" spans="1:7">
      <c r="A41" t="str">
        <f>"011554"</f>
        <v>011554</v>
      </c>
      <c r="B41" t="s">
        <v>304</v>
      </c>
      <c r="C41" t="s">
        <v>20</v>
      </c>
      <c r="D41" t="s">
        <v>21</v>
      </c>
      <c r="E41">
        <v>55</v>
      </c>
      <c r="F41" t="str">
        <f>VLOOKUP(Table2[[#This Row],[gic_sector]],'GIC Sector'!$A$1:$B$12,2,FALSE)</f>
        <v>Utilities</v>
      </c>
      <c r="G41">
        <v>0</v>
      </c>
    </row>
    <row r="42" spans="1:7">
      <c r="A42" t="str">
        <f>"012384"</f>
        <v>012384</v>
      </c>
      <c r="B42" t="s">
        <v>26</v>
      </c>
      <c r="C42" t="s">
        <v>25</v>
      </c>
      <c r="D42" t="s">
        <v>15</v>
      </c>
      <c r="E42">
        <v>10</v>
      </c>
      <c r="F42" t="str">
        <f>VLOOKUP(Table2[[#This Row],[gic_sector]],'GIC Sector'!$A$1:$B$12,2,FALSE)</f>
        <v>Energy</v>
      </c>
      <c r="G42">
        <v>1</v>
      </c>
    </row>
    <row r="43" spans="1:7">
      <c r="A43" t="str">
        <f>"011781"</f>
        <v>011781</v>
      </c>
      <c r="B43" t="s">
        <v>94</v>
      </c>
      <c r="C43" t="s">
        <v>20</v>
      </c>
      <c r="D43" t="s">
        <v>21</v>
      </c>
      <c r="E43">
        <v>10</v>
      </c>
      <c r="F43" t="str">
        <f>VLOOKUP(Table2[[#This Row],[gic_sector]],'GIC Sector'!$A$1:$B$12,2,FALSE)</f>
        <v>Energy</v>
      </c>
      <c r="G43">
        <v>0</v>
      </c>
    </row>
    <row r="44" spans="1:7">
      <c r="A44" t="str">
        <f>"011923"</f>
        <v>011923</v>
      </c>
      <c r="B44" t="s">
        <v>226</v>
      </c>
      <c r="C44" t="s">
        <v>20</v>
      </c>
      <c r="D44" t="s">
        <v>21</v>
      </c>
      <c r="E44">
        <v>10</v>
      </c>
      <c r="F44" t="str">
        <f>VLOOKUP(Table2[[#This Row],[gic_sector]],'GIC Sector'!$A$1:$B$12,2,FALSE)</f>
        <v>Energy</v>
      </c>
      <c r="G44">
        <v>1</v>
      </c>
    </row>
    <row r="45" spans="1:7">
      <c r="A45" t="str">
        <f>"012428"</f>
        <v>012428</v>
      </c>
      <c r="B45" t="s">
        <v>300</v>
      </c>
      <c r="C45" t="s">
        <v>20</v>
      </c>
      <c r="D45" t="s">
        <v>21</v>
      </c>
      <c r="E45">
        <v>55</v>
      </c>
      <c r="F45" t="str">
        <f>VLOOKUP(Table2[[#This Row],[gic_sector]],'GIC Sector'!$A$1:$B$12,2,FALSE)</f>
        <v>Utilities</v>
      </c>
      <c r="G45">
        <v>0</v>
      </c>
    </row>
    <row r="46" spans="1:7">
      <c r="A46" t="str">
        <f>"012892"</f>
        <v>012892</v>
      </c>
      <c r="B46" t="s">
        <v>213</v>
      </c>
      <c r="C46" t="s">
        <v>20</v>
      </c>
      <c r="D46" t="s">
        <v>21</v>
      </c>
      <c r="E46">
        <v>10</v>
      </c>
      <c r="F46" t="str">
        <f>VLOOKUP(Table2[[#This Row],[gic_sector]],'GIC Sector'!$A$1:$B$12,2,FALSE)</f>
        <v>Energy</v>
      </c>
      <c r="G46">
        <v>0</v>
      </c>
    </row>
    <row r="47" spans="1:7">
      <c r="A47" t="str">
        <f>"013994"</f>
        <v>013994</v>
      </c>
      <c r="B47" t="s">
        <v>262</v>
      </c>
      <c r="C47" t="s">
        <v>20</v>
      </c>
      <c r="D47" t="s">
        <v>21</v>
      </c>
      <c r="E47">
        <v>10</v>
      </c>
      <c r="F47" t="str">
        <f>VLOOKUP(Table2[[#This Row],[gic_sector]],'GIC Sector'!$A$1:$B$12,2,FALSE)</f>
        <v>Energy</v>
      </c>
      <c r="G47">
        <v>1</v>
      </c>
    </row>
    <row r="48" spans="1:7">
      <c r="A48" t="str">
        <f>"015319"</f>
        <v>015319</v>
      </c>
      <c r="B48" t="s">
        <v>88</v>
      </c>
      <c r="C48" t="s">
        <v>89</v>
      </c>
      <c r="D48" t="s">
        <v>15</v>
      </c>
      <c r="E48">
        <v>10</v>
      </c>
      <c r="F48" t="str">
        <f>VLOOKUP(Table2[[#This Row],[gic_sector]],'GIC Sector'!$A$1:$B$12,2,FALSE)</f>
        <v>Energy</v>
      </c>
      <c r="G48">
        <v>1</v>
      </c>
    </row>
    <row r="49" spans="1:7">
      <c r="A49" t="str">
        <f>"015508"</f>
        <v>015508</v>
      </c>
      <c r="B49" t="s">
        <v>263</v>
      </c>
      <c r="C49" t="s">
        <v>25</v>
      </c>
      <c r="D49" t="s">
        <v>15</v>
      </c>
      <c r="E49">
        <v>15</v>
      </c>
      <c r="F49" t="str">
        <f>VLOOKUP(Table2[[#This Row],[gic_sector]],'GIC Sector'!$A$1:$B$12,2,FALSE)</f>
        <v>Materials</v>
      </c>
      <c r="G49">
        <v>1</v>
      </c>
    </row>
    <row r="50" spans="1:7">
      <c r="A50" t="str">
        <f>"015509"</f>
        <v>015509</v>
      </c>
      <c r="B50" t="s">
        <v>52</v>
      </c>
      <c r="C50" t="s">
        <v>25</v>
      </c>
      <c r="D50" t="s">
        <v>15</v>
      </c>
      <c r="E50">
        <v>40</v>
      </c>
      <c r="F50" t="str">
        <f>VLOOKUP(Table2[[#This Row],[gic_sector]],'GIC Sector'!$A$1:$B$12,2,FALSE)</f>
        <v>Financials</v>
      </c>
      <c r="G50">
        <v>0</v>
      </c>
    </row>
    <row r="51" spans="1:7">
      <c r="A51" t="str">
        <f>"015617"</f>
        <v>015617</v>
      </c>
      <c r="B51" t="s">
        <v>44</v>
      </c>
      <c r="C51" t="s">
        <v>45</v>
      </c>
      <c r="D51" t="s">
        <v>15</v>
      </c>
      <c r="E51">
        <v>40</v>
      </c>
      <c r="F51" t="str">
        <f>VLOOKUP(Table2[[#This Row],[gic_sector]],'GIC Sector'!$A$1:$B$12,2,FALSE)</f>
        <v>Financials</v>
      </c>
      <c r="G51">
        <v>0</v>
      </c>
    </row>
    <row r="52" spans="1:7">
      <c r="A52" t="str">
        <f>"016603"</f>
        <v>016603</v>
      </c>
      <c r="B52" t="s">
        <v>112</v>
      </c>
      <c r="C52" t="s">
        <v>113</v>
      </c>
      <c r="D52" t="s">
        <v>15</v>
      </c>
      <c r="E52">
        <v>30</v>
      </c>
      <c r="F52" t="str">
        <f>VLOOKUP(Table2[[#This Row],[gic_sector]],'GIC Sector'!$A$1:$B$12,2,FALSE)</f>
        <v>Consumer Staples</v>
      </c>
      <c r="G52">
        <v>0</v>
      </c>
    </row>
    <row r="53" spans="1:7">
      <c r="A53" t="str">
        <f>"017828"</f>
        <v>017828</v>
      </c>
      <c r="B53" t="s">
        <v>54</v>
      </c>
      <c r="C53" t="s">
        <v>32</v>
      </c>
      <c r="D53" t="s">
        <v>15</v>
      </c>
      <c r="E53">
        <v>25</v>
      </c>
      <c r="F53" t="str">
        <f>VLOOKUP(Table2[[#This Row],[gic_sector]],'GIC Sector'!$A$1:$B$12,2,FALSE)</f>
        <v>Consumer Discretionary</v>
      </c>
      <c r="G53">
        <v>0</v>
      </c>
    </row>
    <row r="54" spans="1:7">
      <c r="A54" t="str">
        <f>"014793"</f>
        <v>014793</v>
      </c>
      <c r="B54" t="s">
        <v>85</v>
      </c>
      <c r="C54" t="s">
        <v>20</v>
      </c>
      <c r="D54" t="s">
        <v>21</v>
      </c>
      <c r="E54">
        <v>10</v>
      </c>
      <c r="F54" t="str">
        <f>VLOOKUP(Table2[[#This Row],[gic_sector]],'GIC Sector'!$A$1:$B$12,2,FALSE)</f>
        <v>Energy</v>
      </c>
      <c r="G54">
        <v>1</v>
      </c>
    </row>
    <row r="55" spans="1:7">
      <c r="A55" t="str">
        <f>"014934"</f>
        <v>014934</v>
      </c>
      <c r="B55" t="s">
        <v>93</v>
      </c>
      <c r="C55" t="s">
        <v>20</v>
      </c>
      <c r="D55" t="s">
        <v>21</v>
      </c>
      <c r="E55">
        <v>10</v>
      </c>
      <c r="F55" t="str">
        <f>VLOOKUP(Table2[[#This Row],[gic_sector]],'GIC Sector'!$A$1:$B$12,2,FALSE)</f>
        <v>Energy</v>
      </c>
      <c r="G55">
        <v>1</v>
      </c>
    </row>
    <row r="56" spans="1:7">
      <c r="A56" t="str">
        <f>"015070"</f>
        <v>015070</v>
      </c>
      <c r="B56" t="s">
        <v>97</v>
      </c>
      <c r="C56" t="s">
        <v>20</v>
      </c>
      <c r="D56" t="s">
        <v>21</v>
      </c>
      <c r="E56">
        <v>10</v>
      </c>
      <c r="F56" t="str">
        <f>VLOOKUP(Table2[[#This Row],[gic_sector]],'GIC Sector'!$A$1:$B$12,2,FALSE)</f>
        <v>Energy</v>
      </c>
      <c r="G56">
        <v>1</v>
      </c>
    </row>
    <row r="57" spans="1:7">
      <c r="A57" t="str">
        <f>"019565"</f>
        <v>019565</v>
      </c>
      <c r="B57" t="s">
        <v>86</v>
      </c>
      <c r="C57" t="s">
        <v>20</v>
      </c>
      <c r="D57" t="s">
        <v>21</v>
      </c>
      <c r="E57">
        <v>15</v>
      </c>
      <c r="F57" t="str">
        <f>VLOOKUP(Table2[[#This Row],[gic_sector]],'GIC Sector'!$A$1:$B$12,2,FALSE)</f>
        <v>Materials</v>
      </c>
      <c r="G57">
        <v>0</v>
      </c>
    </row>
    <row r="58" spans="1:7">
      <c r="A58" t="str">
        <f>"019661"</f>
        <v>019661</v>
      </c>
      <c r="B58" t="s">
        <v>61</v>
      </c>
      <c r="C58" t="s">
        <v>20</v>
      </c>
      <c r="D58" t="s">
        <v>21</v>
      </c>
      <c r="E58">
        <v>25</v>
      </c>
      <c r="F58" t="str">
        <f>VLOOKUP(Table2[[#This Row],[gic_sector]],'GIC Sector'!$A$1:$B$12,2,FALSE)</f>
        <v>Consumer Discretionary</v>
      </c>
      <c r="G58">
        <v>0</v>
      </c>
    </row>
    <row r="59" spans="1:7">
      <c r="A59" t="str">
        <f>"024625"</f>
        <v>024625</v>
      </c>
      <c r="B59" t="s">
        <v>41</v>
      </c>
      <c r="C59" t="s">
        <v>40</v>
      </c>
      <c r="D59" t="s">
        <v>15</v>
      </c>
      <c r="E59">
        <v>10</v>
      </c>
      <c r="F59" t="str">
        <f>VLOOKUP(Table2[[#This Row],[gic_sector]],'GIC Sector'!$A$1:$B$12,2,FALSE)</f>
        <v>Energy</v>
      </c>
      <c r="G59">
        <v>1</v>
      </c>
    </row>
    <row r="60" spans="1:7">
      <c r="A60" t="str">
        <f>"020390"</f>
        <v>020390</v>
      </c>
      <c r="B60" t="s">
        <v>58</v>
      </c>
      <c r="C60" t="s">
        <v>20</v>
      </c>
      <c r="D60" t="s">
        <v>21</v>
      </c>
      <c r="E60">
        <v>55</v>
      </c>
      <c r="F60" t="str">
        <f>VLOOKUP(Table2[[#This Row],[gic_sector]],'GIC Sector'!$A$1:$B$12,2,FALSE)</f>
        <v>Utilities</v>
      </c>
      <c r="G60">
        <v>0</v>
      </c>
    </row>
    <row r="61" spans="1:7">
      <c r="A61" t="str">
        <f>"023978"</f>
        <v>023978</v>
      </c>
      <c r="B61" t="s">
        <v>81</v>
      </c>
      <c r="C61" t="s">
        <v>20</v>
      </c>
      <c r="D61" t="s">
        <v>21</v>
      </c>
      <c r="E61">
        <v>15</v>
      </c>
      <c r="F61" t="str">
        <f>VLOOKUP(Table2[[#This Row],[gic_sector]],'GIC Sector'!$A$1:$B$12,2,FALSE)</f>
        <v>Materials</v>
      </c>
      <c r="G61">
        <v>0</v>
      </c>
    </row>
    <row r="62" spans="1:7">
      <c r="A62" t="str">
        <f>"024216"</f>
        <v>024216</v>
      </c>
      <c r="B62" t="s">
        <v>69</v>
      </c>
      <c r="C62" t="s">
        <v>20</v>
      </c>
      <c r="D62" t="s">
        <v>21</v>
      </c>
      <c r="E62">
        <v>55</v>
      </c>
      <c r="F62" t="str">
        <f>VLOOKUP(Table2[[#This Row],[gic_sector]],'GIC Sector'!$A$1:$B$12,2,FALSE)</f>
        <v>Utilities</v>
      </c>
      <c r="G62">
        <v>0</v>
      </c>
    </row>
    <row r="63" spans="1:7">
      <c r="A63" t="str">
        <f>"028877"</f>
        <v>028877</v>
      </c>
      <c r="B63" t="s">
        <v>100</v>
      </c>
      <c r="C63" t="s">
        <v>20</v>
      </c>
      <c r="D63" t="s">
        <v>21</v>
      </c>
      <c r="E63">
        <v>30</v>
      </c>
      <c r="F63" t="str">
        <f>VLOOKUP(Table2[[#This Row],[gic_sector]],'GIC Sector'!$A$1:$B$12,2,FALSE)</f>
        <v>Consumer Staples</v>
      </c>
      <c r="G63">
        <v>0</v>
      </c>
    </row>
    <row r="64" spans="1:7">
      <c r="A64" t="str">
        <f>"029028"</f>
        <v>029028</v>
      </c>
      <c r="B64" t="s">
        <v>79</v>
      </c>
      <c r="C64" t="s">
        <v>20</v>
      </c>
      <c r="D64" t="s">
        <v>21</v>
      </c>
      <c r="E64">
        <v>30</v>
      </c>
      <c r="F64" t="str">
        <f>VLOOKUP(Table2[[#This Row],[gic_sector]],'GIC Sector'!$A$1:$B$12,2,FALSE)</f>
        <v>Consumer Staples</v>
      </c>
      <c r="G64">
        <v>0</v>
      </c>
    </row>
    <row r="65" spans="1:7">
      <c r="A65" t="str">
        <f>"032372"</f>
        <v>032372</v>
      </c>
      <c r="B65" t="s">
        <v>99</v>
      </c>
      <c r="C65" t="s">
        <v>20</v>
      </c>
      <c r="D65" t="s">
        <v>21</v>
      </c>
      <c r="E65">
        <v>10</v>
      </c>
      <c r="F65" t="str">
        <f>VLOOKUP(Table2[[#This Row],[gic_sector]],'GIC Sector'!$A$1:$B$12,2,FALSE)</f>
        <v>Energy</v>
      </c>
      <c r="G65">
        <v>1</v>
      </c>
    </row>
    <row r="66" spans="1:7">
      <c r="A66" t="str">
        <f>"061616"</f>
        <v>061616</v>
      </c>
      <c r="B66" t="s">
        <v>57</v>
      </c>
      <c r="C66" t="s">
        <v>14</v>
      </c>
      <c r="D66" t="s">
        <v>15</v>
      </c>
      <c r="E66">
        <v>10</v>
      </c>
      <c r="F66" t="str">
        <f>VLOOKUP(Table2[[#This Row],[gic_sector]],'GIC Sector'!$A$1:$B$12,2,FALSE)</f>
        <v>Energy</v>
      </c>
      <c r="G66">
        <v>1</v>
      </c>
    </row>
    <row r="67" spans="1:7">
      <c r="A67" t="str">
        <f>"064835"</f>
        <v>064835</v>
      </c>
      <c r="B67" t="s">
        <v>55</v>
      </c>
      <c r="C67" t="s">
        <v>56</v>
      </c>
      <c r="D67" t="s">
        <v>15</v>
      </c>
      <c r="E67">
        <v>20</v>
      </c>
      <c r="F67" t="str">
        <f>VLOOKUP(Table2[[#This Row],[gic_sector]],'GIC Sector'!$A$1:$B$12,2,FALSE)</f>
        <v>Industrials</v>
      </c>
      <c r="G67">
        <v>0</v>
      </c>
    </row>
    <row r="68" spans="1:7">
      <c r="A68" t="str">
        <f>"033668"</f>
        <v>033668</v>
      </c>
      <c r="B68" t="s">
        <v>106</v>
      </c>
      <c r="C68" t="s">
        <v>20</v>
      </c>
      <c r="D68" t="s">
        <v>21</v>
      </c>
      <c r="E68">
        <v>20</v>
      </c>
      <c r="F68" t="str">
        <f>VLOOKUP(Table2[[#This Row],[gic_sector]],'GIC Sector'!$A$1:$B$12,2,FALSE)</f>
        <v>Industrials</v>
      </c>
      <c r="G68">
        <v>0</v>
      </c>
    </row>
    <row r="69" spans="1:7">
      <c r="A69" t="str">
        <f>"100022"</f>
        <v>100022</v>
      </c>
      <c r="B69" t="s">
        <v>53</v>
      </c>
      <c r="C69" t="s">
        <v>32</v>
      </c>
      <c r="D69" t="s">
        <v>15</v>
      </c>
      <c r="E69">
        <v>25</v>
      </c>
      <c r="F69" t="str">
        <f>VLOOKUP(Table2[[#This Row],[gic_sector]],'GIC Sector'!$A$1:$B$12,2,FALSE)</f>
        <v>Consumer Discretionary</v>
      </c>
      <c r="G69">
        <v>0</v>
      </c>
    </row>
    <row r="70" spans="1:7">
      <c r="A70" t="str">
        <f>"100373"</f>
        <v>100373</v>
      </c>
      <c r="B70" t="s">
        <v>264</v>
      </c>
      <c r="C70" t="s">
        <v>32</v>
      </c>
      <c r="D70" t="s">
        <v>15</v>
      </c>
      <c r="E70">
        <v>15</v>
      </c>
      <c r="F70" t="str">
        <f>VLOOKUP(Table2[[#This Row],[gic_sector]],'GIC Sector'!$A$1:$B$12,2,FALSE)</f>
        <v>Materials</v>
      </c>
      <c r="G70">
        <v>1</v>
      </c>
    </row>
    <row r="71" spans="1:7">
      <c r="A71" t="str">
        <f>"100581"</f>
        <v>100581</v>
      </c>
      <c r="B71" t="s">
        <v>116</v>
      </c>
      <c r="C71" t="s">
        <v>40</v>
      </c>
      <c r="D71" t="s">
        <v>15</v>
      </c>
      <c r="E71">
        <v>30</v>
      </c>
      <c r="F71" t="str">
        <f>VLOOKUP(Table2[[#This Row],[gic_sector]],'GIC Sector'!$A$1:$B$12,2,FALSE)</f>
        <v>Consumer Staples</v>
      </c>
      <c r="G71">
        <v>0</v>
      </c>
    </row>
    <row r="72" spans="1:7">
      <c r="A72" t="str">
        <f>"100737"</f>
        <v>100737</v>
      </c>
      <c r="B72" t="s">
        <v>48</v>
      </c>
      <c r="C72" t="s">
        <v>32</v>
      </c>
      <c r="D72" t="s">
        <v>15</v>
      </c>
      <c r="E72">
        <v>25</v>
      </c>
      <c r="F72" t="str">
        <f>VLOOKUP(Table2[[#This Row],[gic_sector]],'GIC Sector'!$A$1:$B$12,2,FALSE)</f>
        <v>Consumer Discretionary</v>
      </c>
      <c r="G72">
        <v>0</v>
      </c>
    </row>
    <row r="73" spans="1:7">
      <c r="A73" t="str">
        <f>"100953"</f>
        <v>100953</v>
      </c>
      <c r="B73" t="s">
        <v>31</v>
      </c>
      <c r="C73" t="s">
        <v>32</v>
      </c>
      <c r="D73" t="s">
        <v>15</v>
      </c>
      <c r="E73">
        <v>55</v>
      </c>
      <c r="F73" t="str">
        <f>VLOOKUP(Table2[[#This Row],[gic_sector]],'GIC Sector'!$A$1:$B$12,2,FALSE)</f>
        <v>Utilities</v>
      </c>
      <c r="G73">
        <v>1</v>
      </c>
    </row>
    <row r="74" spans="1:7">
      <c r="A74" t="str">
        <f>"101173"</f>
        <v>101173</v>
      </c>
      <c r="B74" t="s">
        <v>51</v>
      </c>
      <c r="C74" t="s">
        <v>40</v>
      </c>
      <c r="D74" t="s">
        <v>15</v>
      </c>
      <c r="E74">
        <v>30</v>
      </c>
      <c r="F74" t="str">
        <f>VLOOKUP(Table2[[#This Row],[gic_sector]],'GIC Sector'!$A$1:$B$12,2,FALSE)</f>
        <v>Consumer Staples</v>
      </c>
      <c r="G74">
        <v>0</v>
      </c>
    </row>
    <row r="75" spans="1:7">
      <c r="A75" t="str">
        <f>"037630"</f>
        <v>037630</v>
      </c>
      <c r="B75" t="s">
        <v>118</v>
      </c>
      <c r="C75" t="s">
        <v>20</v>
      </c>
      <c r="D75" t="s">
        <v>21</v>
      </c>
      <c r="E75">
        <v>15</v>
      </c>
      <c r="F75" t="str">
        <f>VLOOKUP(Table2[[#This Row],[gic_sector]],'GIC Sector'!$A$1:$B$12,2,FALSE)</f>
        <v>Materials</v>
      </c>
      <c r="G75">
        <v>0</v>
      </c>
    </row>
    <row r="76" spans="1:7">
      <c r="A76" t="str">
        <f>"038676"</f>
        <v>038676</v>
      </c>
      <c r="B76" t="s">
        <v>109</v>
      </c>
      <c r="C76" t="s">
        <v>20</v>
      </c>
      <c r="D76" t="s">
        <v>21</v>
      </c>
      <c r="E76">
        <v>30</v>
      </c>
      <c r="F76" t="str">
        <f>VLOOKUP(Table2[[#This Row],[gic_sector]],'GIC Sector'!$A$1:$B$12,2,FALSE)</f>
        <v>Consumer Staples</v>
      </c>
      <c r="G76">
        <v>0</v>
      </c>
    </row>
    <row r="77" spans="1:7">
      <c r="A77" t="str">
        <f>"065092"</f>
        <v>065092</v>
      </c>
      <c r="B77" t="s">
        <v>102</v>
      </c>
      <c r="C77" t="s">
        <v>20</v>
      </c>
      <c r="D77" t="s">
        <v>21</v>
      </c>
      <c r="E77">
        <v>55</v>
      </c>
      <c r="F77" t="str">
        <f>VLOOKUP(Table2[[#This Row],[gic_sector]],'GIC Sector'!$A$1:$B$12,2,FALSE)</f>
        <v>Utilities</v>
      </c>
      <c r="G77">
        <v>0</v>
      </c>
    </row>
    <row r="78" spans="1:7">
      <c r="A78" t="str">
        <f>"110566"</f>
        <v>110566</v>
      </c>
      <c r="B78" t="s">
        <v>210</v>
      </c>
      <c r="C78" t="s">
        <v>20</v>
      </c>
      <c r="D78" t="s">
        <v>21</v>
      </c>
      <c r="E78">
        <v>15</v>
      </c>
      <c r="F78" t="str">
        <f>VLOOKUP(Table2[[#This Row],[gic_sector]],'GIC Sector'!$A$1:$B$12,2,FALSE)</f>
        <v>Materials</v>
      </c>
      <c r="G78">
        <v>0</v>
      </c>
    </row>
    <row r="79" spans="1:7">
      <c r="A79" t="str">
        <f>"115687"</f>
        <v>115687</v>
      </c>
      <c r="B79" t="s">
        <v>297</v>
      </c>
      <c r="C79" t="s">
        <v>20</v>
      </c>
      <c r="D79" t="s">
        <v>21</v>
      </c>
      <c r="E79">
        <v>55</v>
      </c>
      <c r="F79" t="str">
        <f>VLOOKUP(Table2[[#This Row],[gic_sector]],'GIC Sector'!$A$1:$B$12,2,FALSE)</f>
        <v>Utilities</v>
      </c>
      <c r="G79">
        <v>0</v>
      </c>
    </row>
    <row r="80" spans="1:7">
      <c r="A80" t="str">
        <f>"120093"</f>
        <v>120093</v>
      </c>
      <c r="B80" t="s">
        <v>98</v>
      </c>
      <c r="C80" t="s">
        <v>20</v>
      </c>
      <c r="D80" t="s">
        <v>21</v>
      </c>
      <c r="E80">
        <v>10</v>
      </c>
      <c r="F80" t="str">
        <f>VLOOKUP(Table2[[#This Row],[gic_sector]],'GIC Sector'!$A$1:$B$12,2,FALSE)</f>
        <v>Energy</v>
      </c>
      <c r="G80">
        <v>1</v>
      </c>
    </row>
    <row r="81" spans="1:7">
      <c r="A81" t="str">
        <f>"135990"</f>
        <v>135990</v>
      </c>
      <c r="B81" t="s">
        <v>74</v>
      </c>
      <c r="C81" t="s">
        <v>20</v>
      </c>
      <c r="D81" t="s">
        <v>21</v>
      </c>
      <c r="E81">
        <v>55</v>
      </c>
      <c r="F81" t="str">
        <f>VLOOKUP(Table2[[#This Row],[gic_sector]],'GIC Sector'!$A$1:$B$12,2,FALSE)</f>
        <v>Utilities</v>
      </c>
      <c r="G81">
        <v>0</v>
      </c>
    </row>
    <row r="82" spans="1:7">
      <c r="A82" t="str">
        <f>"142460"</f>
        <v>142460</v>
      </c>
      <c r="B82" t="s">
        <v>68</v>
      </c>
      <c r="C82" t="s">
        <v>20</v>
      </c>
      <c r="D82" t="s">
        <v>21</v>
      </c>
      <c r="E82">
        <v>10</v>
      </c>
      <c r="F82" t="str">
        <f>VLOOKUP(Table2[[#This Row],[gic_sector]],'GIC Sector'!$A$1:$B$12,2,FALSE)</f>
        <v>Energy</v>
      </c>
      <c r="G82">
        <v>1</v>
      </c>
    </row>
    <row r="83" spans="1:7">
      <c r="A83" t="str">
        <f>"148349"</f>
        <v>148349</v>
      </c>
      <c r="B83" t="s">
        <v>101</v>
      </c>
      <c r="C83" t="s">
        <v>20</v>
      </c>
      <c r="D83" t="s">
        <v>21</v>
      </c>
      <c r="E83">
        <v>20</v>
      </c>
      <c r="F83" t="str">
        <f>VLOOKUP(Table2[[#This Row],[gic_sector]],'GIC Sector'!$A$1:$B$12,2,FALSE)</f>
        <v>Industrials</v>
      </c>
      <c r="G83">
        <v>0</v>
      </c>
    </row>
    <row r="84" spans="1:7">
      <c r="A84" t="str">
        <f>"157373"</f>
        <v>157373</v>
      </c>
      <c r="B84" t="s">
        <v>71</v>
      </c>
      <c r="C84" t="s">
        <v>20</v>
      </c>
      <c r="D84" t="s">
        <v>21</v>
      </c>
      <c r="E84">
        <v>55</v>
      </c>
      <c r="F84" t="str">
        <f>VLOOKUP(Table2[[#This Row],[gic_sector]],'GIC Sector'!$A$1:$B$12,2,FALSE)</f>
        <v>Utilities</v>
      </c>
      <c r="G84">
        <v>0</v>
      </c>
    </row>
    <row r="85" spans="1:7">
      <c r="A85" t="str">
        <f>"163935"</f>
        <v>163935</v>
      </c>
      <c r="B85" t="s">
        <v>78</v>
      </c>
      <c r="C85" t="s">
        <v>20</v>
      </c>
      <c r="D85" t="s">
        <v>21</v>
      </c>
      <c r="E85">
        <v>10</v>
      </c>
      <c r="F85" t="str">
        <f>VLOOKUP(Table2[[#This Row],[gic_sector]],'GIC Sector'!$A$1:$B$12,2,FALSE)</f>
        <v>Energy</v>
      </c>
      <c r="G85">
        <v>0</v>
      </c>
    </row>
    <row r="86" spans="1:7">
      <c r="A86" t="str">
        <f>"165649"</f>
        <v>165649</v>
      </c>
      <c r="B86" t="s">
        <v>211</v>
      </c>
      <c r="C86" t="s">
        <v>20</v>
      </c>
      <c r="D86" t="s">
        <v>21</v>
      </c>
      <c r="E86">
        <v>10</v>
      </c>
      <c r="F86" t="str">
        <f>VLOOKUP(Table2[[#This Row],[gic_sector]],'GIC Sector'!$A$1:$B$12,2,FALSE)</f>
        <v>Energy</v>
      </c>
      <c r="G86">
        <v>0</v>
      </c>
    </row>
    <row r="87" spans="1:7">
      <c r="A87" t="str">
        <f>"220546"</f>
        <v>220546</v>
      </c>
      <c r="B87" t="s">
        <v>46</v>
      </c>
      <c r="C87" t="s">
        <v>47</v>
      </c>
      <c r="D87" t="s">
        <v>15</v>
      </c>
      <c r="E87">
        <v>10</v>
      </c>
      <c r="F87" t="str">
        <f>VLOOKUP(Table2[[#This Row],[gic_sector]],'GIC Sector'!$A$1:$B$12,2,FALSE)</f>
        <v>Energy</v>
      </c>
      <c r="G87">
        <v>1</v>
      </c>
    </row>
    <row r="88" spans="1:7">
      <c r="A88" t="str">
        <f>"222139"</f>
        <v>222139</v>
      </c>
      <c r="B88" t="s">
        <v>34</v>
      </c>
      <c r="C88" t="s">
        <v>35</v>
      </c>
      <c r="D88" t="s">
        <v>15</v>
      </c>
      <c r="E88">
        <v>20</v>
      </c>
      <c r="F88" t="str">
        <f>VLOOKUP(Table2[[#This Row],[gic_sector]],'GIC Sector'!$A$1:$B$12,2,FALSE)</f>
        <v>Industrials</v>
      </c>
      <c r="G88">
        <v>0</v>
      </c>
    </row>
    <row r="89" spans="1:7">
      <c r="A89" t="str">
        <f>"247732"</f>
        <v>247732</v>
      </c>
      <c r="B89" t="s">
        <v>13</v>
      </c>
      <c r="C89" t="s">
        <v>14</v>
      </c>
      <c r="D89" t="s">
        <v>15</v>
      </c>
      <c r="E89">
        <v>25</v>
      </c>
      <c r="F89" t="str">
        <f>VLOOKUP(Table2[[#This Row],[gic_sector]],'GIC Sector'!$A$1:$B$12,2,FALSE)</f>
        <v>Consumer Discretionary</v>
      </c>
      <c r="G89">
        <v>0</v>
      </c>
    </row>
    <row r="90" spans="1:7">
      <c r="A90" t="str">
        <f>"267407"</f>
        <v>267407</v>
      </c>
      <c r="B90" t="s">
        <v>265</v>
      </c>
      <c r="C90" t="s">
        <v>25</v>
      </c>
      <c r="D90" t="s">
        <v>15</v>
      </c>
      <c r="E90">
        <v>15</v>
      </c>
      <c r="F90" t="str">
        <f>VLOOKUP(Table2[[#This Row],[gic_sector]],'GIC Sector'!$A$1:$B$12,2,FALSE)</f>
        <v>Materials</v>
      </c>
      <c r="G90">
        <v>1</v>
      </c>
    </row>
    <row r="91" spans="1:7">
      <c r="A91" t="str">
        <f>"269546"</f>
        <v>269546</v>
      </c>
      <c r="B91" t="s">
        <v>49</v>
      </c>
      <c r="C91" t="s">
        <v>38</v>
      </c>
      <c r="D91" t="s">
        <v>15</v>
      </c>
      <c r="E91">
        <v>40</v>
      </c>
      <c r="F91" t="str">
        <f>VLOOKUP(Table2[[#This Row],[gic_sector]],'GIC Sector'!$A$1:$B$12,2,FALSE)</f>
        <v>Financials</v>
      </c>
      <c r="G91">
        <v>0</v>
      </c>
    </row>
    <row r="92" spans="1:7">
      <c r="A92" t="str">
        <f>"271358"</f>
        <v>271358</v>
      </c>
      <c r="B92" t="s">
        <v>43</v>
      </c>
      <c r="C92" t="s">
        <v>25</v>
      </c>
      <c r="D92" t="s">
        <v>15</v>
      </c>
      <c r="E92">
        <v>10</v>
      </c>
      <c r="F92" t="str">
        <f>VLOOKUP(Table2[[#This Row],[gic_sector]],'GIC Sector'!$A$1:$B$12,2,FALSE)</f>
        <v>Energy</v>
      </c>
      <c r="G92">
        <v>0</v>
      </c>
    </row>
    <row r="93" spans="1:7">
      <c r="A93" t="str">
        <f>"277043"</f>
        <v>277043</v>
      </c>
      <c r="B93" t="s">
        <v>96</v>
      </c>
      <c r="C93" t="s">
        <v>40</v>
      </c>
      <c r="D93" t="s">
        <v>15</v>
      </c>
      <c r="E93">
        <v>15</v>
      </c>
      <c r="F93" t="str">
        <f>VLOOKUP(Table2[[#This Row],[gic_sector]],'GIC Sector'!$A$1:$B$12,2,FALSE)</f>
        <v>Materials</v>
      </c>
      <c r="G93">
        <v>0</v>
      </c>
    </row>
    <row r="94" spans="1:7">
      <c r="A94" t="str">
        <f>"290445"</f>
        <v>290445</v>
      </c>
      <c r="B94" t="s">
        <v>37</v>
      </c>
      <c r="C94" t="s">
        <v>38</v>
      </c>
      <c r="D94" t="s">
        <v>15</v>
      </c>
      <c r="E94">
        <v>55</v>
      </c>
      <c r="F94" t="str">
        <f>VLOOKUP(Table2[[#This Row],[gic_sector]],'GIC Sector'!$A$1:$B$12,2,FALSE)</f>
        <v>Utilities</v>
      </c>
      <c r="G94">
        <v>0</v>
      </c>
    </row>
    <row r="95" spans="1:7">
      <c r="A95" t="str">
        <f>"293530"</f>
        <v>293530</v>
      </c>
      <c r="B95" t="s">
        <v>39</v>
      </c>
      <c r="C95" t="s">
        <v>38</v>
      </c>
      <c r="D95" t="s">
        <v>15</v>
      </c>
      <c r="E95">
        <v>55</v>
      </c>
      <c r="F95" t="str">
        <f>VLOOKUP(Table2[[#This Row],[gic_sector]],'GIC Sector'!$A$1:$B$12,2,FALSE)</f>
        <v>Utilities</v>
      </c>
      <c r="G95">
        <v>0</v>
      </c>
    </row>
    <row r="96" spans="1:7">
      <c r="A96" t="str">
        <f>"166563"</f>
        <v>166563</v>
      </c>
      <c r="B96" t="s">
        <v>82</v>
      </c>
      <c r="C96" t="s">
        <v>20</v>
      </c>
      <c r="D96" t="s">
        <v>21</v>
      </c>
      <c r="E96">
        <v>10</v>
      </c>
      <c r="F96" t="str">
        <f>VLOOKUP(Table2[[#This Row],[gic_sector]],'GIC Sector'!$A$1:$B$12,2,FALSE)</f>
        <v>Energy</v>
      </c>
      <c r="G96">
        <v>0</v>
      </c>
    </row>
    <row r="97" spans="1:7">
      <c r="A97" t="str">
        <f>"170841"</f>
        <v>170841</v>
      </c>
      <c r="B97" t="s">
        <v>84</v>
      </c>
      <c r="C97" t="s">
        <v>20</v>
      </c>
      <c r="D97" t="s">
        <v>21</v>
      </c>
      <c r="E97">
        <v>10</v>
      </c>
      <c r="F97" t="str">
        <f>VLOOKUP(Table2[[#This Row],[gic_sector]],'GIC Sector'!$A$1:$B$12,2,FALSE)</f>
        <v>Energy</v>
      </c>
      <c r="G97">
        <v>0</v>
      </c>
    </row>
    <row r="98" spans="1:7">
      <c r="A98" t="str">
        <f>"177827"</f>
        <v>177827</v>
      </c>
      <c r="B98" t="s">
        <v>63</v>
      </c>
      <c r="C98" t="s">
        <v>20</v>
      </c>
      <c r="D98" t="s">
        <v>21</v>
      </c>
      <c r="E98">
        <v>25</v>
      </c>
      <c r="F98" t="str">
        <f>VLOOKUP(Table2[[#This Row],[gic_sector]],'GIC Sector'!$A$1:$B$12,2,FALSE)</f>
        <v>Consumer Discretionary</v>
      </c>
      <c r="G98">
        <v>0</v>
      </c>
    </row>
    <row r="99" spans="1:7">
      <c r="A99" t="str">
        <f>"186989"</f>
        <v>186989</v>
      </c>
      <c r="B99" t="s">
        <v>227</v>
      </c>
      <c r="C99" t="s">
        <v>20</v>
      </c>
      <c r="D99" t="s">
        <v>21</v>
      </c>
      <c r="E99">
        <v>10</v>
      </c>
      <c r="F99" t="str">
        <f>VLOOKUP(Table2[[#This Row],[gic_sector]],'GIC Sector'!$A$1:$B$12,2,FALSE)</f>
        <v>Energy</v>
      </c>
      <c r="G99">
        <v>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E926-86D7-8345-8FDC-4848C0C626C6}">
  <dimension ref="A1:B12"/>
  <sheetViews>
    <sheetView workbookViewId="0">
      <selection activeCell="E19" sqref="E19"/>
    </sheetView>
  </sheetViews>
  <sheetFormatPr defaultColWidth="10.69921875" defaultRowHeight="15.6"/>
  <sheetData>
    <row r="1" spans="1:2">
      <c r="A1" t="s">
        <v>273</v>
      </c>
      <c r="B1" t="s">
        <v>12</v>
      </c>
    </row>
    <row r="2" spans="1:2">
      <c r="A2">
        <v>10</v>
      </c>
      <c r="B2" t="s">
        <v>284</v>
      </c>
    </row>
    <row r="3" spans="1:2">
      <c r="A3">
        <v>15</v>
      </c>
      <c r="B3" t="s">
        <v>283</v>
      </c>
    </row>
    <row r="4" spans="1:2">
      <c r="A4">
        <v>20</v>
      </c>
      <c r="B4" t="s">
        <v>282</v>
      </c>
    </row>
    <row r="5" spans="1:2">
      <c r="A5">
        <v>25</v>
      </c>
      <c r="B5" t="s">
        <v>281</v>
      </c>
    </row>
    <row r="6" spans="1:2">
      <c r="A6">
        <v>30</v>
      </c>
      <c r="B6" t="s">
        <v>280</v>
      </c>
    </row>
    <row r="7" spans="1:2">
      <c r="A7">
        <v>35</v>
      </c>
      <c r="B7" t="s">
        <v>279</v>
      </c>
    </row>
    <row r="8" spans="1:2">
      <c r="A8">
        <v>40</v>
      </c>
      <c r="B8" t="s">
        <v>278</v>
      </c>
    </row>
    <row r="9" spans="1:2">
      <c r="A9">
        <v>45</v>
      </c>
      <c r="B9" t="s">
        <v>277</v>
      </c>
    </row>
    <row r="10" spans="1:2">
      <c r="A10">
        <v>50</v>
      </c>
      <c r="B10" t="s">
        <v>276</v>
      </c>
    </row>
    <row r="11" spans="1:2">
      <c r="A11">
        <v>55</v>
      </c>
      <c r="B11" t="s">
        <v>275</v>
      </c>
    </row>
    <row r="12" spans="1:2">
      <c r="A12">
        <v>60</v>
      </c>
      <c r="B12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Filings</vt:lpstr>
      <vt:lpstr>Decisions</vt:lpstr>
      <vt:lpstr>GVKEY</vt:lpstr>
      <vt:lpstr>GIC 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Frank Venmans</cp:lastModifiedBy>
  <dcterms:created xsi:type="dcterms:W3CDTF">2022-07-06T10:45:05Z</dcterms:created>
  <dcterms:modified xsi:type="dcterms:W3CDTF">2022-09-26T14:08:31Z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29d600-adc2-4bd3-8209-41132e64baf4_Enabled">
    <vt:lpwstr>true</vt:lpwstr>
  </property>
  <property fmtid="{D5CDD505-2E9C-101B-9397-08002B2CF9AE}" pid="3" name="MSIP_Label_0b29d600-adc2-4bd3-8209-41132e64baf4_SetDate">
    <vt:lpwstr>2022-07-12T10:36:52Z</vt:lpwstr>
  </property>
  <property fmtid="{D5CDD505-2E9C-101B-9397-08002B2CF9AE}" pid="4" name="MSIP_Label_0b29d600-adc2-4bd3-8209-41132e64baf4_Method">
    <vt:lpwstr>Privileged</vt:lpwstr>
  </property>
  <property fmtid="{D5CDD505-2E9C-101B-9397-08002B2CF9AE}" pid="5" name="MSIP_Label_0b29d600-adc2-4bd3-8209-41132e64baf4_Name">
    <vt:lpwstr>Public</vt:lpwstr>
  </property>
  <property fmtid="{D5CDD505-2E9C-101B-9397-08002B2CF9AE}" pid="6" name="MSIP_Label_0b29d600-adc2-4bd3-8209-41132e64baf4_SiteId">
    <vt:lpwstr>a70a4aab-ede9-49db-b91d-54524e32a491</vt:lpwstr>
  </property>
  <property fmtid="{D5CDD505-2E9C-101B-9397-08002B2CF9AE}" pid="7" name="MSIP_Label_0b29d600-adc2-4bd3-8209-41132e64baf4_ActionId">
    <vt:lpwstr>cd6402af-7287-418c-a7f3-58b9f2b5c379</vt:lpwstr>
  </property>
  <property fmtid="{D5CDD505-2E9C-101B-9397-08002B2CF9AE}" pid="8" name="MSIP_Label_0b29d600-adc2-4bd3-8209-41132e64baf4_ContentBits">
    <vt:lpwstr>0</vt:lpwstr>
  </property>
  <property fmtid="{D5CDD505-2E9C-101B-9397-08002B2CF9AE}" pid="9" name="{A44787D4-0540-4523-9961-78E4036D8C6D}">
    <vt:lpwstr>{06201AE5-1C72-4C51-9C14-2A2D330709F3}</vt:lpwstr>
  </property>
</Properties>
</file>