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chartsheets/sheet3.xml" ContentType="application/vnd.openxmlformats-officedocument.spreadsheetml.chartsheet+xml"/>
  <Override PartName="/xl/worksheets/sheet6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secloud-my.sharepoint.com/personal/f_venmans1_lse_ac_uk/Documents/Teaching/GY426/Lecture 5 Social Cost of Carbon/"/>
    </mc:Choice>
  </mc:AlternateContent>
  <xr:revisionPtr revIDLastSave="3" documentId="13_ncr:1_{947CED94-3C1D-45AF-81AC-3BAC09060335}" xr6:coauthVersionLast="46" xr6:coauthVersionMax="46" xr10:uidLastSave="{3AEDDC0C-2564-46CE-B090-F395AFCC7D3E}"/>
  <bookViews>
    <workbookView xWindow="-108" yWindow="-108" windowWidth="23256" windowHeight="12576" activeTab="1" xr2:uid="{00000000-000D-0000-FFFF-FFFF00000000}"/>
  </bookViews>
  <sheets>
    <sheet name="Parameters" sheetId="2" r:id="rId1"/>
    <sheet name="Model" sheetId="1" r:id="rId2"/>
    <sheet name="Transition data" sheetId="11" r:id="rId3"/>
    <sheet name="Transition" sheetId="8" r:id="rId4"/>
    <sheet name="Comparison emissions" sheetId="19" r:id="rId5"/>
    <sheet name="Comparison temperature" sheetId="6" r:id="rId6"/>
    <sheet name="Radar chart data" sheetId="9" r:id="rId7"/>
    <sheet name="Radar chart" sheetId="10" r:id="rId8"/>
    <sheet name="Price data" sheetId="14" r:id="rId9"/>
    <sheet name="Prices" sheetId="15" r:id="rId10"/>
    <sheet name="Constrained prices" sheetId="16" r:id="rId11"/>
    <sheet name="Emission chart" sheetId="18" r:id="rId1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10285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10285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5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  <definedName name="solver_adj" localSheetId="1" hidden="1">Model!$L$3:$L$202</definedName>
    <definedName name="solver_adj" localSheetId="0" hidden="1">Parameters!$K$30</definedName>
    <definedName name="solver_cvg" localSheetId="1" hidden="1">0.0000000001</definedName>
    <definedName name="solver_cvg" localSheetId="0" hidden="1">"""""""0,0001"""""""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Model!$L$101</definedName>
    <definedName name="solver_lhs10" localSheetId="1" hidden="1">Model!$L$109</definedName>
    <definedName name="solver_lhs100" localSheetId="1" hidden="1">Model!$L$173</definedName>
    <definedName name="solver_lhs101" localSheetId="1" hidden="1">Model!$L$181</definedName>
    <definedName name="solver_lhs102" localSheetId="1" hidden="1">Model!$L$180</definedName>
    <definedName name="solver_lhs103" localSheetId="1" hidden="1">Model!$L$182</definedName>
    <definedName name="solver_lhs104" localSheetId="1" hidden="1">Model!$L$185</definedName>
    <definedName name="solver_lhs105" localSheetId="1" hidden="1">Model!$L$111</definedName>
    <definedName name="solver_lhs106" localSheetId="1" hidden="1">Model!$L$110</definedName>
    <definedName name="solver_lhs107" localSheetId="1" hidden="1">Model!$L$100</definedName>
    <definedName name="solver_lhs108" localSheetId="1" hidden="1">Model!$L$203</definedName>
    <definedName name="solver_lhs109" localSheetId="1" hidden="1">Model!$L$23</definedName>
    <definedName name="solver_lhs11" localSheetId="1" hidden="1">Model!$L$112</definedName>
    <definedName name="solver_lhs110" localSheetId="1" hidden="1">Model!$L$21</definedName>
    <definedName name="solver_lhs111" localSheetId="1" hidden="1">Model!$L$25</definedName>
    <definedName name="solver_lhs112" localSheetId="1" hidden="1">Model!$L$24</definedName>
    <definedName name="solver_lhs113" localSheetId="1" hidden="1">Model!$L$22</definedName>
    <definedName name="solver_lhs114" localSheetId="1" hidden="1">Model!$L$199</definedName>
    <definedName name="solver_lhs115" localSheetId="1" hidden="1">Model!$L$197</definedName>
    <definedName name="solver_lhs116" localSheetId="1" hidden="1">Model!$L$200</definedName>
    <definedName name="solver_lhs117" localSheetId="1" hidden="1">Model!$L$196</definedName>
    <definedName name="solver_lhs118" localSheetId="1" hidden="1">Model!$L$27</definedName>
    <definedName name="solver_lhs119" localSheetId="1" hidden="1">Model!$L$26</definedName>
    <definedName name="solver_lhs12" localSheetId="1" hidden="1">Model!$L$113</definedName>
    <definedName name="solver_lhs120" localSheetId="1" hidden="1">Model!$L$28</definedName>
    <definedName name="solver_lhs121" localSheetId="1" hidden="1">Model!$L$30</definedName>
    <definedName name="solver_lhs122" localSheetId="1" hidden="1">Model!$L$29</definedName>
    <definedName name="solver_lhs123" localSheetId="1" hidden="1">Model!$L$31</definedName>
    <definedName name="solver_lhs124" localSheetId="1" hidden="1">Model!$L$38</definedName>
    <definedName name="solver_lhs125" localSheetId="1" hidden="1">Model!$L$37</definedName>
    <definedName name="solver_lhs126" localSheetId="1" hidden="1">Model!$L$33</definedName>
    <definedName name="solver_lhs127" localSheetId="1" hidden="1">Model!$L$47</definedName>
    <definedName name="solver_lhs128" localSheetId="1" hidden="1">Model!$L$50</definedName>
    <definedName name="solver_lhs129" localSheetId="1" hidden="1">Model!$L$53</definedName>
    <definedName name="solver_lhs13" localSheetId="1" hidden="1">Model!$L$114</definedName>
    <definedName name="solver_lhs130" localSheetId="1" hidden="1">Model!$L$40</definedName>
    <definedName name="solver_lhs131" localSheetId="1" hidden="1">Model!$L$4</definedName>
    <definedName name="solver_lhs132" localSheetId="1" hidden="1">Model!$L$44</definedName>
    <definedName name="solver_lhs133" localSheetId="1" hidden="1">Model!$L$41</definedName>
    <definedName name="solver_lhs134" localSheetId="1" hidden="1">Model!$L$42</definedName>
    <definedName name="solver_lhs135" localSheetId="1" hidden="1">Model!$L$39</definedName>
    <definedName name="solver_lhs136" localSheetId="1" hidden="1">Model!$L$35</definedName>
    <definedName name="solver_lhs137" localSheetId="1" hidden="1">Model!$L$51</definedName>
    <definedName name="solver_lhs138" localSheetId="1" hidden="1">Model!$L$54</definedName>
    <definedName name="solver_lhs139" localSheetId="1" hidden="1">Model!$L$46</definedName>
    <definedName name="solver_lhs14" localSheetId="1" hidden="1">Model!$L$115</definedName>
    <definedName name="solver_lhs140" localSheetId="1" hidden="1">Model!$L$49</definedName>
    <definedName name="solver_lhs141" localSheetId="1" hidden="1">Model!$L$48</definedName>
    <definedName name="solver_lhs142" localSheetId="1" hidden="1">Model!$L$34</definedName>
    <definedName name="solver_lhs143" localSheetId="1" hidden="1">Model!$L$57</definedName>
    <definedName name="solver_lhs144" localSheetId="1" hidden="1">Model!$L$55</definedName>
    <definedName name="solver_lhs145" localSheetId="1" hidden="1">Model!$L$58</definedName>
    <definedName name="solver_lhs146" localSheetId="1" hidden="1">Model!$L$59</definedName>
    <definedName name="solver_lhs147" localSheetId="1" hidden="1">Model!$L$5</definedName>
    <definedName name="solver_lhs148" localSheetId="1" hidden="1">Model!$L$60</definedName>
    <definedName name="solver_lhs149" localSheetId="1" hidden="1">Model!$L$61</definedName>
    <definedName name="solver_lhs15" localSheetId="1" hidden="1">Model!$L$121</definedName>
    <definedName name="solver_lhs150" localSheetId="1" hidden="1">Model!$L$6</definedName>
    <definedName name="solver_lhs151" localSheetId="1" hidden="1">Model!$L$45</definedName>
    <definedName name="solver_lhs152" localSheetId="1" hidden="1">Model!$L$43</definedName>
    <definedName name="solver_lhs153" localSheetId="1" hidden="1">Model!$L$62</definedName>
    <definedName name="solver_lhs154" localSheetId="1" hidden="1">Model!$L$64</definedName>
    <definedName name="solver_lhs155" localSheetId="1" hidden="1">Model!$L$63</definedName>
    <definedName name="solver_lhs156" localSheetId="1" hidden="1">Model!$L$67</definedName>
    <definedName name="solver_lhs157" localSheetId="1" hidden="1">Model!$L$65</definedName>
    <definedName name="solver_lhs158" localSheetId="1" hidden="1">Model!$L$66</definedName>
    <definedName name="solver_lhs159" localSheetId="1" hidden="1">Model!$L$56</definedName>
    <definedName name="solver_lhs16" localSheetId="1" hidden="1">Model!$L$122</definedName>
    <definedName name="solver_lhs160" localSheetId="1" hidden="1">Model!$L$52</definedName>
    <definedName name="solver_lhs161" localSheetId="1" hidden="1">Model!$L$32</definedName>
    <definedName name="solver_lhs162" localSheetId="1" hidden="1">Model!$L$36</definedName>
    <definedName name="solver_lhs163" localSheetId="1" hidden="1">Model!$L$201</definedName>
    <definedName name="solver_lhs164" localSheetId="1" hidden="1">Model!$L$69</definedName>
    <definedName name="solver_lhs165" localSheetId="1" hidden="1">Model!$L$71</definedName>
    <definedName name="solver_lhs166" localSheetId="1" hidden="1">Model!$L$70</definedName>
    <definedName name="solver_lhs167" localSheetId="1" hidden="1">Model!$L$75</definedName>
    <definedName name="solver_lhs168" localSheetId="1" hidden="1">Model!$L$72</definedName>
    <definedName name="solver_lhs169" localSheetId="1" hidden="1">Model!$L$99</definedName>
    <definedName name="solver_lhs17" localSheetId="1" hidden="1">Model!$L$124</definedName>
    <definedName name="solver_lhs170" localSheetId="1" hidden="1">Model!$L$76</definedName>
    <definedName name="solver_lhs171" localSheetId="1" hidden="1">Model!$L$79</definedName>
    <definedName name="solver_lhs172" localSheetId="1" hidden="1">Model!$L$8</definedName>
    <definedName name="solver_lhs173" localSheetId="1" hidden="1">Model!$L$73</definedName>
    <definedName name="solver_lhs174" localSheetId="1" hidden="1">Model!$L$82</definedName>
    <definedName name="solver_lhs175" localSheetId="1" hidden="1">Model!$L$83</definedName>
    <definedName name="solver_lhs176" localSheetId="1" hidden="1">Model!$L$81</definedName>
    <definedName name="solver_lhs177" localSheetId="1" hidden="1">Model!$L$85</definedName>
    <definedName name="solver_lhs178" localSheetId="1" hidden="1">Model!$L$78</definedName>
    <definedName name="solver_lhs179" localSheetId="1" hidden="1">Model!$L$74</definedName>
    <definedName name="solver_lhs18" localSheetId="1" hidden="1">Model!$L$125</definedName>
    <definedName name="solver_lhs180" localSheetId="1" hidden="1">Model!$L$80</definedName>
    <definedName name="solver_lhs181" localSheetId="1" hidden="1">Model!$L$84</definedName>
    <definedName name="solver_lhs182" localSheetId="1" hidden="1">Model!$L$68</definedName>
    <definedName name="solver_lhs183" localSheetId="1" hidden="1">Model!$L$77</definedName>
    <definedName name="solver_lhs184" localSheetId="1" hidden="1">Model!$L$7</definedName>
    <definedName name="solver_lhs185" localSheetId="1" hidden="1">Model!$L$10</definedName>
    <definedName name="solver_lhs186" localSheetId="1" hidden="1">Model!$L$89</definedName>
    <definedName name="solver_lhs187" localSheetId="1" hidden="1">Model!$L$88</definedName>
    <definedName name="solver_lhs188" localSheetId="1" hidden="1">Model!$L$92</definedName>
    <definedName name="solver_lhs189" localSheetId="1" hidden="1">Model!$L$90</definedName>
    <definedName name="solver_lhs19" localSheetId="1" hidden="1">Model!$L$126</definedName>
    <definedName name="solver_lhs190" localSheetId="1" hidden="1">Model!$L$9</definedName>
    <definedName name="solver_lhs191" localSheetId="1" hidden="1">Model!$L$93</definedName>
    <definedName name="solver_lhs192" localSheetId="1" hidden="1">Model!$L$91</definedName>
    <definedName name="solver_lhs193" localSheetId="1" hidden="1">Model!$L$86</definedName>
    <definedName name="solver_lhs194" localSheetId="1" hidden="1">Model!$L$87</definedName>
    <definedName name="solver_lhs195" localSheetId="1" hidden="1">Model!$L$202</definedName>
    <definedName name="solver_lhs196" localSheetId="1" hidden="1">Model!$L$94</definedName>
    <definedName name="solver_lhs197" localSheetId="1" hidden="1">Model!$L$95</definedName>
    <definedName name="solver_lhs198" localSheetId="1" hidden="1">Model!$L$98</definedName>
    <definedName name="solver_lhs199" localSheetId="1" hidden="1">Model!$L$96</definedName>
    <definedName name="solver_lhs2" localSheetId="1" hidden="1">Model!$L$103</definedName>
    <definedName name="solver_lhs20" localSheetId="1" hidden="1">Model!$L$127</definedName>
    <definedName name="solver_lhs200" localSheetId="1" hidden="1">Model!$L$97</definedName>
    <definedName name="solver_lhs201" localSheetId="1" hidden="1">Model!$L$101</definedName>
    <definedName name="solver_lhs202" localSheetId="1" hidden="1">Model!$L$101</definedName>
    <definedName name="solver_lhs21" localSheetId="1" hidden="1">Model!$L$128</definedName>
    <definedName name="solver_lhs22" localSheetId="1" hidden="1">Model!$L$13</definedName>
    <definedName name="solver_lhs23" localSheetId="1" hidden="1">Model!$L$129</definedName>
    <definedName name="solver_lhs24" localSheetId="1" hidden="1">Model!$L$130</definedName>
    <definedName name="solver_lhs25" localSheetId="1" hidden="1">Model!$L$131</definedName>
    <definedName name="solver_lhs26" localSheetId="1" hidden="1">Model!$L$134</definedName>
    <definedName name="solver_lhs27" localSheetId="1" hidden="1">Model!$L$135</definedName>
    <definedName name="solver_lhs28" localSheetId="1" hidden="1">Model!$L$137</definedName>
    <definedName name="solver_lhs29" localSheetId="1" hidden="1">Model!$L$138</definedName>
    <definedName name="solver_lhs3" localSheetId="1" hidden="1">Model!$L$102</definedName>
    <definedName name="solver_lhs30" localSheetId="1" hidden="1">Model!$L$139</definedName>
    <definedName name="solver_lhs31" localSheetId="1" hidden="1">Model!$L$140</definedName>
    <definedName name="solver_lhs32" localSheetId="1" hidden="1">Model!$L$142</definedName>
    <definedName name="solver_lhs33" localSheetId="1" hidden="1">Model!$L$143</definedName>
    <definedName name="solver_lhs34" localSheetId="1" hidden="1">Model!$L$151</definedName>
    <definedName name="solver_lhs35" localSheetId="1" hidden="1">Model!$L$148</definedName>
    <definedName name="solver_lhs36" localSheetId="1" hidden="1">Model!$L$144</definedName>
    <definedName name="solver_lhs37" localSheetId="1" hidden="1">Model!$L$141</definedName>
    <definedName name="solver_lhs38" localSheetId="1" hidden="1">Model!$L$136</definedName>
    <definedName name="solver_lhs39" localSheetId="1" hidden="1">Model!$L$123</definedName>
    <definedName name="solver_lhs4" localSheetId="1" hidden="1">Model!$L$104</definedName>
    <definedName name="solver_lhs40" localSheetId="1" hidden="1">Model!$L$118</definedName>
    <definedName name="solver_lhs41" localSheetId="1" hidden="1">Model!$L$158</definedName>
    <definedName name="solver_lhs42" localSheetId="1" hidden="1">Model!$L$154</definedName>
    <definedName name="solver_lhs43" localSheetId="1" hidden="1">Model!$L$150</definedName>
    <definedName name="solver_lhs44" localSheetId="1" hidden="1">Model!$L$149</definedName>
    <definedName name="solver_lhs45" localSheetId="1" hidden="1">Model!$L$17</definedName>
    <definedName name="solver_lhs46" localSheetId="1" hidden="1">Model!$L$155</definedName>
    <definedName name="solver_lhs47" localSheetId="1" hidden="1">Model!$L$147</definedName>
    <definedName name="solver_lhs48" localSheetId="1" hidden="1">Model!$L$132</definedName>
    <definedName name="solver_lhs49" localSheetId="1" hidden="1">Model!$L$117</definedName>
    <definedName name="solver_lhs5" localSheetId="1" hidden="1">Model!$L$105</definedName>
    <definedName name="solver_lhs50" localSheetId="1" hidden="1">Model!$L$160</definedName>
    <definedName name="solver_lhs51" localSheetId="1" hidden="1">Model!$L$156</definedName>
    <definedName name="solver_lhs52" localSheetId="1" hidden="1">Model!$L$152</definedName>
    <definedName name="solver_lhs53" localSheetId="1" hidden="1">Model!$L$14</definedName>
    <definedName name="solver_lhs54" localSheetId="1" hidden="1">Model!$L$166</definedName>
    <definedName name="solver_lhs55" localSheetId="1" hidden="1">Model!$L$163</definedName>
    <definedName name="solver_lhs56" localSheetId="1" hidden="1">Model!$L$157</definedName>
    <definedName name="solver_lhs57" localSheetId="1" hidden="1">Model!$L$153</definedName>
    <definedName name="solver_lhs58" localSheetId="1" hidden="1">Model!$L$146</definedName>
    <definedName name="solver_lhs59" localSheetId="1" hidden="1">Model!$L$133</definedName>
    <definedName name="solver_lhs6" localSheetId="1" hidden="1">Model!$L$106</definedName>
    <definedName name="solver_lhs60" localSheetId="1" hidden="1">Model!$L$120</definedName>
    <definedName name="solver_lhs61" localSheetId="1" hidden="1">Model!$L$119</definedName>
    <definedName name="solver_lhs62" localSheetId="1" hidden="1">Model!$L$116</definedName>
    <definedName name="solver_lhs63" localSheetId="1" hidden="1">Model!$L$188</definedName>
    <definedName name="solver_lhs64" localSheetId="1" hidden="1">Model!$L$164</definedName>
    <definedName name="solver_lhs65" localSheetId="1" hidden="1">Model!$L$161</definedName>
    <definedName name="solver_lhs66" localSheetId="1" hidden="1">Model!$L$167</definedName>
    <definedName name="solver_lhs67" localSheetId="1" hidden="1">Model!$L$165</definedName>
    <definedName name="solver_lhs68" localSheetId="1" hidden="1">Model!$L$162</definedName>
    <definedName name="solver_lhs69" localSheetId="1" hidden="1">Model!$L$178</definedName>
    <definedName name="solver_lhs7" localSheetId="1" hidden="1">Model!$L$107</definedName>
    <definedName name="solver_lhs70" localSheetId="1" hidden="1">Model!$L$168</definedName>
    <definedName name="solver_lhs71" localSheetId="1" hidden="1">Model!$L$159</definedName>
    <definedName name="solver_lhs72" localSheetId="1" hidden="1">Model!$L$16</definedName>
    <definedName name="solver_lhs73" localSheetId="1" hidden="1">Model!$L$15</definedName>
    <definedName name="solver_lhs74" localSheetId="1" hidden="1">Model!$L$179</definedName>
    <definedName name="solver_lhs75" localSheetId="1" hidden="1">Model!$L$170</definedName>
    <definedName name="solver_lhs76" localSheetId="1" hidden="1">Model!$L$169</definedName>
    <definedName name="solver_lhs77" localSheetId="1" hidden="1">Model!$L$18</definedName>
    <definedName name="solver_lhs78" localSheetId="1" hidden="1">Model!$L$184</definedName>
    <definedName name="solver_lhs79" localSheetId="1" hidden="1">Model!$L$186</definedName>
    <definedName name="solver_lhs8" localSheetId="1" hidden="1">Model!$L$108</definedName>
    <definedName name="solver_lhs80" localSheetId="1" hidden="1">Model!$L$171</definedName>
    <definedName name="solver_lhs81" localSheetId="1" hidden="1">Model!$L$145</definedName>
    <definedName name="solver_lhs82" localSheetId="1" hidden="1">Model!$L$12</definedName>
    <definedName name="solver_lhs83" localSheetId="1" hidden="1">Model!$L$189</definedName>
    <definedName name="solver_lhs84" localSheetId="1" hidden="1">Model!$L$190</definedName>
    <definedName name="solver_lhs85" localSheetId="1" hidden="1">Model!$L$191</definedName>
    <definedName name="solver_lhs86" localSheetId="1" hidden="1">Model!$L$177</definedName>
    <definedName name="solver_lhs87" localSheetId="1" hidden="1">Model!$L$175</definedName>
    <definedName name="solver_lhs88" localSheetId="1" hidden="1">Model!$L$194</definedName>
    <definedName name="solver_lhs89" localSheetId="1" hidden="1">Model!$L$193</definedName>
    <definedName name="solver_lhs9" localSheetId="1" hidden="1">Model!$L$11</definedName>
    <definedName name="solver_lhs90" localSheetId="1" hidden="1">Model!$L$192</definedName>
    <definedName name="solver_lhs91" localSheetId="1" hidden="1">Model!$L$20</definedName>
    <definedName name="solver_lhs92" localSheetId="1" hidden="1">Model!$L$195</definedName>
    <definedName name="solver_lhs93" localSheetId="1" hidden="1">Model!$L$198</definedName>
    <definedName name="solver_lhs94" localSheetId="1" hidden="1">Model!$L$172</definedName>
    <definedName name="solver_lhs95" localSheetId="1" hidden="1">Model!$L$176</definedName>
    <definedName name="solver_lhs96" localSheetId="1" hidden="1">Model!$L$183</definedName>
    <definedName name="solver_lhs97" localSheetId="1" hidden="1">Model!$L$19</definedName>
    <definedName name="solver_lhs98" localSheetId="1" hidden="1">Model!$L$187</definedName>
    <definedName name="solver_lhs99" localSheetId="1" hidden="1">Model!$L$174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"""""""0,075"""""""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200</definedName>
    <definedName name="solver_num" localSheetId="0" hidden="1">0</definedName>
    <definedName name="solver_nwt" localSheetId="1" hidden="1">1</definedName>
    <definedName name="solver_nwt" localSheetId="0" hidden="1">1</definedName>
    <definedName name="solver_opt" localSheetId="1" hidden="1">Model!$AA$3</definedName>
    <definedName name="solver_opt" localSheetId="0" hidden="1">Parameters!$L$30</definedName>
    <definedName name="solver_pre" localSheetId="1" hidden="1">0.000001</definedName>
    <definedName name="solver_pre" localSheetId="0" hidden="1">"""""""0,000001"""""""</definedName>
    <definedName name="solver_rbv" localSheetId="1" hidden="1">1</definedName>
    <definedName name="solver_rbv" localSheetId="0" hidden="1">1</definedName>
    <definedName name="solver_rel1" localSheetId="1" hidden="1">3</definedName>
    <definedName name="solver_rel10" localSheetId="1" hidden="1">3</definedName>
    <definedName name="solver_rel100" localSheetId="1" hidden="1">3</definedName>
    <definedName name="solver_rel101" localSheetId="1" hidden="1">3</definedName>
    <definedName name="solver_rel102" localSheetId="1" hidden="1">3</definedName>
    <definedName name="solver_rel103" localSheetId="1" hidden="1">3</definedName>
    <definedName name="solver_rel104" localSheetId="1" hidden="1">3</definedName>
    <definedName name="solver_rel105" localSheetId="1" hidden="1">3</definedName>
    <definedName name="solver_rel106" localSheetId="1" hidden="1">3</definedName>
    <definedName name="solver_rel107" localSheetId="1" hidden="1">3</definedName>
    <definedName name="solver_rel108" localSheetId="1" hidden="1">3</definedName>
    <definedName name="solver_rel109" localSheetId="1" hidden="1">3</definedName>
    <definedName name="solver_rel11" localSheetId="1" hidden="1">3</definedName>
    <definedName name="solver_rel110" localSheetId="1" hidden="1">3</definedName>
    <definedName name="solver_rel111" localSheetId="1" hidden="1">3</definedName>
    <definedName name="solver_rel112" localSheetId="1" hidden="1">3</definedName>
    <definedName name="solver_rel113" localSheetId="1" hidden="1">3</definedName>
    <definedName name="solver_rel114" localSheetId="1" hidden="1">3</definedName>
    <definedName name="solver_rel115" localSheetId="1" hidden="1">3</definedName>
    <definedName name="solver_rel116" localSheetId="1" hidden="1">3</definedName>
    <definedName name="solver_rel117" localSheetId="1" hidden="1">3</definedName>
    <definedName name="solver_rel118" localSheetId="1" hidden="1">3</definedName>
    <definedName name="solver_rel119" localSheetId="1" hidden="1">3</definedName>
    <definedName name="solver_rel12" localSheetId="1" hidden="1">3</definedName>
    <definedName name="solver_rel120" localSheetId="1" hidden="1">3</definedName>
    <definedName name="solver_rel121" localSheetId="1" hidden="1">3</definedName>
    <definedName name="solver_rel122" localSheetId="1" hidden="1">3</definedName>
    <definedName name="solver_rel123" localSheetId="1" hidden="1">3</definedName>
    <definedName name="solver_rel124" localSheetId="1" hidden="1">3</definedName>
    <definedName name="solver_rel125" localSheetId="1" hidden="1">3</definedName>
    <definedName name="solver_rel126" localSheetId="1" hidden="1">3</definedName>
    <definedName name="solver_rel127" localSheetId="1" hidden="1">3</definedName>
    <definedName name="solver_rel128" localSheetId="1" hidden="1">3</definedName>
    <definedName name="solver_rel129" localSheetId="1" hidden="1">3</definedName>
    <definedName name="solver_rel13" localSheetId="1" hidden="1">3</definedName>
    <definedName name="solver_rel130" localSheetId="1" hidden="1">3</definedName>
    <definedName name="solver_rel131" localSheetId="1" hidden="1">3</definedName>
    <definedName name="solver_rel132" localSheetId="1" hidden="1">3</definedName>
    <definedName name="solver_rel133" localSheetId="1" hidden="1">3</definedName>
    <definedName name="solver_rel134" localSheetId="1" hidden="1">3</definedName>
    <definedName name="solver_rel135" localSheetId="1" hidden="1">3</definedName>
    <definedName name="solver_rel136" localSheetId="1" hidden="1">3</definedName>
    <definedName name="solver_rel137" localSheetId="1" hidden="1">3</definedName>
    <definedName name="solver_rel138" localSheetId="1" hidden="1">3</definedName>
    <definedName name="solver_rel139" localSheetId="1" hidden="1">3</definedName>
    <definedName name="solver_rel14" localSheetId="1" hidden="1">3</definedName>
    <definedName name="solver_rel140" localSheetId="1" hidden="1">3</definedName>
    <definedName name="solver_rel141" localSheetId="1" hidden="1">3</definedName>
    <definedName name="solver_rel142" localSheetId="1" hidden="1">3</definedName>
    <definedName name="solver_rel143" localSheetId="1" hidden="1">3</definedName>
    <definedName name="solver_rel144" localSheetId="1" hidden="1">3</definedName>
    <definedName name="solver_rel145" localSheetId="1" hidden="1">3</definedName>
    <definedName name="solver_rel146" localSheetId="1" hidden="1">3</definedName>
    <definedName name="solver_rel147" localSheetId="1" hidden="1">3</definedName>
    <definedName name="solver_rel148" localSheetId="1" hidden="1">3</definedName>
    <definedName name="solver_rel149" localSheetId="1" hidden="1">3</definedName>
    <definedName name="solver_rel15" localSheetId="1" hidden="1">3</definedName>
    <definedName name="solver_rel150" localSheetId="1" hidden="1">3</definedName>
    <definedName name="solver_rel151" localSheetId="1" hidden="1">3</definedName>
    <definedName name="solver_rel152" localSheetId="1" hidden="1">3</definedName>
    <definedName name="solver_rel153" localSheetId="1" hidden="1">3</definedName>
    <definedName name="solver_rel154" localSheetId="1" hidden="1">3</definedName>
    <definedName name="solver_rel155" localSheetId="1" hidden="1">3</definedName>
    <definedName name="solver_rel156" localSheetId="1" hidden="1">3</definedName>
    <definedName name="solver_rel157" localSheetId="1" hidden="1">3</definedName>
    <definedName name="solver_rel158" localSheetId="1" hidden="1">3</definedName>
    <definedName name="solver_rel159" localSheetId="1" hidden="1">3</definedName>
    <definedName name="solver_rel16" localSheetId="1" hidden="1">3</definedName>
    <definedName name="solver_rel160" localSheetId="1" hidden="1">3</definedName>
    <definedName name="solver_rel161" localSheetId="1" hidden="1">3</definedName>
    <definedName name="solver_rel162" localSheetId="1" hidden="1">3</definedName>
    <definedName name="solver_rel163" localSheetId="1" hidden="1">3</definedName>
    <definedName name="solver_rel164" localSheetId="1" hidden="1">3</definedName>
    <definedName name="solver_rel165" localSheetId="1" hidden="1">3</definedName>
    <definedName name="solver_rel166" localSheetId="1" hidden="1">3</definedName>
    <definedName name="solver_rel167" localSheetId="1" hidden="1">3</definedName>
    <definedName name="solver_rel168" localSheetId="1" hidden="1">3</definedName>
    <definedName name="solver_rel169" localSheetId="1" hidden="1">3</definedName>
    <definedName name="solver_rel17" localSheetId="1" hidden="1">3</definedName>
    <definedName name="solver_rel170" localSheetId="1" hidden="1">3</definedName>
    <definedName name="solver_rel171" localSheetId="1" hidden="1">3</definedName>
    <definedName name="solver_rel172" localSheetId="1" hidden="1">3</definedName>
    <definedName name="solver_rel173" localSheetId="1" hidden="1">3</definedName>
    <definedName name="solver_rel174" localSheetId="1" hidden="1">3</definedName>
    <definedName name="solver_rel175" localSheetId="1" hidden="1">3</definedName>
    <definedName name="solver_rel176" localSheetId="1" hidden="1">3</definedName>
    <definedName name="solver_rel177" localSheetId="1" hidden="1">3</definedName>
    <definedName name="solver_rel178" localSheetId="1" hidden="1">3</definedName>
    <definedName name="solver_rel179" localSheetId="1" hidden="1">3</definedName>
    <definedName name="solver_rel18" localSheetId="1" hidden="1">3</definedName>
    <definedName name="solver_rel180" localSheetId="1" hidden="1">3</definedName>
    <definedName name="solver_rel181" localSheetId="1" hidden="1">3</definedName>
    <definedName name="solver_rel182" localSheetId="1" hidden="1">3</definedName>
    <definedName name="solver_rel183" localSheetId="1" hidden="1">3</definedName>
    <definedName name="solver_rel184" localSheetId="1" hidden="1">3</definedName>
    <definedName name="solver_rel185" localSheetId="1" hidden="1">3</definedName>
    <definedName name="solver_rel186" localSheetId="1" hidden="1">3</definedName>
    <definedName name="solver_rel187" localSheetId="1" hidden="1">3</definedName>
    <definedName name="solver_rel188" localSheetId="1" hidden="1">3</definedName>
    <definedName name="solver_rel189" localSheetId="1" hidden="1">3</definedName>
    <definedName name="solver_rel19" localSheetId="1" hidden="1">3</definedName>
    <definedName name="solver_rel190" localSheetId="1" hidden="1">3</definedName>
    <definedName name="solver_rel191" localSheetId="1" hidden="1">3</definedName>
    <definedName name="solver_rel192" localSheetId="1" hidden="1">3</definedName>
    <definedName name="solver_rel193" localSheetId="1" hidden="1">3</definedName>
    <definedName name="solver_rel194" localSheetId="1" hidden="1">3</definedName>
    <definedName name="solver_rel195" localSheetId="1" hidden="1">3</definedName>
    <definedName name="solver_rel196" localSheetId="1" hidden="1">3</definedName>
    <definedName name="solver_rel197" localSheetId="1" hidden="1">3</definedName>
    <definedName name="solver_rel198" localSheetId="1" hidden="1">3</definedName>
    <definedName name="solver_rel199" localSheetId="1" hidden="1">3</definedName>
    <definedName name="solver_rel2" localSheetId="1" hidden="1">3</definedName>
    <definedName name="solver_rel20" localSheetId="1" hidden="1">3</definedName>
    <definedName name="solver_rel200" localSheetId="1" hidden="1">3</definedName>
    <definedName name="solver_rel201" localSheetId="1" hidden="1">3</definedName>
    <definedName name="solver_rel202" localSheetId="1" hidden="1">3</definedName>
    <definedName name="solver_rel21" localSheetId="1" hidden="1">3</definedName>
    <definedName name="solver_rel22" localSheetId="1" hidden="1">3</definedName>
    <definedName name="solver_rel23" localSheetId="1" hidden="1">3</definedName>
    <definedName name="solver_rel24" localSheetId="1" hidden="1">3</definedName>
    <definedName name="solver_rel25" localSheetId="1" hidden="1">3</definedName>
    <definedName name="solver_rel26" localSheetId="1" hidden="1">3</definedName>
    <definedName name="solver_rel27" localSheetId="1" hidden="1">3</definedName>
    <definedName name="solver_rel28" localSheetId="1" hidden="1">3</definedName>
    <definedName name="solver_rel29" localSheetId="1" hidden="1">3</definedName>
    <definedName name="solver_rel3" localSheetId="1" hidden="1">3</definedName>
    <definedName name="solver_rel30" localSheetId="1" hidden="1">3</definedName>
    <definedName name="solver_rel31" localSheetId="1" hidden="1">3</definedName>
    <definedName name="solver_rel32" localSheetId="1" hidden="1">3</definedName>
    <definedName name="solver_rel33" localSheetId="1" hidden="1">3</definedName>
    <definedName name="solver_rel34" localSheetId="1" hidden="1">3</definedName>
    <definedName name="solver_rel35" localSheetId="1" hidden="1">3</definedName>
    <definedName name="solver_rel36" localSheetId="1" hidden="1">3</definedName>
    <definedName name="solver_rel37" localSheetId="1" hidden="1">3</definedName>
    <definedName name="solver_rel38" localSheetId="1" hidden="1">3</definedName>
    <definedName name="solver_rel39" localSheetId="1" hidden="1">3</definedName>
    <definedName name="solver_rel4" localSheetId="1" hidden="1">3</definedName>
    <definedName name="solver_rel40" localSheetId="1" hidden="1">3</definedName>
    <definedName name="solver_rel41" localSheetId="1" hidden="1">3</definedName>
    <definedName name="solver_rel42" localSheetId="1" hidden="1">3</definedName>
    <definedName name="solver_rel43" localSheetId="1" hidden="1">3</definedName>
    <definedName name="solver_rel44" localSheetId="1" hidden="1">3</definedName>
    <definedName name="solver_rel45" localSheetId="1" hidden="1">3</definedName>
    <definedName name="solver_rel46" localSheetId="1" hidden="1">3</definedName>
    <definedName name="solver_rel47" localSheetId="1" hidden="1">3</definedName>
    <definedName name="solver_rel48" localSheetId="1" hidden="1">3</definedName>
    <definedName name="solver_rel49" localSheetId="1" hidden="1">3</definedName>
    <definedName name="solver_rel5" localSheetId="1" hidden="1">3</definedName>
    <definedName name="solver_rel50" localSheetId="1" hidden="1">3</definedName>
    <definedName name="solver_rel51" localSheetId="1" hidden="1">3</definedName>
    <definedName name="solver_rel52" localSheetId="1" hidden="1">3</definedName>
    <definedName name="solver_rel53" localSheetId="1" hidden="1">3</definedName>
    <definedName name="solver_rel54" localSheetId="1" hidden="1">3</definedName>
    <definedName name="solver_rel55" localSheetId="1" hidden="1">3</definedName>
    <definedName name="solver_rel56" localSheetId="1" hidden="1">3</definedName>
    <definedName name="solver_rel57" localSheetId="1" hidden="1">3</definedName>
    <definedName name="solver_rel58" localSheetId="1" hidden="1">3</definedName>
    <definedName name="solver_rel59" localSheetId="1" hidden="1">3</definedName>
    <definedName name="solver_rel6" localSheetId="1" hidden="1">3</definedName>
    <definedName name="solver_rel60" localSheetId="1" hidden="1">3</definedName>
    <definedName name="solver_rel61" localSheetId="1" hidden="1">3</definedName>
    <definedName name="solver_rel62" localSheetId="1" hidden="1">3</definedName>
    <definedName name="solver_rel63" localSheetId="1" hidden="1">3</definedName>
    <definedName name="solver_rel64" localSheetId="1" hidden="1">3</definedName>
    <definedName name="solver_rel65" localSheetId="1" hidden="1">3</definedName>
    <definedName name="solver_rel66" localSheetId="1" hidden="1">3</definedName>
    <definedName name="solver_rel67" localSheetId="1" hidden="1">3</definedName>
    <definedName name="solver_rel68" localSheetId="1" hidden="1">3</definedName>
    <definedName name="solver_rel69" localSheetId="1" hidden="1">3</definedName>
    <definedName name="solver_rel7" localSheetId="1" hidden="1">3</definedName>
    <definedName name="solver_rel70" localSheetId="1" hidden="1">3</definedName>
    <definedName name="solver_rel71" localSheetId="1" hidden="1">3</definedName>
    <definedName name="solver_rel72" localSheetId="1" hidden="1">3</definedName>
    <definedName name="solver_rel73" localSheetId="1" hidden="1">3</definedName>
    <definedName name="solver_rel74" localSheetId="1" hidden="1">3</definedName>
    <definedName name="solver_rel75" localSheetId="1" hidden="1">3</definedName>
    <definedName name="solver_rel76" localSheetId="1" hidden="1">3</definedName>
    <definedName name="solver_rel77" localSheetId="1" hidden="1">3</definedName>
    <definedName name="solver_rel78" localSheetId="1" hidden="1">3</definedName>
    <definedName name="solver_rel79" localSheetId="1" hidden="1">3</definedName>
    <definedName name="solver_rel8" localSheetId="1" hidden="1">3</definedName>
    <definedName name="solver_rel80" localSheetId="1" hidden="1">3</definedName>
    <definedName name="solver_rel81" localSheetId="1" hidden="1">3</definedName>
    <definedName name="solver_rel82" localSheetId="1" hidden="1">3</definedName>
    <definedName name="solver_rel83" localSheetId="1" hidden="1">3</definedName>
    <definedName name="solver_rel84" localSheetId="1" hidden="1">3</definedName>
    <definedName name="solver_rel85" localSheetId="1" hidden="1">3</definedName>
    <definedName name="solver_rel86" localSheetId="1" hidden="1">3</definedName>
    <definedName name="solver_rel87" localSheetId="1" hidden="1">3</definedName>
    <definedName name="solver_rel88" localSheetId="1" hidden="1">3</definedName>
    <definedName name="solver_rel89" localSheetId="1" hidden="1">3</definedName>
    <definedName name="solver_rel9" localSheetId="1" hidden="1">3</definedName>
    <definedName name="solver_rel90" localSheetId="1" hidden="1">3</definedName>
    <definedName name="solver_rel91" localSheetId="1" hidden="1">3</definedName>
    <definedName name="solver_rel92" localSheetId="1" hidden="1">3</definedName>
    <definedName name="solver_rel93" localSheetId="1" hidden="1">3</definedName>
    <definedName name="solver_rel94" localSheetId="1" hidden="1">3</definedName>
    <definedName name="solver_rel95" localSheetId="1" hidden="1">3</definedName>
    <definedName name="solver_rel96" localSheetId="1" hidden="1">3</definedName>
    <definedName name="solver_rel97" localSheetId="1" hidden="1">3</definedName>
    <definedName name="solver_rel98" localSheetId="1" hidden="1">3</definedName>
    <definedName name="solver_rel99" localSheetId="1" hidden="1">3</definedName>
    <definedName name="solver_rhs1" localSheetId="1" hidden="1">0</definedName>
    <definedName name="solver_rhs10" localSheetId="1" hidden="1">0</definedName>
    <definedName name="solver_rhs100" localSheetId="1" hidden="1">0</definedName>
    <definedName name="solver_rhs101" localSheetId="1" hidden="1">0</definedName>
    <definedName name="solver_rhs102" localSheetId="1" hidden="1">0</definedName>
    <definedName name="solver_rhs103" localSheetId="1" hidden="1">0</definedName>
    <definedName name="solver_rhs104" localSheetId="1" hidden="1">0</definedName>
    <definedName name="solver_rhs105" localSheetId="1" hidden="1">0</definedName>
    <definedName name="solver_rhs106" localSheetId="1" hidden="1">0</definedName>
    <definedName name="solver_rhs107" localSheetId="1" hidden="1">0</definedName>
    <definedName name="solver_rhs108" localSheetId="1" hidden="1">0</definedName>
    <definedName name="solver_rhs109" localSheetId="1" hidden="1">0</definedName>
    <definedName name="solver_rhs11" localSheetId="1" hidden="1">0</definedName>
    <definedName name="solver_rhs110" localSheetId="1" hidden="1">0</definedName>
    <definedName name="solver_rhs111" localSheetId="1" hidden="1">0</definedName>
    <definedName name="solver_rhs112" localSheetId="1" hidden="1">0</definedName>
    <definedName name="solver_rhs113" localSheetId="1" hidden="1">0</definedName>
    <definedName name="solver_rhs114" localSheetId="1" hidden="1">0</definedName>
    <definedName name="solver_rhs115" localSheetId="1" hidden="1">0</definedName>
    <definedName name="solver_rhs116" localSheetId="1" hidden="1">0</definedName>
    <definedName name="solver_rhs117" localSheetId="1" hidden="1">0</definedName>
    <definedName name="solver_rhs118" localSheetId="1" hidden="1">0</definedName>
    <definedName name="solver_rhs119" localSheetId="1" hidden="1">0</definedName>
    <definedName name="solver_rhs12" localSheetId="1" hidden="1">0</definedName>
    <definedName name="solver_rhs120" localSheetId="1" hidden="1">0</definedName>
    <definedName name="solver_rhs121" localSheetId="1" hidden="1">0</definedName>
    <definedName name="solver_rhs122" localSheetId="1" hidden="1">0</definedName>
    <definedName name="solver_rhs123" localSheetId="1" hidden="1">0</definedName>
    <definedName name="solver_rhs124" localSheetId="1" hidden="1">0</definedName>
    <definedName name="solver_rhs125" localSheetId="1" hidden="1">0</definedName>
    <definedName name="solver_rhs126" localSheetId="1" hidden="1">0</definedName>
    <definedName name="solver_rhs127" localSheetId="1" hidden="1">0</definedName>
    <definedName name="solver_rhs128" localSheetId="1" hidden="1">0</definedName>
    <definedName name="solver_rhs129" localSheetId="1" hidden="1">0</definedName>
    <definedName name="solver_rhs13" localSheetId="1" hidden="1">0</definedName>
    <definedName name="solver_rhs130" localSheetId="1" hidden="1">0</definedName>
    <definedName name="solver_rhs131" localSheetId="1" hidden="1">0</definedName>
    <definedName name="solver_rhs132" localSheetId="1" hidden="1">0</definedName>
    <definedName name="solver_rhs133" localSheetId="1" hidden="1">0</definedName>
    <definedName name="solver_rhs134" localSheetId="1" hidden="1">0</definedName>
    <definedName name="solver_rhs135" localSheetId="1" hidden="1">0</definedName>
    <definedName name="solver_rhs136" localSheetId="1" hidden="1">0</definedName>
    <definedName name="solver_rhs137" localSheetId="1" hidden="1">0</definedName>
    <definedName name="solver_rhs138" localSheetId="1" hidden="1">0</definedName>
    <definedName name="solver_rhs139" localSheetId="1" hidden="1">0</definedName>
    <definedName name="solver_rhs14" localSheetId="1" hidden="1">0</definedName>
    <definedName name="solver_rhs140" localSheetId="1" hidden="1">0</definedName>
    <definedName name="solver_rhs141" localSheetId="1" hidden="1">0</definedName>
    <definedName name="solver_rhs142" localSheetId="1" hidden="1">0</definedName>
    <definedName name="solver_rhs143" localSheetId="1" hidden="1">0</definedName>
    <definedName name="solver_rhs144" localSheetId="1" hidden="1">0</definedName>
    <definedName name="solver_rhs145" localSheetId="1" hidden="1">0</definedName>
    <definedName name="solver_rhs146" localSheetId="1" hidden="1">0</definedName>
    <definedName name="solver_rhs147" localSheetId="1" hidden="1">0</definedName>
    <definedName name="solver_rhs148" localSheetId="1" hidden="1">0</definedName>
    <definedName name="solver_rhs149" localSheetId="1" hidden="1">0</definedName>
    <definedName name="solver_rhs15" localSheetId="1" hidden="1">0</definedName>
    <definedName name="solver_rhs150" localSheetId="1" hidden="1">0</definedName>
    <definedName name="solver_rhs151" localSheetId="1" hidden="1">0</definedName>
    <definedName name="solver_rhs152" localSheetId="1" hidden="1">0</definedName>
    <definedName name="solver_rhs153" localSheetId="1" hidden="1">0</definedName>
    <definedName name="solver_rhs154" localSheetId="1" hidden="1">0</definedName>
    <definedName name="solver_rhs155" localSheetId="1" hidden="1">0</definedName>
    <definedName name="solver_rhs156" localSheetId="1" hidden="1">0</definedName>
    <definedName name="solver_rhs157" localSheetId="1" hidden="1">0</definedName>
    <definedName name="solver_rhs158" localSheetId="1" hidden="1">0</definedName>
    <definedName name="solver_rhs159" localSheetId="1" hidden="1">0</definedName>
    <definedName name="solver_rhs16" localSheetId="1" hidden="1">0</definedName>
    <definedName name="solver_rhs160" localSheetId="1" hidden="1">0</definedName>
    <definedName name="solver_rhs161" localSheetId="1" hidden="1">0</definedName>
    <definedName name="solver_rhs162" localSheetId="1" hidden="1">0</definedName>
    <definedName name="solver_rhs163" localSheetId="1" hidden="1">0</definedName>
    <definedName name="solver_rhs164" localSheetId="1" hidden="1">0</definedName>
    <definedName name="solver_rhs165" localSheetId="1" hidden="1">0</definedName>
    <definedName name="solver_rhs166" localSheetId="1" hidden="1">0</definedName>
    <definedName name="solver_rhs167" localSheetId="1" hidden="1">0</definedName>
    <definedName name="solver_rhs168" localSheetId="1" hidden="1">0</definedName>
    <definedName name="solver_rhs169" localSheetId="1" hidden="1">0</definedName>
    <definedName name="solver_rhs17" localSheetId="1" hidden="1">0</definedName>
    <definedName name="solver_rhs170" localSheetId="1" hidden="1">0</definedName>
    <definedName name="solver_rhs171" localSheetId="1" hidden="1">0</definedName>
    <definedName name="solver_rhs172" localSheetId="1" hidden="1">0</definedName>
    <definedName name="solver_rhs173" localSheetId="1" hidden="1">0</definedName>
    <definedName name="solver_rhs174" localSheetId="1" hidden="1">0</definedName>
    <definedName name="solver_rhs175" localSheetId="1" hidden="1">0</definedName>
    <definedName name="solver_rhs176" localSheetId="1" hidden="1">0</definedName>
    <definedName name="solver_rhs177" localSheetId="1" hidden="1">0</definedName>
    <definedName name="solver_rhs178" localSheetId="1" hidden="1">0</definedName>
    <definedName name="solver_rhs179" localSheetId="1" hidden="1">0</definedName>
    <definedName name="solver_rhs18" localSheetId="1" hidden="1">0</definedName>
    <definedName name="solver_rhs180" localSheetId="1" hidden="1">0</definedName>
    <definedName name="solver_rhs181" localSheetId="1" hidden="1">0</definedName>
    <definedName name="solver_rhs182" localSheetId="1" hidden="1">0</definedName>
    <definedName name="solver_rhs183" localSheetId="1" hidden="1">0</definedName>
    <definedName name="solver_rhs184" localSheetId="1" hidden="1">0</definedName>
    <definedName name="solver_rhs185" localSheetId="1" hidden="1">0</definedName>
    <definedName name="solver_rhs186" localSheetId="1" hidden="1">0</definedName>
    <definedName name="solver_rhs187" localSheetId="1" hidden="1">0</definedName>
    <definedName name="solver_rhs188" localSheetId="1" hidden="1">0</definedName>
    <definedName name="solver_rhs189" localSheetId="1" hidden="1">0</definedName>
    <definedName name="solver_rhs19" localSheetId="1" hidden="1">0</definedName>
    <definedName name="solver_rhs190" localSheetId="1" hidden="1">0</definedName>
    <definedName name="solver_rhs191" localSheetId="1" hidden="1">0</definedName>
    <definedName name="solver_rhs192" localSheetId="1" hidden="1">0</definedName>
    <definedName name="solver_rhs193" localSheetId="1" hidden="1">0</definedName>
    <definedName name="solver_rhs194" localSheetId="1" hidden="1">0</definedName>
    <definedName name="solver_rhs195" localSheetId="1" hidden="1">0</definedName>
    <definedName name="solver_rhs196" localSheetId="1" hidden="1">0</definedName>
    <definedName name="solver_rhs197" localSheetId="1" hidden="1">0</definedName>
    <definedName name="solver_rhs198" localSheetId="1" hidden="1">0</definedName>
    <definedName name="solver_rhs199" localSheetId="1" hidden="1">0</definedName>
    <definedName name="solver_rhs2" localSheetId="1" hidden="1">0</definedName>
    <definedName name="solver_rhs20" localSheetId="1" hidden="1">0</definedName>
    <definedName name="solver_rhs200" localSheetId="1" hidden="1">0</definedName>
    <definedName name="solver_rhs201" localSheetId="1" hidden="1">0</definedName>
    <definedName name="solver_rhs202" localSheetId="1" hidden="1">0</definedName>
    <definedName name="solver_rhs21" localSheetId="1" hidden="1">0</definedName>
    <definedName name="solver_rhs22" localSheetId="1" hidden="1">0</definedName>
    <definedName name="solver_rhs23" localSheetId="1" hidden="1">0</definedName>
    <definedName name="solver_rhs24" localSheetId="1" hidden="1">0</definedName>
    <definedName name="solver_rhs25" localSheetId="1" hidden="1">0</definedName>
    <definedName name="solver_rhs26" localSheetId="1" hidden="1">0</definedName>
    <definedName name="solver_rhs27" localSheetId="1" hidden="1">0</definedName>
    <definedName name="solver_rhs28" localSheetId="1" hidden="1">0</definedName>
    <definedName name="solver_rhs29" localSheetId="1" hidden="1">0</definedName>
    <definedName name="solver_rhs3" localSheetId="1" hidden="1">0</definedName>
    <definedName name="solver_rhs30" localSheetId="1" hidden="1">0</definedName>
    <definedName name="solver_rhs31" localSheetId="1" hidden="1">0</definedName>
    <definedName name="solver_rhs32" localSheetId="1" hidden="1">0</definedName>
    <definedName name="solver_rhs33" localSheetId="1" hidden="1">0</definedName>
    <definedName name="solver_rhs34" localSheetId="1" hidden="1">0</definedName>
    <definedName name="solver_rhs35" localSheetId="1" hidden="1">0</definedName>
    <definedName name="solver_rhs36" localSheetId="1" hidden="1">0</definedName>
    <definedName name="solver_rhs37" localSheetId="1" hidden="1">0</definedName>
    <definedName name="solver_rhs38" localSheetId="1" hidden="1">0</definedName>
    <definedName name="solver_rhs39" localSheetId="1" hidden="1">0</definedName>
    <definedName name="solver_rhs4" localSheetId="1" hidden="1">0</definedName>
    <definedName name="solver_rhs40" localSheetId="1" hidden="1">0</definedName>
    <definedName name="solver_rhs41" localSheetId="1" hidden="1">0</definedName>
    <definedName name="solver_rhs42" localSheetId="1" hidden="1">0</definedName>
    <definedName name="solver_rhs43" localSheetId="1" hidden="1">0</definedName>
    <definedName name="solver_rhs44" localSheetId="1" hidden="1">0</definedName>
    <definedName name="solver_rhs45" localSheetId="1" hidden="1">0</definedName>
    <definedName name="solver_rhs46" localSheetId="1" hidden="1">0</definedName>
    <definedName name="solver_rhs47" localSheetId="1" hidden="1">0</definedName>
    <definedName name="solver_rhs48" localSheetId="1" hidden="1">0</definedName>
    <definedName name="solver_rhs49" localSheetId="1" hidden="1">0</definedName>
    <definedName name="solver_rhs5" localSheetId="1" hidden="1">0</definedName>
    <definedName name="solver_rhs50" localSheetId="1" hidden="1">0</definedName>
    <definedName name="solver_rhs51" localSheetId="1" hidden="1">0</definedName>
    <definedName name="solver_rhs52" localSheetId="1" hidden="1">0</definedName>
    <definedName name="solver_rhs53" localSheetId="1" hidden="1">0</definedName>
    <definedName name="solver_rhs54" localSheetId="1" hidden="1">0</definedName>
    <definedName name="solver_rhs55" localSheetId="1" hidden="1">0</definedName>
    <definedName name="solver_rhs56" localSheetId="1" hidden="1">0</definedName>
    <definedName name="solver_rhs57" localSheetId="1" hidden="1">0</definedName>
    <definedName name="solver_rhs58" localSheetId="1" hidden="1">0</definedName>
    <definedName name="solver_rhs59" localSheetId="1" hidden="1">0</definedName>
    <definedName name="solver_rhs6" localSheetId="1" hidden="1">0</definedName>
    <definedName name="solver_rhs60" localSheetId="1" hidden="1">0</definedName>
    <definedName name="solver_rhs61" localSheetId="1" hidden="1">0</definedName>
    <definedName name="solver_rhs62" localSheetId="1" hidden="1">0</definedName>
    <definedName name="solver_rhs63" localSheetId="1" hidden="1">0</definedName>
    <definedName name="solver_rhs64" localSheetId="1" hidden="1">0</definedName>
    <definedName name="solver_rhs65" localSheetId="1" hidden="1">0</definedName>
    <definedName name="solver_rhs66" localSheetId="1" hidden="1">0</definedName>
    <definedName name="solver_rhs67" localSheetId="1" hidden="1">0</definedName>
    <definedName name="solver_rhs68" localSheetId="1" hidden="1">0</definedName>
    <definedName name="solver_rhs69" localSheetId="1" hidden="1">0</definedName>
    <definedName name="solver_rhs7" localSheetId="1" hidden="1">0</definedName>
    <definedName name="solver_rhs70" localSheetId="1" hidden="1">0</definedName>
    <definedName name="solver_rhs71" localSheetId="1" hidden="1">0</definedName>
    <definedName name="solver_rhs72" localSheetId="1" hidden="1">0</definedName>
    <definedName name="solver_rhs73" localSheetId="1" hidden="1">0</definedName>
    <definedName name="solver_rhs74" localSheetId="1" hidden="1">0</definedName>
    <definedName name="solver_rhs75" localSheetId="1" hidden="1">0</definedName>
    <definedName name="solver_rhs76" localSheetId="1" hidden="1">0</definedName>
    <definedName name="solver_rhs77" localSheetId="1" hidden="1">0</definedName>
    <definedName name="solver_rhs78" localSheetId="1" hidden="1">0</definedName>
    <definedName name="solver_rhs79" localSheetId="1" hidden="1">0</definedName>
    <definedName name="solver_rhs8" localSheetId="1" hidden="1">0</definedName>
    <definedName name="solver_rhs80" localSheetId="1" hidden="1">0</definedName>
    <definedName name="solver_rhs81" localSheetId="1" hidden="1">0</definedName>
    <definedName name="solver_rhs82" localSheetId="1" hidden="1">0</definedName>
    <definedName name="solver_rhs83" localSheetId="1" hidden="1">0</definedName>
    <definedName name="solver_rhs84" localSheetId="1" hidden="1">0</definedName>
    <definedName name="solver_rhs85" localSheetId="1" hidden="1">0</definedName>
    <definedName name="solver_rhs86" localSheetId="1" hidden="1">0</definedName>
    <definedName name="solver_rhs87" localSheetId="1" hidden="1">0</definedName>
    <definedName name="solver_rhs88" localSheetId="1" hidden="1">0</definedName>
    <definedName name="solver_rhs89" localSheetId="1" hidden="1">0</definedName>
    <definedName name="solver_rhs9" localSheetId="1" hidden="1">0</definedName>
    <definedName name="solver_rhs90" localSheetId="1" hidden="1">0</definedName>
    <definedName name="solver_rhs91" localSheetId="1" hidden="1">0</definedName>
    <definedName name="solver_rhs92" localSheetId="1" hidden="1">0</definedName>
    <definedName name="solver_rhs93" localSheetId="1" hidden="1">0</definedName>
    <definedName name="solver_rhs94" localSheetId="1" hidden="1">0</definedName>
    <definedName name="solver_rhs95" localSheetId="1" hidden="1">0</definedName>
    <definedName name="solver_rhs96" localSheetId="1" hidden="1">0</definedName>
    <definedName name="solver_rhs97" localSheetId="1" hidden="1">0</definedName>
    <definedName name="solver_rhs98" localSheetId="1" hidden="1">0</definedName>
    <definedName name="solver_rhs99" localSheetId="1" hidden="1">0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1</definedName>
    <definedName name="solver_tol" localSheetId="0" hidden="1">0.01</definedName>
    <definedName name="solver_typ" localSheetId="1" hidden="1">1</definedName>
    <definedName name="solver_typ" localSheetId="0" hidden="1">3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D3" i="1" s="1"/>
  <c r="E3" i="1" s="1"/>
  <c r="G4" i="1"/>
  <c r="Q3" i="1" s="1"/>
  <c r="U4" i="1"/>
  <c r="B3" i="1"/>
  <c r="U3" i="1"/>
  <c r="X3" i="1"/>
  <c r="X4" i="1" s="1"/>
  <c r="X5" i="1" s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E23" i="2" l="1"/>
  <c r="E36" i="2" s="1"/>
  <c r="B23" i="2"/>
  <c r="B25" i="2" s="1"/>
  <c r="B31" i="2"/>
  <c r="BF3" i="1"/>
  <c r="B13" i="2"/>
  <c r="K29" i="2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10" i="14"/>
  <c r="O111" i="14"/>
  <c r="O112" i="14"/>
  <c r="O113" i="14"/>
  <c r="O114" i="14"/>
  <c r="O115" i="14"/>
  <c r="O116" i="14"/>
  <c r="O117" i="14"/>
  <c r="O118" i="14"/>
  <c r="O119" i="14"/>
  <c r="O120" i="14"/>
  <c r="O121" i="14"/>
  <c r="O122" i="14"/>
  <c r="O123" i="14"/>
  <c r="O124" i="14"/>
  <c r="O125" i="14"/>
  <c r="O126" i="14"/>
  <c r="O127" i="14"/>
  <c r="O128" i="14"/>
  <c r="O129" i="14"/>
  <c r="O130" i="14"/>
  <c r="O131" i="14"/>
  <c r="O132" i="14"/>
  <c r="O133" i="14"/>
  <c r="O134" i="14"/>
  <c r="O135" i="14"/>
  <c r="O136" i="14"/>
  <c r="O137" i="14"/>
  <c r="O138" i="14"/>
  <c r="O139" i="14"/>
  <c r="O140" i="14"/>
  <c r="O141" i="14"/>
  <c r="O142" i="14"/>
  <c r="O143" i="14"/>
  <c r="O144" i="14"/>
  <c r="O145" i="14"/>
  <c r="O146" i="14"/>
  <c r="O147" i="14"/>
  <c r="O148" i="14"/>
  <c r="O149" i="14"/>
  <c r="O150" i="14"/>
  <c r="O151" i="14"/>
  <c r="O152" i="14"/>
  <c r="O153" i="14"/>
  <c r="O154" i="14"/>
  <c r="O155" i="14"/>
  <c r="O156" i="14"/>
  <c r="O157" i="14"/>
  <c r="O158" i="14"/>
  <c r="O159" i="14"/>
  <c r="O160" i="14"/>
  <c r="O161" i="14"/>
  <c r="O162" i="14"/>
  <c r="O163" i="14"/>
  <c r="O164" i="14"/>
  <c r="O165" i="14"/>
  <c r="O166" i="14"/>
  <c r="O167" i="14"/>
  <c r="O168" i="14"/>
  <c r="O169" i="14"/>
  <c r="O170" i="14"/>
  <c r="O171" i="14"/>
  <c r="O172" i="14"/>
  <c r="O173" i="14"/>
  <c r="O174" i="14"/>
  <c r="O175" i="14"/>
  <c r="O176" i="14"/>
  <c r="O177" i="14"/>
  <c r="O178" i="14"/>
  <c r="O179" i="14"/>
  <c r="O180" i="14"/>
  <c r="O181" i="14"/>
  <c r="O182" i="14"/>
  <c r="O183" i="14"/>
  <c r="O184" i="14"/>
  <c r="O185" i="14"/>
  <c r="O186" i="14"/>
  <c r="O187" i="14"/>
  <c r="O188" i="14"/>
  <c r="O189" i="14"/>
  <c r="O190" i="14"/>
  <c r="O191" i="14"/>
  <c r="O192" i="14"/>
  <c r="O193" i="14"/>
  <c r="O194" i="14"/>
  <c r="O195" i="14"/>
  <c r="O196" i="14"/>
  <c r="O197" i="14"/>
  <c r="O198" i="14"/>
  <c r="O199" i="14"/>
  <c r="O200" i="14"/>
  <c r="O201" i="14"/>
  <c r="O202" i="14"/>
  <c r="O20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L142" i="14"/>
  <c r="L143" i="14"/>
  <c r="L144" i="14"/>
  <c r="L145" i="14"/>
  <c r="L146" i="14"/>
  <c r="L147" i="14"/>
  <c r="L148" i="14"/>
  <c r="L149" i="14"/>
  <c r="L150" i="14"/>
  <c r="L151" i="14"/>
  <c r="L152" i="14"/>
  <c r="L153" i="14"/>
  <c r="L154" i="14"/>
  <c r="L155" i="14"/>
  <c r="L156" i="14"/>
  <c r="L157" i="14"/>
  <c r="L158" i="14"/>
  <c r="L159" i="14"/>
  <c r="L160" i="14"/>
  <c r="L161" i="14"/>
  <c r="L162" i="14"/>
  <c r="L163" i="14"/>
  <c r="L164" i="14"/>
  <c r="L165" i="14"/>
  <c r="L166" i="14"/>
  <c r="L167" i="14"/>
  <c r="L168" i="14"/>
  <c r="L169" i="14"/>
  <c r="L170" i="14"/>
  <c r="L171" i="14"/>
  <c r="L172" i="14"/>
  <c r="L173" i="14"/>
  <c r="L174" i="14"/>
  <c r="L175" i="14"/>
  <c r="L176" i="14"/>
  <c r="L177" i="14"/>
  <c r="L178" i="14"/>
  <c r="L179" i="14"/>
  <c r="L180" i="14"/>
  <c r="L181" i="14"/>
  <c r="L182" i="14"/>
  <c r="L183" i="14"/>
  <c r="L184" i="14"/>
  <c r="L185" i="14"/>
  <c r="L186" i="14"/>
  <c r="L187" i="14"/>
  <c r="L188" i="14"/>
  <c r="L189" i="14"/>
  <c r="L190" i="14"/>
  <c r="L191" i="14"/>
  <c r="L192" i="14"/>
  <c r="L193" i="14"/>
  <c r="L194" i="14"/>
  <c r="L195" i="14"/>
  <c r="L196" i="14"/>
  <c r="L197" i="14"/>
  <c r="L198" i="14"/>
  <c r="L199" i="14"/>
  <c r="L200" i="14"/>
  <c r="L201" i="14"/>
  <c r="L202" i="14"/>
  <c r="L203" i="14"/>
  <c r="O3" i="14"/>
  <c r="L3" i="14"/>
  <c r="X6" i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AZ3" i="1"/>
  <c r="H29" i="2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F3" i="1"/>
  <c r="E32" i="2"/>
  <c r="E24" i="2"/>
  <c r="H24" i="2" s="1"/>
  <c r="F24" i="14"/>
  <c r="G24" i="14"/>
  <c r="H24" i="14"/>
  <c r="F25" i="14"/>
  <c r="G25" i="14"/>
  <c r="H25" i="14"/>
  <c r="F26" i="14"/>
  <c r="G26" i="14"/>
  <c r="H26" i="14"/>
  <c r="F27" i="14"/>
  <c r="G27" i="14"/>
  <c r="H27" i="14"/>
  <c r="F28" i="14"/>
  <c r="G28" i="14"/>
  <c r="H28" i="14"/>
  <c r="F29" i="14"/>
  <c r="G29" i="14"/>
  <c r="H29" i="14"/>
  <c r="F30" i="14"/>
  <c r="G30" i="14"/>
  <c r="H30" i="14"/>
  <c r="F31" i="14"/>
  <c r="G31" i="14"/>
  <c r="H31" i="14"/>
  <c r="F32" i="14"/>
  <c r="G32" i="14"/>
  <c r="H32" i="14"/>
  <c r="F33" i="14"/>
  <c r="G33" i="14"/>
  <c r="H33" i="14"/>
  <c r="F34" i="14"/>
  <c r="G34" i="14"/>
  <c r="H34" i="14"/>
  <c r="F35" i="14"/>
  <c r="G35" i="14"/>
  <c r="H35" i="14"/>
  <c r="F36" i="14"/>
  <c r="G36" i="14"/>
  <c r="H36" i="14"/>
  <c r="F37" i="14"/>
  <c r="G37" i="14"/>
  <c r="H37" i="14"/>
  <c r="F38" i="14"/>
  <c r="G38" i="14"/>
  <c r="H38" i="14"/>
  <c r="F39" i="14"/>
  <c r="G39" i="14"/>
  <c r="H39" i="14"/>
  <c r="F40" i="14"/>
  <c r="G40" i="14"/>
  <c r="H40" i="14"/>
  <c r="F41" i="14"/>
  <c r="G41" i="14"/>
  <c r="H41" i="14"/>
  <c r="F42" i="14"/>
  <c r="G42" i="14"/>
  <c r="H42" i="14"/>
  <c r="F43" i="14"/>
  <c r="G43" i="14"/>
  <c r="H43" i="14"/>
  <c r="F44" i="14"/>
  <c r="G44" i="14"/>
  <c r="H44" i="14"/>
  <c r="F45" i="14"/>
  <c r="G45" i="14"/>
  <c r="H45" i="14"/>
  <c r="F46" i="14"/>
  <c r="G46" i="14"/>
  <c r="H46" i="14"/>
  <c r="F47" i="14"/>
  <c r="G47" i="14"/>
  <c r="H47" i="14"/>
  <c r="F48" i="14"/>
  <c r="G48" i="14"/>
  <c r="H48" i="14"/>
  <c r="F49" i="14"/>
  <c r="G49" i="14"/>
  <c r="H49" i="14"/>
  <c r="F50" i="14"/>
  <c r="G50" i="14"/>
  <c r="H50" i="14"/>
  <c r="F51" i="14"/>
  <c r="G51" i="14"/>
  <c r="H51" i="14"/>
  <c r="F52" i="14"/>
  <c r="G52" i="14"/>
  <c r="H52" i="14"/>
  <c r="F53" i="14"/>
  <c r="G53" i="14"/>
  <c r="H53" i="14"/>
  <c r="F54" i="14"/>
  <c r="G54" i="14"/>
  <c r="H54" i="14"/>
  <c r="F55" i="14"/>
  <c r="G55" i="14"/>
  <c r="H55" i="14"/>
  <c r="F56" i="14"/>
  <c r="G56" i="14"/>
  <c r="H56" i="14"/>
  <c r="F57" i="14"/>
  <c r="G57" i="14"/>
  <c r="H57" i="14"/>
  <c r="F58" i="14"/>
  <c r="G58" i="14"/>
  <c r="H58" i="14"/>
  <c r="F59" i="14"/>
  <c r="G59" i="14"/>
  <c r="H59" i="14"/>
  <c r="F60" i="14"/>
  <c r="G60" i="14"/>
  <c r="H60" i="14"/>
  <c r="F61" i="14"/>
  <c r="G61" i="14"/>
  <c r="H61" i="14"/>
  <c r="F62" i="14"/>
  <c r="G62" i="14"/>
  <c r="H62" i="14"/>
  <c r="F63" i="14"/>
  <c r="G63" i="14"/>
  <c r="H63" i="14"/>
  <c r="F64" i="14"/>
  <c r="G64" i="14"/>
  <c r="H64" i="14"/>
  <c r="F65" i="14"/>
  <c r="G65" i="14"/>
  <c r="H65" i="14"/>
  <c r="F66" i="14"/>
  <c r="G66" i="14"/>
  <c r="H66" i="14"/>
  <c r="F67" i="14"/>
  <c r="G67" i="14"/>
  <c r="H67" i="14"/>
  <c r="F68" i="14"/>
  <c r="G68" i="14"/>
  <c r="H68" i="14"/>
  <c r="F69" i="14"/>
  <c r="G69" i="14"/>
  <c r="H69" i="14"/>
  <c r="F70" i="14"/>
  <c r="G70" i="14"/>
  <c r="H70" i="14"/>
  <c r="F71" i="14"/>
  <c r="G71" i="14"/>
  <c r="H71" i="14"/>
  <c r="F72" i="14"/>
  <c r="G72" i="14"/>
  <c r="H72" i="14"/>
  <c r="F73" i="14"/>
  <c r="G73" i="14"/>
  <c r="H73" i="14"/>
  <c r="F74" i="14"/>
  <c r="G74" i="14"/>
  <c r="H74" i="14"/>
  <c r="F75" i="14"/>
  <c r="G75" i="14"/>
  <c r="H75" i="14"/>
  <c r="F76" i="14"/>
  <c r="G76" i="14"/>
  <c r="H76" i="14"/>
  <c r="F77" i="14"/>
  <c r="G77" i="14"/>
  <c r="H77" i="14"/>
  <c r="F78" i="14"/>
  <c r="G78" i="14"/>
  <c r="H78" i="14"/>
  <c r="F79" i="14"/>
  <c r="G79" i="14"/>
  <c r="H79" i="14"/>
  <c r="F80" i="14"/>
  <c r="G80" i="14"/>
  <c r="H80" i="14"/>
  <c r="F81" i="14"/>
  <c r="G81" i="14"/>
  <c r="H81" i="14"/>
  <c r="F82" i="14"/>
  <c r="G82" i="14"/>
  <c r="H82" i="14"/>
  <c r="F83" i="14"/>
  <c r="G83" i="14"/>
  <c r="H83" i="14"/>
  <c r="F84" i="14"/>
  <c r="G84" i="14"/>
  <c r="H84" i="14"/>
  <c r="F85" i="14"/>
  <c r="G85" i="14"/>
  <c r="H85" i="14"/>
  <c r="F86" i="14"/>
  <c r="G86" i="14"/>
  <c r="H86" i="14"/>
  <c r="F87" i="14"/>
  <c r="G87" i="14"/>
  <c r="H87" i="14"/>
  <c r="F88" i="14"/>
  <c r="G88" i="14"/>
  <c r="H88" i="14"/>
  <c r="F89" i="14"/>
  <c r="G89" i="14"/>
  <c r="H89" i="14"/>
  <c r="F90" i="14"/>
  <c r="G90" i="14"/>
  <c r="H90" i="14"/>
  <c r="F91" i="14"/>
  <c r="G91" i="14"/>
  <c r="H91" i="14"/>
  <c r="F92" i="14"/>
  <c r="G92" i="14"/>
  <c r="H92" i="14"/>
  <c r="F93" i="14"/>
  <c r="G93" i="14"/>
  <c r="H93" i="14"/>
  <c r="F94" i="14"/>
  <c r="G94" i="14"/>
  <c r="H94" i="14"/>
  <c r="F95" i="14"/>
  <c r="G95" i="14"/>
  <c r="H95" i="14"/>
  <c r="F96" i="14"/>
  <c r="G96" i="14"/>
  <c r="H96" i="14"/>
  <c r="F97" i="14"/>
  <c r="G97" i="14"/>
  <c r="H97" i="14"/>
  <c r="F98" i="14"/>
  <c r="G98" i="14"/>
  <c r="H98" i="14"/>
  <c r="F99" i="14"/>
  <c r="G99" i="14"/>
  <c r="H99" i="14"/>
  <c r="F100" i="14"/>
  <c r="G100" i="14"/>
  <c r="H100" i="14"/>
  <c r="F101" i="14"/>
  <c r="G101" i="14"/>
  <c r="H101" i="14"/>
  <c r="F102" i="14"/>
  <c r="G102" i="14"/>
  <c r="H102" i="14"/>
  <c r="F103" i="14"/>
  <c r="G103" i="14"/>
  <c r="H103" i="14"/>
  <c r="F104" i="14"/>
  <c r="G104" i="14"/>
  <c r="H104" i="14"/>
  <c r="F105" i="14"/>
  <c r="G105" i="14"/>
  <c r="H105" i="14"/>
  <c r="F106" i="14"/>
  <c r="G106" i="14"/>
  <c r="H106" i="14"/>
  <c r="F107" i="14"/>
  <c r="G107" i="14"/>
  <c r="H107" i="14"/>
  <c r="F108" i="14"/>
  <c r="G108" i="14"/>
  <c r="H108" i="14"/>
  <c r="F109" i="14"/>
  <c r="G109" i="14"/>
  <c r="H109" i="14"/>
  <c r="F110" i="14"/>
  <c r="G110" i="14"/>
  <c r="H110" i="14"/>
  <c r="F111" i="14"/>
  <c r="G111" i="14"/>
  <c r="H111" i="14"/>
  <c r="F112" i="14"/>
  <c r="G112" i="14"/>
  <c r="H112" i="14"/>
  <c r="F113" i="14"/>
  <c r="G113" i="14"/>
  <c r="H113" i="14"/>
  <c r="F114" i="14"/>
  <c r="G114" i="14"/>
  <c r="H114" i="14"/>
  <c r="F115" i="14"/>
  <c r="G115" i="14"/>
  <c r="H115" i="14"/>
  <c r="F116" i="14"/>
  <c r="G116" i="14"/>
  <c r="H116" i="14"/>
  <c r="F117" i="14"/>
  <c r="G117" i="14"/>
  <c r="H117" i="14"/>
  <c r="F118" i="14"/>
  <c r="G118" i="14"/>
  <c r="H118" i="14"/>
  <c r="F119" i="14"/>
  <c r="G119" i="14"/>
  <c r="H119" i="14"/>
  <c r="F120" i="14"/>
  <c r="G120" i="14"/>
  <c r="H120" i="14"/>
  <c r="F121" i="14"/>
  <c r="G121" i="14"/>
  <c r="H121" i="14"/>
  <c r="F122" i="14"/>
  <c r="G122" i="14"/>
  <c r="H122" i="14"/>
  <c r="F123" i="14"/>
  <c r="G123" i="14"/>
  <c r="H123" i="14"/>
  <c r="F124" i="14"/>
  <c r="G124" i="14"/>
  <c r="H124" i="14"/>
  <c r="F125" i="14"/>
  <c r="G125" i="14"/>
  <c r="H125" i="14"/>
  <c r="F126" i="14"/>
  <c r="G126" i="14"/>
  <c r="H126" i="14"/>
  <c r="F127" i="14"/>
  <c r="G127" i="14"/>
  <c r="H127" i="14"/>
  <c r="F128" i="14"/>
  <c r="G128" i="14"/>
  <c r="H128" i="14"/>
  <c r="F129" i="14"/>
  <c r="G129" i="14"/>
  <c r="H129" i="14"/>
  <c r="F130" i="14"/>
  <c r="G130" i="14"/>
  <c r="H130" i="14"/>
  <c r="F131" i="14"/>
  <c r="G131" i="14"/>
  <c r="H131" i="14"/>
  <c r="F132" i="14"/>
  <c r="G132" i="14"/>
  <c r="H132" i="14"/>
  <c r="F133" i="14"/>
  <c r="G133" i="14"/>
  <c r="H133" i="14"/>
  <c r="F134" i="14"/>
  <c r="G134" i="14"/>
  <c r="H134" i="14"/>
  <c r="F135" i="14"/>
  <c r="G135" i="14"/>
  <c r="H135" i="14"/>
  <c r="F136" i="14"/>
  <c r="G136" i="14"/>
  <c r="H136" i="14"/>
  <c r="F137" i="14"/>
  <c r="G137" i="14"/>
  <c r="H137" i="14"/>
  <c r="F138" i="14"/>
  <c r="G138" i="14"/>
  <c r="H138" i="14"/>
  <c r="F139" i="14"/>
  <c r="G139" i="14"/>
  <c r="H139" i="14"/>
  <c r="F140" i="14"/>
  <c r="G140" i="14"/>
  <c r="H140" i="14"/>
  <c r="F141" i="14"/>
  <c r="G141" i="14"/>
  <c r="H141" i="14"/>
  <c r="F142" i="14"/>
  <c r="G142" i="14"/>
  <c r="H142" i="14"/>
  <c r="F143" i="14"/>
  <c r="G143" i="14"/>
  <c r="H143" i="14"/>
  <c r="F144" i="14"/>
  <c r="G144" i="14"/>
  <c r="H144" i="14"/>
  <c r="F145" i="14"/>
  <c r="G145" i="14"/>
  <c r="H145" i="14"/>
  <c r="F146" i="14"/>
  <c r="G146" i="14"/>
  <c r="H146" i="14"/>
  <c r="F147" i="14"/>
  <c r="G147" i="14"/>
  <c r="H147" i="14"/>
  <c r="F148" i="14"/>
  <c r="G148" i="14"/>
  <c r="H148" i="14"/>
  <c r="F149" i="14"/>
  <c r="G149" i="14"/>
  <c r="H149" i="14"/>
  <c r="F150" i="14"/>
  <c r="G150" i="14"/>
  <c r="H150" i="14"/>
  <c r="F151" i="14"/>
  <c r="G151" i="14"/>
  <c r="H151" i="14"/>
  <c r="F152" i="14"/>
  <c r="G152" i="14"/>
  <c r="H152" i="14"/>
  <c r="F153" i="14"/>
  <c r="G153" i="14"/>
  <c r="H153" i="14"/>
  <c r="F154" i="14"/>
  <c r="G154" i="14"/>
  <c r="H154" i="14"/>
  <c r="F155" i="14"/>
  <c r="G155" i="14"/>
  <c r="H155" i="14"/>
  <c r="F156" i="14"/>
  <c r="G156" i="14"/>
  <c r="H156" i="14"/>
  <c r="F157" i="14"/>
  <c r="G157" i="14"/>
  <c r="H157" i="14"/>
  <c r="F158" i="14"/>
  <c r="G158" i="14"/>
  <c r="H158" i="14"/>
  <c r="F159" i="14"/>
  <c r="G159" i="14"/>
  <c r="H159" i="14"/>
  <c r="F160" i="14"/>
  <c r="G160" i="14"/>
  <c r="H160" i="14"/>
  <c r="F161" i="14"/>
  <c r="G161" i="14"/>
  <c r="H161" i="14"/>
  <c r="F162" i="14"/>
  <c r="G162" i="14"/>
  <c r="H162" i="14"/>
  <c r="F163" i="14"/>
  <c r="G163" i="14"/>
  <c r="H163" i="14"/>
  <c r="F164" i="14"/>
  <c r="G164" i="14"/>
  <c r="H164" i="14"/>
  <c r="F165" i="14"/>
  <c r="G165" i="14"/>
  <c r="H165" i="14"/>
  <c r="F166" i="14"/>
  <c r="G166" i="14"/>
  <c r="H166" i="14"/>
  <c r="F167" i="14"/>
  <c r="G167" i="14"/>
  <c r="H167" i="14"/>
  <c r="F168" i="14"/>
  <c r="G168" i="14"/>
  <c r="H168" i="14"/>
  <c r="F169" i="14"/>
  <c r="G169" i="14"/>
  <c r="H169" i="14"/>
  <c r="F170" i="14"/>
  <c r="G170" i="14"/>
  <c r="H170" i="14"/>
  <c r="F171" i="14"/>
  <c r="G171" i="14"/>
  <c r="H171" i="14"/>
  <c r="F172" i="14"/>
  <c r="G172" i="14"/>
  <c r="H172" i="14"/>
  <c r="F173" i="14"/>
  <c r="G173" i="14"/>
  <c r="H173" i="14"/>
  <c r="F174" i="14"/>
  <c r="G174" i="14"/>
  <c r="H174" i="14"/>
  <c r="F175" i="14"/>
  <c r="G175" i="14"/>
  <c r="H175" i="14"/>
  <c r="F176" i="14"/>
  <c r="G176" i="14"/>
  <c r="H176" i="14"/>
  <c r="F177" i="14"/>
  <c r="G177" i="14"/>
  <c r="H177" i="14"/>
  <c r="F178" i="14"/>
  <c r="G178" i="14"/>
  <c r="H178" i="14"/>
  <c r="F179" i="14"/>
  <c r="G179" i="14"/>
  <c r="H179" i="14"/>
  <c r="F180" i="14"/>
  <c r="G180" i="14"/>
  <c r="H180" i="14"/>
  <c r="F181" i="14"/>
  <c r="G181" i="14"/>
  <c r="H181" i="14"/>
  <c r="F182" i="14"/>
  <c r="G182" i="14"/>
  <c r="H182" i="14"/>
  <c r="F183" i="14"/>
  <c r="G183" i="14"/>
  <c r="H183" i="14"/>
  <c r="F184" i="14"/>
  <c r="G184" i="14"/>
  <c r="H184" i="14"/>
  <c r="F185" i="14"/>
  <c r="G185" i="14"/>
  <c r="H185" i="14"/>
  <c r="F186" i="14"/>
  <c r="G186" i="14"/>
  <c r="H186" i="14"/>
  <c r="F187" i="14"/>
  <c r="G187" i="14"/>
  <c r="H187" i="14"/>
  <c r="F188" i="14"/>
  <c r="G188" i="14"/>
  <c r="H188" i="14"/>
  <c r="F189" i="14"/>
  <c r="G189" i="14"/>
  <c r="H189" i="14"/>
  <c r="F190" i="14"/>
  <c r="G190" i="14"/>
  <c r="H190" i="14"/>
  <c r="F191" i="14"/>
  <c r="G191" i="14"/>
  <c r="H191" i="14"/>
  <c r="F192" i="14"/>
  <c r="G192" i="14"/>
  <c r="H192" i="14"/>
  <c r="F193" i="14"/>
  <c r="G193" i="14"/>
  <c r="H193" i="14"/>
  <c r="F194" i="14"/>
  <c r="G194" i="14"/>
  <c r="H194" i="14"/>
  <c r="F195" i="14"/>
  <c r="G195" i="14"/>
  <c r="H195" i="14"/>
  <c r="F196" i="14"/>
  <c r="G196" i="14"/>
  <c r="H196" i="14"/>
  <c r="F197" i="14"/>
  <c r="G197" i="14"/>
  <c r="H197" i="14"/>
  <c r="F198" i="14"/>
  <c r="G198" i="14"/>
  <c r="H198" i="14"/>
  <c r="F199" i="14"/>
  <c r="G199" i="14"/>
  <c r="H199" i="14"/>
  <c r="F200" i="14"/>
  <c r="G200" i="14"/>
  <c r="H200" i="14"/>
  <c r="F201" i="14"/>
  <c r="G201" i="14"/>
  <c r="H201" i="14"/>
  <c r="F202" i="14"/>
  <c r="G202" i="14"/>
  <c r="H202" i="14"/>
  <c r="F203" i="14"/>
  <c r="G203" i="14"/>
  <c r="H203" i="14"/>
  <c r="G5" i="14"/>
  <c r="H5" i="14"/>
  <c r="F5" i="14"/>
  <c r="G6" i="14"/>
  <c r="H6" i="14"/>
  <c r="F6" i="14"/>
  <c r="G7" i="14"/>
  <c r="H7" i="14"/>
  <c r="F7" i="14"/>
  <c r="G8" i="14"/>
  <c r="H8" i="14"/>
  <c r="F8" i="14"/>
  <c r="G9" i="14"/>
  <c r="H9" i="14"/>
  <c r="F9" i="14"/>
  <c r="G10" i="14"/>
  <c r="H10" i="14"/>
  <c r="F10" i="14"/>
  <c r="G11" i="14"/>
  <c r="H11" i="14"/>
  <c r="F11" i="14"/>
  <c r="G12" i="14"/>
  <c r="H12" i="14"/>
  <c r="F12" i="14"/>
  <c r="G13" i="14"/>
  <c r="H13" i="14"/>
  <c r="F13" i="14"/>
  <c r="G14" i="14"/>
  <c r="H14" i="14"/>
  <c r="F14" i="14"/>
  <c r="G15" i="14"/>
  <c r="H15" i="14"/>
  <c r="F15" i="14"/>
  <c r="G16" i="14"/>
  <c r="H16" i="14"/>
  <c r="F16" i="14"/>
  <c r="G17" i="14"/>
  <c r="H17" i="14"/>
  <c r="F17" i="14"/>
  <c r="G18" i="14"/>
  <c r="H18" i="14"/>
  <c r="F18" i="14"/>
  <c r="G19" i="14"/>
  <c r="H19" i="14"/>
  <c r="F19" i="14"/>
  <c r="G20" i="14"/>
  <c r="H20" i="14"/>
  <c r="F20" i="14"/>
  <c r="G21" i="14"/>
  <c r="H21" i="14"/>
  <c r="F21" i="14"/>
  <c r="G22" i="14"/>
  <c r="H22" i="14"/>
  <c r="F22" i="14"/>
  <c r="G23" i="14"/>
  <c r="H23" i="14"/>
  <c r="F23" i="14"/>
  <c r="H4" i="14"/>
  <c r="F4" i="14"/>
  <c r="G4" i="14"/>
  <c r="A3" i="14"/>
  <c r="B24" i="2"/>
  <c r="B26" i="2" s="1"/>
  <c r="E27" i="2"/>
  <c r="E26" i="2"/>
  <c r="E34" i="2" s="1"/>
  <c r="B32" i="2"/>
  <c r="B4" i="1"/>
  <c r="B5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AO3" i="1"/>
  <c r="N3" i="1"/>
  <c r="H3" i="1" s="1"/>
  <c r="B27" i="2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A4" i="1"/>
  <c r="I3" i="1"/>
  <c r="AT51" i="1" l="1"/>
  <c r="T131" i="1"/>
  <c r="T123" i="1"/>
  <c r="T115" i="1"/>
  <c r="T107" i="1"/>
  <c r="T99" i="1"/>
  <c r="T135" i="1"/>
  <c r="T127" i="1"/>
  <c r="T119" i="1"/>
  <c r="T111" i="1"/>
  <c r="T103" i="1"/>
  <c r="T95" i="1"/>
  <c r="T87" i="1"/>
  <c r="T79" i="1"/>
  <c r="T71" i="1"/>
  <c r="T63" i="1"/>
  <c r="T55" i="1"/>
  <c r="T47" i="1"/>
  <c r="T39" i="1"/>
  <c r="T31" i="1"/>
  <c r="T23" i="1"/>
  <c r="T15" i="1"/>
  <c r="E25" i="2"/>
  <c r="AD3" i="1"/>
  <c r="AE3" i="1" s="1"/>
  <c r="M3" i="1"/>
  <c r="M4" i="1" s="1"/>
  <c r="AC4" i="1"/>
  <c r="AF4" i="1" s="1"/>
  <c r="T13" i="1"/>
  <c r="T5" i="1"/>
  <c r="T4" i="1"/>
  <c r="T91" i="1"/>
  <c r="T83" i="1"/>
  <c r="T75" i="1"/>
  <c r="T67" i="1"/>
  <c r="T59" i="1"/>
  <c r="T43" i="1"/>
  <c r="T35" i="1"/>
  <c r="T134" i="1"/>
  <c r="T126" i="1"/>
  <c r="T118" i="1"/>
  <c r="T110" i="1"/>
  <c r="T102" i="1"/>
  <c r="T94" i="1"/>
  <c r="T86" i="1"/>
  <c r="T78" i="1"/>
  <c r="T70" i="1"/>
  <c r="T62" i="1"/>
  <c r="T54" i="1"/>
  <c r="T129" i="1"/>
  <c r="T121" i="1"/>
  <c r="T113" i="1"/>
  <c r="T105" i="1"/>
  <c r="T97" i="1"/>
  <c r="T89" i="1"/>
  <c r="T81" i="1"/>
  <c r="T73" i="1"/>
  <c r="T65" i="1"/>
  <c r="T57" i="1"/>
  <c r="T49" i="1"/>
  <c r="T41" i="1"/>
  <c r="T33" i="1"/>
  <c r="T25" i="1"/>
  <c r="T17" i="1"/>
  <c r="T9" i="1"/>
  <c r="T7" i="1"/>
  <c r="T46" i="1"/>
  <c r="T38" i="1"/>
  <c r="T30" i="1"/>
  <c r="T22" i="1"/>
  <c r="T14" i="1"/>
  <c r="T6" i="1"/>
  <c r="AT52" i="1"/>
  <c r="T51" i="1"/>
  <c r="T133" i="1"/>
  <c r="T125" i="1"/>
  <c r="T117" i="1"/>
  <c r="T109" i="1"/>
  <c r="T101" i="1"/>
  <c r="T93" i="1"/>
  <c r="T85" i="1"/>
  <c r="T77" i="1"/>
  <c r="T69" i="1"/>
  <c r="T61" i="1"/>
  <c r="T53" i="1"/>
  <c r="T45" i="1"/>
  <c r="T37" i="1"/>
  <c r="T29" i="1"/>
  <c r="T21" i="1"/>
  <c r="T132" i="1"/>
  <c r="T124" i="1"/>
  <c r="T116" i="1"/>
  <c r="T108" i="1"/>
  <c r="T100" i="1"/>
  <c r="T92" i="1"/>
  <c r="T84" i="1"/>
  <c r="T76" i="1"/>
  <c r="T68" i="1"/>
  <c r="T60" i="1"/>
  <c r="T52" i="1"/>
  <c r="T44" i="1"/>
  <c r="T36" i="1"/>
  <c r="T28" i="1"/>
  <c r="T20" i="1"/>
  <c r="T12" i="1"/>
  <c r="AT28" i="1"/>
  <c r="T27" i="1"/>
  <c r="AT12" i="1"/>
  <c r="T11" i="1"/>
  <c r="T130" i="1"/>
  <c r="T122" i="1"/>
  <c r="T114" i="1"/>
  <c r="T106" i="1"/>
  <c r="T98" i="1"/>
  <c r="T90" i="1"/>
  <c r="T82" i="1"/>
  <c r="T74" i="1"/>
  <c r="T66" i="1"/>
  <c r="T58" i="1"/>
  <c r="T50" i="1"/>
  <c r="T42" i="1"/>
  <c r="T34" i="1"/>
  <c r="T26" i="1"/>
  <c r="T18" i="1"/>
  <c r="T10" i="1"/>
  <c r="AT20" i="1"/>
  <c r="T19" i="1"/>
  <c r="T128" i="1"/>
  <c r="T120" i="1"/>
  <c r="T112" i="1"/>
  <c r="T104" i="1"/>
  <c r="T96" i="1"/>
  <c r="T88" i="1"/>
  <c r="T80" i="1"/>
  <c r="T72" i="1"/>
  <c r="T64" i="1"/>
  <c r="T56" i="1"/>
  <c r="T48" i="1"/>
  <c r="T40" i="1"/>
  <c r="T32" i="1"/>
  <c r="T24" i="1"/>
  <c r="T16" i="1"/>
  <c r="T8" i="1"/>
  <c r="T3" i="1"/>
  <c r="AT42" i="1"/>
  <c r="AT10" i="1"/>
  <c r="AT4" i="1"/>
  <c r="AT11" i="1"/>
  <c r="AT19" i="1"/>
  <c r="AT49" i="1"/>
  <c r="AT41" i="1"/>
  <c r="AT33" i="1"/>
  <c r="AT25" i="1"/>
  <c r="AT17" i="1"/>
  <c r="AT9" i="1"/>
  <c r="AT43" i="1"/>
  <c r="G5" i="1"/>
  <c r="Q4" i="1" s="1"/>
  <c r="AT50" i="1"/>
  <c r="AT34" i="1"/>
  <c r="AT26" i="1"/>
  <c r="AT18" i="1"/>
  <c r="AT27" i="1"/>
  <c r="AT44" i="1"/>
  <c r="AT8" i="1"/>
  <c r="AT7" i="1"/>
  <c r="AL4" i="1"/>
  <c r="AO4" i="1" s="1"/>
  <c r="A5" i="1"/>
  <c r="AC5" i="1" s="1"/>
  <c r="AD4" i="1"/>
  <c r="AE4" i="1" s="1"/>
  <c r="AG3" i="1"/>
  <c r="AH3" i="1" s="1"/>
  <c r="A4" i="14"/>
  <c r="AT35" i="1"/>
  <c r="AP3" i="1"/>
  <c r="AQ3" i="1" s="1"/>
  <c r="AT36" i="1"/>
  <c r="AT53" i="1"/>
  <c r="B6" i="1"/>
  <c r="AT47" i="1"/>
  <c r="AT48" i="1"/>
  <c r="AT40" i="1"/>
  <c r="AT39" i="1"/>
  <c r="AT32" i="1"/>
  <c r="AT31" i="1"/>
  <c r="AT24" i="1"/>
  <c r="AT23" i="1"/>
  <c r="AT16" i="1"/>
  <c r="AT15" i="1"/>
  <c r="AT45" i="1"/>
  <c r="AT46" i="1"/>
  <c r="AT38" i="1"/>
  <c r="AT37" i="1"/>
  <c r="AT30" i="1"/>
  <c r="AT29" i="1"/>
  <c r="AT21" i="1"/>
  <c r="AT22" i="1"/>
  <c r="AT13" i="1"/>
  <c r="AT14" i="1"/>
  <c r="AT6" i="1"/>
  <c r="AT5" i="1"/>
  <c r="K24" i="2"/>
  <c r="B29" i="2"/>
  <c r="B30" i="2" s="1"/>
  <c r="AM4" i="1"/>
  <c r="AN4" i="1" s="1"/>
  <c r="AM3" i="1"/>
  <c r="AN3" i="1" s="1"/>
  <c r="AL3" i="1"/>
  <c r="H23" i="2"/>
  <c r="E29" i="2" l="1"/>
  <c r="E30" i="2" s="1"/>
  <c r="H25" i="2"/>
  <c r="K25" i="2" s="1"/>
  <c r="AC3" i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N4" i="1"/>
  <c r="F3" i="1"/>
  <c r="AA3" i="1" s="1"/>
  <c r="J3" i="1"/>
  <c r="G6" i="1"/>
  <c r="Q5" i="1" s="1"/>
  <c r="AF5" i="1"/>
  <c r="AI4" i="1"/>
  <c r="AD5" i="1"/>
  <c r="AE5" i="1" s="1"/>
  <c r="AL5" i="1"/>
  <c r="AO5" i="1" s="1"/>
  <c r="A5" i="14"/>
  <c r="AM5" i="1"/>
  <c r="AN5" i="1" s="1"/>
  <c r="A6" i="1"/>
  <c r="H27" i="2"/>
  <c r="H26" i="2"/>
  <c r="K23" i="2"/>
  <c r="B7" i="1"/>
  <c r="N5" i="1" l="1"/>
  <c r="S4" i="1" s="1"/>
  <c r="H4" i="1"/>
  <c r="J4" i="1" s="1"/>
  <c r="S3" i="1"/>
  <c r="AG4" i="1"/>
  <c r="AH4" i="1" s="1"/>
  <c r="AP4" i="1"/>
  <c r="AQ4" i="1" s="1"/>
  <c r="X103" i="1"/>
  <c r="X53" i="1"/>
  <c r="G7" i="1"/>
  <c r="AI5" i="1"/>
  <c r="AL6" i="1"/>
  <c r="AO6" i="1" s="1"/>
  <c r="AM6" i="1"/>
  <c r="AN6" i="1" s="1"/>
  <c r="AC6" i="1"/>
  <c r="AF6" i="1" s="1"/>
  <c r="A6" i="14"/>
  <c r="A7" i="1"/>
  <c r="BD7" i="1" s="1"/>
  <c r="BE7" i="1" s="1"/>
  <c r="AD6" i="1"/>
  <c r="AP5" i="1"/>
  <c r="AQ5" i="1" s="1"/>
  <c r="L32" i="2"/>
  <c r="K27" i="2"/>
  <c r="K31" i="2"/>
  <c r="BC5" i="1" s="1"/>
  <c r="BC6" i="1"/>
  <c r="BD5" i="1"/>
  <c r="BE5" i="1" s="1"/>
  <c r="K26" i="2"/>
  <c r="BD6" i="1"/>
  <c r="BE6" i="1" s="1"/>
  <c r="BC3" i="1"/>
  <c r="L30" i="2"/>
  <c r="BD4" i="1"/>
  <c r="BE4" i="1" s="1"/>
  <c r="BD3" i="1"/>
  <c r="BE3" i="1" s="1"/>
  <c r="H35" i="2"/>
  <c r="H32" i="2"/>
  <c r="H31" i="2"/>
  <c r="H30" i="2" s="1"/>
  <c r="I31" i="2"/>
  <c r="B8" i="1"/>
  <c r="H5" i="1" l="1"/>
  <c r="AS4" i="1" s="1"/>
  <c r="N6" i="1"/>
  <c r="H6" i="1" s="1"/>
  <c r="J6" i="1" s="1"/>
  <c r="AG5" i="1"/>
  <c r="AH5" i="1" s="1"/>
  <c r="R3" i="1"/>
  <c r="V3" i="1" s="1"/>
  <c r="W3" i="1" s="1"/>
  <c r="K4" i="1"/>
  <c r="O3" i="1" s="1"/>
  <c r="Y3" i="1" s="1"/>
  <c r="BC4" i="1"/>
  <c r="BF4" i="1" s="1"/>
  <c r="BF5" i="1" s="1"/>
  <c r="BF6" i="1" s="1"/>
  <c r="G8" i="1"/>
  <c r="Q6" i="1"/>
  <c r="K5" i="1"/>
  <c r="AI6" i="1"/>
  <c r="AE6" i="1"/>
  <c r="AC7" i="1"/>
  <c r="AF7" i="1" s="1"/>
  <c r="A8" i="1"/>
  <c r="AY8" i="1" s="1"/>
  <c r="A7" i="14"/>
  <c r="AD7" i="1"/>
  <c r="AL7" i="1"/>
  <c r="AO7" i="1" s="1"/>
  <c r="AM7" i="1"/>
  <c r="AN7" i="1" s="1"/>
  <c r="BC7" i="1"/>
  <c r="AV3" i="1"/>
  <c r="AV4" i="1" s="1"/>
  <c r="AW4" i="1"/>
  <c r="AX4" i="1" s="1"/>
  <c r="AW6" i="1"/>
  <c r="AX6" i="1" s="1"/>
  <c r="H34" i="2"/>
  <c r="AW3" i="1"/>
  <c r="AX3" i="1" s="1"/>
  <c r="AW5" i="1"/>
  <c r="AX5" i="1" s="1"/>
  <c r="AW7" i="1"/>
  <c r="AX7" i="1" s="1"/>
  <c r="B9" i="1"/>
  <c r="AY3" i="1"/>
  <c r="AY4" i="1"/>
  <c r="AY5" i="1"/>
  <c r="AY7" i="1"/>
  <c r="AY6" i="1"/>
  <c r="R4" i="1" l="1"/>
  <c r="V4" i="1" s="1"/>
  <c r="W4" i="1" s="1"/>
  <c r="J5" i="1"/>
  <c r="AS5" i="1"/>
  <c r="R5" i="1"/>
  <c r="V5" i="1" s="1"/>
  <c r="W5" i="1" s="1"/>
  <c r="AG6" i="1"/>
  <c r="AH6" i="1" s="1"/>
  <c r="AP6" i="1"/>
  <c r="AQ6" i="1" s="1"/>
  <c r="S5" i="1"/>
  <c r="N7" i="1"/>
  <c r="H7" i="1" s="1"/>
  <c r="J7" i="1" s="1"/>
  <c r="K6" i="1"/>
  <c r="P5" i="1" s="1"/>
  <c r="P3" i="1"/>
  <c r="D4" i="1"/>
  <c r="E4" i="1" s="1"/>
  <c r="F4" i="1" s="1"/>
  <c r="P4" i="1"/>
  <c r="O4" i="1"/>
  <c r="Y4" i="1" s="1"/>
  <c r="G9" i="1"/>
  <c r="Q7" i="1"/>
  <c r="D5" i="1"/>
  <c r="E5" i="1" s="1"/>
  <c r="F5" i="1" s="1"/>
  <c r="AW8" i="1"/>
  <c r="AX8" i="1" s="1"/>
  <c r="BF7" i="1"/>
  <c r="AL8" i="1"/>
  <c r="AO8" i="1" s="1"/>
  <c r="BC8" i="1"/>
  <c r="AC8" i="1"/>
  <c r="AF8" i="1" s="1"/>
  <c r="A9" i="1"/>
  <c r="A8" i="14"/>
  <c r="BD8" i="1"/>
  <c r="BE8" i="1" s="1"/>
  <c r="AM8" i="1"/>
  <c r="AN8" i="1" s="1"/>
  <c r="AD8" i="1"/>
  <c r="AI7" i="1"/>
  <c r="AE7" i="1"/>
  <c r="AZ4" i="1"/>
  <c r="AV5" i="1"/>
  <c r="AV6" i="1" s="1"/>
  <c r="AV7" i="1" s="1"/>
  <c r="AV8" i="1" s="1"/>
  <c r="B10" i="1"/>
  <c r="D6" i="1" l="1"/>
  <c r="E6" i="1" s="1"/>
  <c r="F6" i="1" s="1"/>
  <c r="O5" i="1"/>
  <c r="Y5" i="1" s="1"/>
  <c r="K7" i="1"/>
  <c r="O6" i="1" s="1"/>
  <c r="Y6" i="1" s="1"/>
  <c r="AS6" i="1"/>
  <c r="N8" i="1"/>
  <c r="S7" i="1" s="1"/>
  <c r="AP7" i="1"/>
  <c r="AQ7" i="1" s="1"/>
  <c r="R6" i="1"/>
  <c r="V6" i="1" s="1"/>
  <c r="W6" i="1" s="1"/>
  <c r="S6" i="1"/>
  <c r="AG7" i="1"/>
  <c r="AH7" i="1" s="1"/>
  <c r="G10" i="1"/>
  <c r="Q8" i="1"/>
  <c r="P6" i="1"/>
  <c r="AV9" i="1"/>
  <c r="BF8" i="1"/>
  <c r="AI8" i="1"/>
  <c r="AE8" i="1"/>
  <c r="BC9" i="1"/>
  <c r="A10" i="1"/>
  <c r="A9" i="14"/>
  <c r="AL9" i="1"/>
  <c r="AO9" i="1" s="1"/>
  <c r="AC9" i="1"/>
  <c r="AF9" i="1" s="1"/>
  <c r="BD9" i="1"/>
  <c r="BE9" i="1" s="1"/>
  <c r="AY9" i="1"/>
  <c r="AD9" i="1"/>
  <c r="AW9" i="1"/>
  <c r="AX9" i="1" s="1"/>
  <c r="AM9" i="1"/>
  <c r="AN9" i="1" s="1"/>
  <c r="D7" i="1"/>
  <c r="E7" i="1" s="1"/>
  <c r="F7" i="1" s="1"/>
  <c r="AZ5" i="1"/>
  <c r="AZ6" i="1" s="1"/>
  <c r="AZ7" i="1" s="1"/>
  <c r="AZ8" i="1" s="1"/>
  <c r="B11" i="1"/>
  <c r="AP8" i="1" l="1"/>
  <c r="AQ8" i="1" s="1"/>
  <c r="AG8" i="1"/>
  <c r="AH8" i="1" s="1"/>
  <c r="H8" i="1"/>
  <c r="J8" i="1" s="1"/>
  <c r="N9" i="1"/>
  <c r="S8" i="1" s="1"/>
  <c r="G11" i="1"/>
  <c r="Q9" i="1"/>
  <c r="AZ9" i="1"/>
  <c r="BF9" i="1"/>
  <c r="A10" i="14"/>
  <c r="A11" i="1"/>
  <c r="AD10" i="1"/>
  <c r="AC10" i="1"/>
  <c r="AF10" i="1" s="1"/>
  <c r="BC10" i="1"/>
  <c r="BD10" i="1"/>
  <c r="BE10" i="1" s="1"/>
  <c r="AL10" i="1"/>
  <c r="AO10" i="1" s="1"/>
  <c r="AW10" i="1"/>
  <c r="AX10" i="1" s="1"/>
  <c r="AM10" i="1"/>
  <c r="AN10" i="1" s="1"/>
  <c r="AY10" i="1"/>
  <c r="AE9" i="1"/>
  <c r="AI9" i="1"/>
  <c r="AV10" i="1"/>
  <c r="B12" i="1"/>
  <c r="N10" i="1" l="1"/>
  <c r="H10" i="1" s="1"/>
  <c r="J10" i="1" s="1"/>
  <c r="AG9" i="1"/>
  <c r="AH9" i="1" s="1"/>
  <c r="H9" i="1"/>
  <c r="J9" i="1" s="1"/>
  <c r="AP9" i="1"/>
  <c r="AQ9" i="1" s="1"/>
  <c r="K8" i="1"/>
  <c r="O7" i="1" s="1"/>
  <c r="Y7" i="1" s="1"/>
  <c r="AS7" i="1"/>
  <c r="R7" i="1"/>
  <c r="V7" i="1" s="1"/>
  <c r="W7" i="1" s="1"/>
  <c r="R8" i="1"/>
  <c r="V8" i="1" s="1"/>
  <c r="W8" i="1" s="1"/>
  <c r="G12" i="1"/>
  <c r="Q10" i="1"/>
  <c r="K9" i="1"/>
  <c r="AS8" i="1"/>
  <c r="AZ10" i="1"/>
  <c r="BF10" i="1"/>
  <c r="AE10" i="1"/>
  <c r="AI10" i="1"/>
  <c r="AM11" i="1"/>
  <c r="AN11" i="1" s="1"/>
  <c r="BD11" i="1"/>
  <c r="BE11" i="1" s="1"/>
  <c r="AW11" i="1"/>
  <c r="AX11" i="1" s="1"/>
  <c r="AV11" i="1"/>
  <c r="AD11" i="1"/>
  <c r="BC11" i="1"/>
  <c r="BF11" i="1" s="1"/>
  <c r="A12" i="1"/>
  <c r="AY11" i="1"/>
  <c r="A11" i="14"/>
  <c r="AC11" i="1"/>
  <c r="AF11" i="1" s="1"/>
  <c r="AL11" i="1"/>
  <c r="AO11" i="1" s="1"/>
  <c r="B13" i="1"/>
  <c r="AG10" i="1" l="1"/>
  <c r="AH10" i="1" s="1"/>
  <c r="N11" i="1"/>
  <c r="S10" i="1" s="1"/>
  <c r="AP10" i="1"/>
  <c r="AQ10" i="1" s="1"/>
  <c r="K10" i="1"/>
  <c r="O9" i="1" s="1"/>
  <c r="Y9" i="1" s="1"/>
  <c r="S9" i="1"/>
  <c r="R9" i="1"/>
  <c r="V9" i="1" s="1"/>
  <c r="W9" i="1" s="1"/>
  <c r="AS9" i="1"/>
  <c r="P7" i="1"/>
  <c r="D8" i="1"/>
  <c r="E8" i="1" s="1"/>
  <c r="F8" i="1" s="1"/>
  <c r="N12" i="1"/>
  <c r="S11" i="1" s="1"/>
  <c r="H11" i="1"/>
  <c r="AP11" i="1"/>
  <c r="AQ11" i="1" s="1"/>
  <c r="G13" i="1"/>
  <c r="Q11" i="1"/>
  <c r="O8" i="1"/>
  <c r="Y8" i="1" s="1"/>
  <c r="P8" i="1"/>
  <c r="D9" i="1"/>
  <c r="E9" i="1" s="1"/>
  <c r="F9" i="1" s="1"/>
  <c r="AZ11" i="1"/>
  <c r="AD12" i="1"/>
  <c r="AY12" i="1"/>
  <c r="A12" i="14"/>
  <c r="AW12" i="1"/>
  <c r="AX12" i="1" s="1"/>
  <c r="AV12" i="1"/>
  <c r="BD12" i="1"/>
  <c r="BE12" i="1" s="1"/>
  <c r="BC12" i="1"/>
  <c r="BF12" i="1" s="1"/>
  <c r="AC12" i="1"/>
  <c r="AF12" i="1" s="1"/>
  <c r="AM12" i="1"/>
  <c r="AN12" i="1" s="1"/>
  <c r="AL12" i="1"/>
  <c r="AO12" i="1" s="1"/>
  <c r="A13" i="1"/>
  <c r="AE11" i="1"/>
  <c r="AI11" i="1"/>
  <c r="B14" i="1"/>
  <c r="D10" i="1" l="1"/>
  <c r="E10" i="1" s="1"/>
  <c r="F10" i="1" s="1"/>
  <c r="P9" i="1"/>
  <c r="AG11" i="1"/>
  <c r="AH11" i="1" s="1"/>
  <c r="H12" i="1"/>
  <c r="J12" i="1" s="1"/>
  <c r="R10" i="1"/>
  <c r="V10" i="1" s="1"/>
  <c r="W10" i="1" s="1"/>
  <c r="J11" i="1"/>
  <c r="K11" i="1"/>
  <c r="P10" i="1" s="1"/>
  <c r="AS10" i="1"/>
  <c r="AP12" i="1"/>
  <c r="AQ12" i="1" s="1"/>
  <c r="AG12" i="1"/>
  <c r="AH12" i="1" s="1"/>
  <c r="N13" i="1"/>
  <c r="H13" i="1" s="1"/>
  <c r="Q12" i="1"/>
  <c r="G14" i="1"/>
  <c r="AZ12" i="1"/>
  <c r="A14" i="1"/>
  <c r="BC13" i="1"/>
  <c r="BF13" i="1" s="1"/>
  <c r="BD13" i="1"/>
  <c r="BE13" i="1" s="1"/>
  <c r="AW13" i="1"/>
  <c r="AX13" i="1" s="1"/>
  <c r="AC13" i="1"/>
  <c r="AF13" i="1" s="1"/>
  <c r="AY13" i="1"/>
  <c r="AL13" i="1"/>
  <c r="AO13" i="1" s="1"/>
  <c r="AD13" i="1"/>
  <c r="AV13" i="1"/>
  <c r="A13" i="14"/>
  <c r="AM13" i="1"/>
  <c r="AN13" i="1" s="1"/>
  <c r="AI12" i="1"/>
  <c r="AE12" i="1"/>
  <c r="B15" i="1"/>
  <c r="R11" i="1" l="1"/>
  <c r="V11" i="1" s="1"/>
  <c r="W11" i="1" s="1"/>
  <c r="K12" i="1"/>
  <c r="D12" i="1" s="1"/>
  <c r="E12" i="1" s="1"/>
  <c r="F12" i="1" s="1"/>
  <c r="AS11" i="1"/>
  <c r="D11" i="1"/>
  <c r="E11" i="1" s="1"/>
  <c r="F11" i="1" s="1"/>
  <c r="O10" i="1"/>
  <c r="Y10" i="1" s="1"/>
  <c r="R12" i="1"/>
  <c r="V12" i="1" s="1"/>
  <c r="W12" i="1" s="1"/>
  <c r="J13" i="1"/>
  <c r="N14" i="1"/>
  <c r="H14" i="1" s="1"/>
  <c r="S12" i="1"/>
  <c r="AP13" i="1"/>
  <c r="AQ13" i="1" s="1"/>
  <c r="AG13" i="1"/>
  <c r="AH13" i="1" s="1"/>
  <c r="Q13" i="1"/>
  <c r="G15" i="1"/>
  <c r="AZ13" i="1"/>
  <c r="AE13" i="1"/>
  <c r="AI13" i="1"/>
  <c r="BC14" i="1"/>
  <c r="BF14" i="1" s="1"/>
  <c r="AC14" i="1"/>
  <c r="AF14" i="1" s="1"/>
  <c r="BD14" i="1"/>
  <c r="BE14" i="1" s="1"/>
  <c r="AY14" i="1"/>
  <c r="AD14" i="1"/>
  <c r="AL14" i="1"/>
  <c r="AO14" i="1" s="1"/>
  <c r="A14" i="14"/>
  <c r="AW14" i="1"/>
  <c r="AX14" i="1" s="1"/>
  <c r="AV14" i="1"/>
  <c r="AM14" i="1"/>
  <c r="AN14" i="1" s="1"/>
  <c r="A15" i="1"/>
  <c r="K13" i="1"/>
  <c r="AS12" i="1"/>
  <c r="B16" i="1"/>
  <c r="O11" i="1" l="1"/>
  <c r="Y11" i="1" s="1"/>
  <c r="P12" i="1"/>
  <c r="S13" i="1"/>
  <c r="AP14" i="1"/>
  <c r="AQ14" i="1" s="1"/>
  <c r="P11" i="1"/>
  <c r="AG14" i="1"/>
  <c r="AH14" i="1" s="1"/>
  <c r="N15" i="1"/>
  <c r="S14" i="1" s="1"/>
  <c r="R13" i="1"/>
  <c r="V13" i="1" s="1"/>
  <c r="W13" i="1" s="1"/>
  <c r="J14" i="1"/>
  <c r="AZ14" i="1"/>
  <c r="G16" i="1"/>
  <c r="Q14" i="1"/>
  <c r="A15" i="14"/>
  <c r="AY15" i="1"/>
  <c r="A16" i="1"/>
  <c r="AD15" i="1"/>
  <c r="AW15" i="1"/>
  <c r="AX15" i="1" s="1"/>
  <c r="AL15" i="1"/>
  <c r="AO15" i="1" s="1"/>
  <c r="AC15" i="1"/>
  <c r="AF15" i="1" s="1"/>
  <c r="BC15" i="1"/>
  <c r="BF15" i="1" s="1"/>
  <c r="BD15" i="1"/>
  <c r="BE15" i="1" s="1"/>
  <c r="AM15" i="1"/>
  <c r="AN15" i="1" s="1"/>
  <c r="AV15" i="1"/>
  <c r="AI14" i="1"/>
  <c r="AE14" i="1"/>
  <c r="K14" i="1"/>
  <c r="P13" i="1" s="1"/>
  <c r="AS13" i="1"/>
  <c r="O12" i="1"/>
  <c r="Y12" i="1" s="1"/>
  <c r="D13" i="1"/>
  <c r="E13" i="1" s="1"/>
  <c r="F13" i="1" s="1"/>
  <c r="B17" i="1"/>
  <c r="AG15" i="1" l="1"/>
  <c r="AH15" i="1" s="1"/>
  <c r="AP15" i="1"/>
  <c r="AQ15" i="1" s="1"/>
  <c r="N16" i="1"/>
  <c r="H16" i="1" s="1"/>
  <c r="H15" i="1"/>
  <c r="K15" i="1" s="1"/>
  <c r="P14" i="1" s="1"/>
  <c r="AZ15" i="1"/>
  <c r="G17" i="1"/>
  <c r="Q15" i="1"/>
  <c r="AE15" i="1"/>
  <c r="AI15" i="1"/>
  <c r="AM16" i="1"/>
  <c r="AN16" i="1" s="1"/>
  <c r="BC16" i="1"/>
  <c r="BF16" i="1" s="1"/>
  <c r="AL16" i="1"/>
  <c r="AO16" i="1" s="1"/>
  <c r="A16" i="14"/>
  <c r="A17" i="1"/>
  <c r="AD16" i="1"/>
  <c r="AY16" i="1"/>
  <c r="BD16" i="1"/>
  <c r="BE16" i="1" s="1"/>
  <c r="AW16" i="1"/>
  <c r="AX16" i="1" s="1"/>
  <c r="AC16" i="1"/>
  <c r="AF16" i="1" s="1"/>
  <c r="AV16" i="1"/>
  <c r="AZ16" i="1" s="1"/>
  <c r="O13" i="1"/>
  <c r="Y13" i="1" s="1"/>
  <c r="D14" i="1"/>
  <c r="E14" i="1" s="1"/>
  <c r="F14" i="1" s="1"/>
  <c r="B18" i="1"/>
  <c r="N17" i="1" l="1"/>
  <c r="S16" i="1" s="1"/>
  <c r="AG16" i="1"/>
  <c r="AH16" i="1" s="1"/>
  <c r="AP16" i="1"/>
  <c r="AQ16" i="1" s="1"/>
  <c r="R14" i="1"/>
  <c r="V14" i="1" s="1"/>
  <c r="W14" i="1" s="1"/>
  <c r="J15" i="1"/>
  <c r="AS14" i="1"/>
  <c r="S15" i="1"/>
  <c r="R15" i="1"/>
  <c r="V15" i="1" s="1"/>
  <c r="W15" i="1" s="1"/>
  <c r="J16" i="1"/>
  <c r="G18" i="1"/>
  <c r="Q16" i="1"/>
  <c r="AE16" i="1"/>
  <c r="AI16" i="1"/>
  <c r="BD17" i="1"/>
  <c r="BE17" i="1" s="1"/>
  <c r="AY17" i="1"/>
  <c r="AD17" i="1"/>
  <c r="A18" i="1"/>
  <c r="AV17" i="1"/>
  <c r="AZ17" i="1" s="1"/>
  <c r="AL17" i="1"/>
  <c r="AO17" i="1" s="1"/>
  <c r="AC17" i="1"/>
  <c r="AF17" i="1" s="1"/>
  <c r="AM17" i="1"/>
  <c r="AN17" i="1" s="1"/>
  <c r="BC17" i="1"/>
  <c r="BF17" i="1" s="1"/>
  <c r="A17" i="14"/>
  <c r="AW17" i="1"/>
  <c r="AX17" i="1" s="1"/>
  <c r="O14" i="1"/>
  <c r="Y14" i="1" s="1"/>
  <c r="D15" i="1"/>
  <c r="E15" i="1" s="1"/>
  <c r="F15" i="1" s="1"/>
  <c r="K16" i="1"/>
  <c r="P15" i="1" s="1"/>
  <c r="AS15" i="1"/>
  <c r="B19" i="1"/>
  <c r="H17" i="1" l="1"/>
  <c r="AS16" i="1" s="1"/>
  <c r="N18" i="1"/>
  <c r="S17" i="1" s="1"/>
  <c r="AG17" i="1"/>
  <c r="AH17" i="1" s="1"/>
  <c r="AP17" i="1"/>
  <c r="AQ17" i="1" s="1"/>
  <c r="G19" i="1"/>
  <c r="Q17" i="1"/>
  <c r="AE17" i="1"/>
  <c r="AI17" i="1"/>
  <c r="AD18" i="1"/>
  <c r="BC18" i="1"/>
  <c r="BF18" i="1" s="1"/>
  <c r="AC18" i="1"/>
  <c r="AF18" i="1" s="1"/>
  <c r="AL18" i="1"/>
  <c r="AO18" i="1" s="1"/>
  <c r="AW18" i="1"/>
  <c r="AX18" i="1" s="1"/>
  <c r="A18" i="14"/>
  <c r="AY18" i="1"/>
  <c r="BD18" i="1"/>
  <c r="BE18" i="1" s="1"/>
  <c r="AM18" i="1"/>
  <c r="AN18" i="1" s="1"/>
  <c r="AV18" i="1"/>
  <c r="AZ18" i="1" s="1"/>
  <c r="A19" i="1"/>
  <c r="O15" i="1"/>
  <c r="Y15" i="1" s="1"/>
  <c r="D16" i="1"/>
  <c r="E16" i="1" s="1"/>
  <c r="F16" i="1" s="1"/>
  <c r="B20" i="1"/>
  <c r="N19" i="1" l="1"/>
  <c r="S18" i="1" s="1"/>
  <c r="H18" i="1"/>
  <c r="AS17" i="1" s="1"/>
  <c r="K17" i="1"/>
  <c r="P16" i="1" s="1"/>
  <c r="J17" i="1"/>
  <c r="R16" i="1"/>
  <c r="V16" i="1" s="1"/>
  <c r="W16" i="1" s="1"/>
  <c r="AG18" i="1"/>
  <c r="AH18" i="1" s="1"/>
  <c r="AP18" i="1"/>
  <c r="AQ18" i="1" s="1"/>
  <c r="G20" i="1"/>
  <c r="Q18" i="1"/>
  <c r="A19" i="14"/>
  <c r="BC19" i="1"/>
  <c r="BF19" i="1" s="1"/>
  <c r="AL19" i="1"/>
  <c r="AO19" i="1" s="1"/>
  <c r="AD19" i="1"/>
  <c r="BD19" i="1"/>
  <c r="BE19" i="1" s="1"/>
  <c r="AM19" i="1"/>
  <c r="AN19" i="1" s="1"/>
  <c r="AC19" i="1"/>
  <c r="AF19" i="1" s="1"/>
  <c r="AY19" i="1"/>
  <c r="A20" i="1"/>
  <c r="AW19" i="1"/>
  <c r="AX19" i="1" s="1"/>
  <c r="AV19" i="1"/>
  <c r="AZ19" i="1" s="1"/>
  <c r="AE18" i="1"/>
  <c r="AI18" i="1"/>
  <c r="B21" i="1"/>
  <c r="AG19" i="1" l="1"/>
  <c r="AH19" i="1" s="1"/>
  <c r="N20" i="1"/>
  <c r="N21" i="1" s="1"/>
  <c r="H19" i="1"/>
  <c r="R18" i="1" s="1"/>
  <c r="V18" i="1" s="1"/>
  <c r="W18" i="1" s="1"/>
  <c r="J18" i="1"/>
  <c r="R17" i="1"/>
  <c r="V17" i="1" s="1"/>
  <c r="W17" i="1" s="1"/>
  <c r="AP19" i="1"/>
  <c r="AQ19" i="1" s="1"/>
  <c r="D17" i="1"/>
  <c r="E17" i="1" s="1"/>
  <c r="F17" i="1" s="1"/>
  <c r="K18" i="1"/>
  <c r="O17" i="1" s="1"/>
  <c r="Y17" i="1" s="1"/>
  <c r="O16" i="1"/>
  <c r="Y16" i="1" s="1"/>
  <c r="Q19" i="1"/>
  <c r="G21" i="1"/>
  <c r="AE19" i="1"/>
  <c r="AI19" i="1"/>
  <c r="AM20" i="1"/>
  <c r="AN20" i="1" s="1"/>
  <c r="BD20" i="1"/>
  <c r="BE20" i="1" s="1"/>
  <c r="AL20" i="1"/>
  <c r="AO20" i="1" s="1"/>
  <c r="A21" i="1"/>
  <c r="AV20" i="1"/>
  <c r="AZ20" i="1" s="1"/>
  <c r="AD20" i="1"/>
  <c r="BC20" i="1"/>
  <c r="BF20" i="1" s="1"/>
  <c r="A20" i="14"/>
  <c r="AW20" i="1"/>
  <c r="AX20" i="1" s="1"/>
  <c r="AY20" i="1"/>
  <c r="AC20" i="1"/>
  <c r="AF20" i="1" s="1"/>
  <c r="B22" i="1"/>
  <c r="K19" i="1" l="1"/>
  <c r="P18" i="1" s="1"/>
  <c r="AS18" i="1"/>
  <c r="J19" i="1"/>
  <c r="H20" i="1"/>
  <c r="K20" i="1" s="1"/>
  <c r="S19" i="1"/>
  <c r="AG20" i="1"/>
  <c r="AH20" i="1" s="1"/>
  <c r="AP20" i="1"/>
  <c r="AQ20" i="1" s="1"/>
  <c r="P17" i="1"/>
  <c r="D18" i="1"/>
  <c r="E18" i="1" s="1"/>
  <c r="F18" i="1" s="1"/>
  <c r="Q20" i="1"/>
  <c r="G22" i="1"/>
  <c r="S20" i="1"/>
  <c r="AE20" i="1"/>
  <c r="AI20" i="1"/>
  <c r="AD21" i="1"/>
  <c r="AW21" i="1"/>
  <c r="AX21" i="1" s="1"/>
  <c r="AM21" i="1"/>
  <c r="AN21" i="1" s="1"/>
  <c r="AY21" i="1"/>
  <c r="AL21" i="1"/>
  <c r="AO21" i="1" s="1"/>
  <c r="AP21" i="1" s="1"/>
  <c r="AQ21" i="1" s="1"/>
  <c r="BD21" i="1"/>
  <c r="BE21" i="1" s="1"/>
  <c r="BC21" i="1"/>
  <c r="BF21" i="1" s="1"/>
  <c r="AC21" i="1"/>
  <c r="AF21" i="1" s="1"/>
  <c r="AG21" i="1" s="1"/>
  <c r="AH21" i="1" s="1"/>
  <c r="A21" i="14"/>
  <c r="A22" i="1"/>
  <c r="AV21" i="1"/>
  <c r="AZ21" i="1" s="1"/>
  <c r="H21" i="1"/>
  <c r="N22" i="1"/>
  <c r="B23" i="1"/>
  <c r="D19" i="1" l="1"/>
  <c r="E19" i="1" s="1"/>
  <c r="F19" i="1" s="1"/>
  <c r="O18" i="1"/>
  <c r="Y18" i="1" s="1"/>
  <c r="P19" i="1"/>
  <c r="AS19" i="1"/>
  <c r="J20" i="1"/>
  <c r="R19" i="1"/>
  <c r="V19" i="1" s="1"/>
  <c r="W19" i="1" s="1"/>
  <c r="R20" i="1"/>
  <c r="V20" i="1" s="1"/>
  <c r="W20" i="1" s="1"/>
  <c r="J21" i="1"/>
  <c r="Q21" i="1"/>
  <c r="G23" i="1"/>
  <c r="S21" i="1"/>
  <c r="AD22" i="1"/>
  <c r="AV22" i="1"/>
  <c r="AZ22" i="1" s="1"/>
  <c r="AC22" i="1"/>
  <c r="AF22" i="1" s="1"/>
  <c r="AG22" i="1" s="1"/>
  <c r="AH22" i="1" s="1"/>
  <c r="A23" i="1"/>
  <c r="BC22" i="1"/>
  <c r="BF22" i="1" s="1"/>
  <c r="AL22" i="1"/>
  <c r="AO22" i="1" s="1"/>
  <c r="AP22" i="1" s="1"/>
  <c r="AQ22" i="1" s="1"/>
  <c r="A22" i="14"/>
  <c r="BD22" i="1"/>
  <c r="BE22" i="1" s="1"/>
  <c r="AW22" i="1"/>
  <c r="AX22" i="1" s="1"/>
  <c r="AM22" i="1"/>
  <c r="AN22" i="1" s="1"/>
  <c r="AY22" i="1"/>
  <c r="AI21" i="1"/>
  <c r="AE21" i="1"/>
  <c r="H22" i="1"/>
  <c r="N23" i="1"/>
  <c r="AS20" i="1"/>
  <c r="K21" i="1"/>
  <c r="P20" i="1" s="1"/>
  <c r="O19" i="1"/>
  <c r="Y19" i="1" s="1"/>
  <c r="D20" i="1"/>
  <c r="E20" i="1" s="1"/>
  <c r="F20" i="1" s="1"/>
  <c r="B24" i="1"/>
  <c r="R21" i="1" l="1"/>
  <c r="V21" i="1" s="1"/>
  <c r="W21" i="1" s="1"/>
  <c r="J22" i="1"/>
  <c r="Q22" i="1"/>
  <c r="G24" i="1"/>
  <c r="S22" i="1"/>
  <c r="AM23" i="1"/>
  <c r="AN23" i="1" s="1"/>
  <c r="AL23" i="1"/>
  <c r="AO23" i="1" s="1"/>
  <c r="AP23" i="1" s="1"/>
  <c r="AQ23" i="1" s="1"/>
  <c r="AC23" i="1"/>
  <c r="AF23" i="1" s="1"/>
  <c r="AG23" i="1" s="1"/>
  <c r="AH23" i="1" s="1"/>
  <c r="AY23" i="1"/>
  <c r="BD23" i="1"/>
  <c r="BE23" i="1" s="1"/>
  <c r="AV23" i="1"/>
  <c r="AZ23" i="1" s="1"/>
  <c r="AD23" i="1"/>
  <c r="BC23" i="1"/>
  <c r="BF23" i="1" s="1"/>
  <c r="A24" i="1"/>
  <c r="AW23" i="1"/>
  <c r="AX23" i="1" s="1"/>
  <c r="A23" i="14"/>
  <c r="AI22" i="1"/>
  <c r="AE22" i="1"/>
  <c r="O20" i="1"/>
  <c r="Y20" i="1" s="1"/>
  <c r="D21" i="1"/>
  <c r="E21" i="1" s="1"/>
  <c r="F21" i="1" s="1"/>
  <c r="H23" i="1"/>
  <c r="N24" i="1"/>
  <c r="K22" i="1"/>
  <c r="P21" i="1" s="1"/>
  <c r="AS21" i="1"/>
  <c r="B25" i="1"/>
  <c r="R22" i="1" l="1"/>
  <c r="V22" i="1" s="1"/>
  <c r="W22" i="1" s="1"/>
  <c r="J23" i="1"/>
  <c r="Q23" i="1"/>
  <c r="G25" i="1"/>
  <c r="S23" i="1"/>
  <c r="AE23" i="1"/>
  <c r="AI23" i="1"/>
  <c r="AL24" i="1"/>
  <c r="AO24" i="1" s="1"/>
  <c r="AP24" i="1" s="1"/>
  <c r="AQ24" i="1" s="1"/>
  <c r="AW24" i="1"/>
  <c r="AX24" i="1" s="1"/>
  <c r="AD24" i="1"/>
  <c r="AY24" i="1"/>
  <c r="AC24" i="1"/>
  <c r="AF24" i="1" s="1"/>
  <c r="AG24" i="1" s="1"/>
  <c r="AH24" i="1" s="1"/>
  <c r="BD24" i="1"/>
  <c r="BE24" i="1" s="1"/>
  <c r="A24" i="14"/>
  <c r="A25" i="1"/>
  <c r="AM24" i="1"/>
  <c r="AN24" i="1" s="1"/>
  <c r="BC24" i="1"/>
  <c r="BF24" i="1" s="1"/>
  <c r="AV24" i="1"/>
  <c r="AZ24" i="1" s="1"/>
  <c r="O21" i="1"/>
  <c r="Y21" i="1" s="1"/>
  <c r="D22" i="1"/>
  <c r="E22" i="1" s="1"/>
  <c r="F22" i="1" s="1"/>
  <c r="N25" i="1"/>
  <c r="H24" i="1"/>
  <c r="K23" i="1"/>
  <c r="P22" i="1" s="1"/>
  <c r="AS22" i="1"/>
  <c r="B26" i="1"/>
  <c r="R23" i="1" l="1"/>
  <c r="V23" i="1" s="1"/>
  <c r="W23" i="1" s="1"/>
  <c r="J24" i="1"/>
  <c r="Q24" i="1"/>
  <c r="G26" i="1"/>
  <c r="S24" i="1"/>
  <c r="AC25" i="1"/>
  <c r="AF25" i="1" s="1"/>
  <c r="AG25" i="1" s="1"/>
  <c r="AH25" i="1" s="1"/>
  <c r="AM25" i="1"/>
  <c r="AN25" i="1" s="1"/>
  <c r="A26" i="1"/>
  <c r="AY25" i="1"/>
  <c r="AL25" i="1"/>
  <c r="AO25" i="1" s="1"/>
  <c r="AP25" i="1" s="1"/>
  <c r="AQ25" i="1" s="1"/>
  <c r="AW25" i="1"/>
  <c r="AX25" i="1" s="1"/>
  <c r="AV25" i="1"/>
  <c r="AZ25" i="1" s="1"/>
  <c r="BD25" i="1"/>
  <c r="BE25" i="1" s="1"/>
  <c r="AD25" i="1"/>
  <c r="BC25" i="1"/>
  <c r="BF25" i="1" s="1"/>
  <c r="A25" i="14"/>
  <c r="AE24" i="1"/>
  <c r="AI24" i="1"/>
  <c r="AS23" i="1"/>
  <c r="K24" i="1"/>
  <c r="P23" i="1" s="1"/>
  <c r="N26" i="1"/>
  <c r="H25" i="1"/>
  <c r="O22" i="1"/>
  <c r="Y22" i="1" s="1"/>
  <c r="D23" i="1"/>
  <c r="E23" i="1" s="1"/>
  <c r="F23" i="1" s="1"/>
  <c r="B27" i="1"/>
  <c r="R24" i="1" l="1"/>
  <c r="V24" i="1" s="1"/>
  <c r="W24" i="1" s="1"/>
  <c r="J25" i="1"/>
  <c r="Q25" i="1"/>
  <c r="G27" i="1"/>
  <c r="S25" i="1"/>
  <c r="AL26" i="1"/>
  <c r="AO26" i="1" s="1"/>
  <c r="AP26" i="1" s="1"/>
  <c r="AQ26" i="1" s="1"/>
  <c r="BD26" i="1"/>
  <c r="BE26" i="1" s="1"/>
  <c r="AM26" i="1"/>
  <c r="AN26" i="1" s="1"/>
  <c r="AC26" i="1"/>
  <c r="AF26" i="1" s="1"/>
  <c r="AG26" i="1" s="1"/>
  <c r="AH26" i="1" s="1"/>
  <c r="BC26" i="1"/>
  <c r="BF26" i="1" s="1"/>
  <c r="BF27" i="1" s="1"/>
  <c r="BF28" i="1" s="1"/>
  <c r="BF29" i="1" s="1"/>
  <c r="BF30" i="1" s="1"/>
  <c r="BF31" i="1" s="1"/>
  <c r="BF32" i="1" s="1"/>
  <c r="BF33" i="1" s="1"/>
  <c r="BF34" i="1" s="1"/>
  <c r="BF35" i="1" s="1"/>
  <c r="BF36" i="1" s="1"/>
  <c r="BF37" i="1" s="1"/>
  <c r="BF38" i="1" s="1"/>
  <c r="BF39" i="1" s="1"/>
  <c r="BF40" i="1" s="1"/>
  <c r="BF41" i="1" s="1"/>
  <c r="BF42" i="1" s="1"/>
  <c r="BF43" i="1" s="1"/>
  <c r="BF44" i="1" s="1"/>
  <c r="BF45" i="1" s="1"/>
  <c r="BF46" i="1" s="1"/>
  <c r="BF47" i="1" s="1"/>
  <c r="BF48" i="1" s="1"/>
  <c r="BF49" i="1" s="1"/>
  <c r="BF50" i="1" s="1"/>
  <c r="BF51" i="1" s="1"/>
  <c r="BF52" i="1" s="1"/>
  <c r="BF53" i="1" s="1"/>
  <c r="BF54" i="1" s="1"/>
  <c r="BF55" i="1" s="1"/>
  <c r="BF56" i="1" s="1"/>
  <c r="BF57" i="1" s="1"/>
  <c r="BF58" i="1" s="1"/>
  <c r="BF59" i="1" s="1"/>
  <c r="BF60" i="1" s="1"/>
  <c r="BF61" i="1" s="1"/>
  <c r="BF62" i="1" s="1"/>
  <c r="BF63" i="1" s="1"/>
  <c r="BF64" i="1" s="1"/>
  <c r="BF65" i="1" s="1"/>
  <c r="BF66" i="1" s="1"/>
  <c r="BF67" i="1" s="1"/>
  <c r="BF68" i="1" s="1"/>
  <c r="BF69" i="1" s="1"/>
  <c r="BF70" i="1" s="1"/>
  <c r="BF71" i="1" s="1"/>
  <c r="BF72" i="1" s="1"/>
  <c r="BF73" i="1" s="1"/>
  <c r="BF74" i="1" s="1"/>
  <c r="BF75" i="1" s="1"/>
  <c r="BF76" i="1" s="1"/>
  <c r="BF77" i="1" s="1"/>
  <c r="BF78" i="1" s="1"/>
  <c r="BF79" i="1" s="1"/>
  <c r="BF80" i="1" s="1"/>
  <c r="BF81" i="1" s="1"/>
  <c r="BF82" i="1" s="1"/>
  <c r="BF83" i="1" s="1"/>
  <c r="BF84" i="1" s="1"/>
  <c r="BF85" i="1" s="1"/>
  <c r="BF86" i="1" s="1"/>
  <c r="BF87" i="1" s="1"/>
  <c r="BF88" i="1" s="1"/>
  <c r="BF89" i="1" s="1"/>
  <c r="BF90" i="1" s="1"/>
  <c r="BF91" i="1" s="1"/>
  <c r="BF92" i="1" s="1"/>
  <c r="BF93" i="1" s="1"/>
  <c r="BF94" i="1" s="1"/>
  <c r="BF95" i="1" s="1"/>
  <c r="BF96" i="1" s="1"/>
  <c r="BF97" i="1" s="1"/>
  <c r="BF98" i="1" s="1"/>
  <c r="BF99" i="1" s="1"/>
  <c r="BF100" i="1" s="1"/>
  <c r="BF101" i="1" s="1"/>
  <c r="BF102" i="1" s="1"/>
  <c r="BF103" i="1" s="1"/>
  <c r="BF104" i="1" s="1"/>
  <c r="BF105" i="1" s="1"/>
  <c r="BF106" i="1" s="1"/>
  <c r="BF107" i="1" s="1"/>
  <c r="BF108" i="1" s="1"/>
  <c r="BF109" i="1" s="1"/>
  <c r="BF110" i="1" s="1"/>
  <c r="BF111" i="1" s="1"/>
  <c r="BF112" i="1" s="1"/>
  <c r="BF113" i="1" s="1"/>
  <c r="BF114" i="1" s="1"/>
  <c r="BF115" i="1" s="1"/>
  <c r="BF116" i="1" s="1"/>
  <c r="BF117" i="1" s="1"/>
  <c r="BF118" i="1" s="1"/>
  <c r="BF119" i="1" s="1"/>
  <c r="BF120" i="1" s="1"/>
  <c r="BF121" i="1" s="1"/>
  <c r="BF122" i="1" s="1"/>
  <c r="BF123" i="1" s="1"/>
  <c r="BF124" i="1" s="1"/>
  <c r="BF125" i="1" s="1"/>
  <c r="BF126" i="1" s="1"/>
  <c r="BF127" i="1" s="1"/>
  <c r="BF128" i="1" s="1"/>
  <c r="BF129" i="1" s="1"/>
  <c r="BF130" i="1" s="1"/>
  <c r="BF131" i="1" s="1"/>
  <c r="BF132" i="1" s="1"/>
  <c r="BF133" i="1" s="1"/>
  <c r="BF134" i="1" s="1"/>
  <c r="BF135" i="1" s="1"/>
  <c r="BF136" i="1" s="1"/>
  <c r="BF137" i="1" s="1"/>
  <c r="BF138" i="1" s="1"/>
  <c r="BF139" i="1" s="1"/>
  <c r="BF140" i="1" s="1"/>
  <c r="BF141" i="1" s="1"/>
  <c r="BF142" i="1" s="1"/>
  <c r="BF143" i="1" s="1"/>
  <c r="BF144" i="1" s="1"/>
  <c r="BF145" i="1" s="1"/>
  <c r="BF146" i="1" s="1"/>
  <c r="BF147" i="1" s="1"/>
  <c r="BF148" i="1" s="1"/>
  <c r="BF149" i="1" s="1"/>
  <c r="BF150" i="1" s="1"/>
  <c r="BF151" i="1" s="1"/>
  <c r="BF152" i="1" s="1"/>
  <c r="BF153" i="1" s="1"/>
  <c r="BF154" i="1" s="1"/>
  <c r="BF155" i="1" s="1"/>
  <c r="BF156" i="1" s="1"/>
  <c r="BF157" i="1" s="1"/>
  <c r="BF158" i="1" s="1"/>
  <c r="BF159" i="1" s="1"/>
  <c r="BF160" i="1" s="1"/>
  <c r="BF161" i="1" s="1"/>
  <c r="BF162" i="1" s="1"/>
  <c r="BF163" i="1" s="1"/>
  <c r="BF164" i="1" s="1"/>
  <c r="BF165" i="1" s="1"/>
  <c r="BF166" i="1" s="1"/>
  <c r="BF167" i="1" s="1"/>
  <c r="BF168" i="1" s="1"/>
  <c r="BF169" i="1" s="1"/>
  <c r="BF170" i="1" s="1"/>
  <c r="BF171" i="1" s="1"/>
  <c r="BF172" i="1" s="1"/>
  <c r="BF173" i="1" s="1"/>
  <c r="BF174" i="1" s="1"/>
  <c r="BF175" i="1" s="1"/>
  <c r="BF176" i="1" s="1"/>
  <c r="BF177" i="1" s="1"/>
  <c r="BF178" i="1" s="1"/>
  <c r="BF179" i="1" s="1"/>
  <c r="BF180" i="1" s="1"/>
  <c r="BF181" i="1" s="1"/>
  <c r="BF182" i="1" s="1"/>
  <c r="BF183" i="1" s="1"/>
  <c r="BF184" i="1" s="1"/>
  <c r="BF185" i="1" s="1"/>
  <c r="BF186" i="1" s="1"/>
  <c r="BF187" i="1" s="1"/>
  <c r="BF188" i="1" s="1"/>
  <c r="BF189" i="1" s="1"/>
  <c r="BF190" i="1" s="1"/>
  <c r="BF191" i="1" s="1"/>
  <c r="BF192" i="1" s="1"/>
  <c r="BF193" i="1" s="1"/>
  <c r="BF194" i="1" s="1"/>
  <c r="BF195" i="1" s="1"/>
  <c r="BF196" i="1" s="1"/>
  <c r="BF197" i="1" s="1"/>
  <c r="BF198" i="1" s="1"/>
  <c r="BF199" i="1" s="1"/>
  <c r="BF200" i="1" s="1"/>
  <c r="BF201" i="1" s="1"/>
  <c r="BF202" i="1" s="1"/>
  <c r="BF203" i="1" s="1"/>
  <c r="AV26" i="1"/>
  <c r="AZ26" i="1" s="1"/>
  <c r="AD26" i="1"/>
  <c r="A27" i="1"/>
  <c r="AW26" i="1"/>
  <c r="AX26" i="1" s="1"/>
  <c r="A26" i="14"/>
  <c r="AY26" i="1"/>
  <c r="AI25" i="1"/>
  <c r="AE25" i="1"/>
  <c r="AS24" i="1"/>
  <c r="K25" i="1"/>
  <c r="P24" i="1" s="1"/>
  <c r="N27" i="1"/>
  <c r="H26" i="1"/>
  <c r="O23" i="1"/>
  <c r="Y23" i="1" s="1"/>
  <c r="D24" i="1"/>
  <c r="E24" i="1" s="1"/>
  <c r="F24" i="1" s="1"/>
  <c r="B28" i="1"/>
  <c r="R25" i="1" l="1"/>
  <c r="V25" i="1" s="1"/>
  <c r="W25" i="1" s="1"/>
  <c r="J26" i="1"/>
  <c r="Q26" i="1"/>
  <c r="G28" i="1"/>
  <c r="S26" i="1"/>
  <c r="A28" i="1"/>
  <c r="AC27" i="1"/>
  <c r="AF27" i="1" s="1"/>
  <c r="AG27" i="1" s="1"/>
  <c r="AH27" i="1" s="1"/>
  <c r="AV27" i="1"/>
  <c r="AZ27" i="1" s="1"/>
  <c r="AY27" i="1"/>
  <c r="AL27" i="1"/>
  <c r="AO27" i="1" s="1"/>
  <c r="AP27" i="1" s="1"/>
  <c r="AQ27" i="1" s="1"/>
  <c r="AM27" i="1"/>
  <c r="AN27" i="1" s="1"/>
  <c r="AD27" i="1"/>
  <c r="BE27" i="1"/>
  <c r="AW27" i="1"/>
  <c r="AX27" i="1" s="1"/>
  <c r="A27" i="14"/>
  <c r="AI26" i="1"/>
  <c r="AE26" i="1"/>
  <c r="AS25" i="1"/>
  <c r="K26" i="1"/>
  <c r="P25" i="1" s="1"/>
  <c r="N28" i="1"/>
  <c r="H27" i="1"/>
  <c r="O24" i="1"/>
  <c r="Y24" i="1" s="1"/>
  <c r="D25" i="1"/>
  <c r="E25" i="1" s="1"/>
  <c r="F25" i="1" s="1"/>
  <c r="B29" i="1"/>
  <c r="R26" i="1" l="1"/>
  <c r="V26" i="1" s="1"/>
  <c r="W26" i="1" s="1"/>
  <c r="J27" i="1"/>
  <c r="Q27" i="1"/>
  <c r="G29" i="1"/>
  <c r="S27" i="1"/>
  <c r="AE27" i="1"/>
  <c r="AI27" i="1"/>
  <c r="AY28" i="1"/>
  <c r="A29" i="1"/>
  <c r="AW28" i="1"/>
  <c r="AX28" i="1" s="1"/>
  <c r="AV28" i="1"/>
  <c r="AZ28" i="1" s="1"/>
  <c r="BE28" i="1"/>
  <c r="AD28" i="1"/>
  <c r="AM28" i="1"/>
  <c r="AN28" i="1" s="1"/>
  <c r="A28" i="14"/>
  <c r="AL28" i="1"/>
  <c r="AO28" i="1" s="1"/>
  <c r="AP28" i="1" s="1"/>
  <c r="AQ28" i="1" s="1"/>
  <c r="AC28" i="1"/>
  <c r="AF28" i="1" s="1"/>
  <c r="AG28" i="1" s="1"/>
  <c r="AH28" i="1" s="1"/>
  <c r="AS26" i="1"/>
  <c r="K27" i="1"/>
  <c r="P26" i="1" s="1"/>
  <c r="N29" i="1"/>
  <c r="H28" i="1"/>
  <c r="O25" i="1"/>
  <c r="Y25" i="1" s="1"/>
  <c r="D26" i="1"/>
  <c r="E26" i="1" s="1"/>
  <c r="F26" i="1" s="1"/>
  <c r="B30" i="1"/>
  <c r="R27" i="1" l="1"/>
  <c r="V27" i="1" s="1"/>
  <c r="W27" i="1" s="1"/>
  <c r="J28" i="1"/>
  <c r="Q28" i="1"/>
  <c r="G30" i="1"/>
  <c r="S28" i="1"/>
  <c r="AC29" i="1"/>
  <c r="AF29" i="1" s="1"/>
  <c r="AG29" i="1" s="1"/>
  <c r="AH29" i="1" s="1"/>
  <c r="AY29" i="1"/>
  <c r="BE29" i="1"/>
  <c r="AD29" i="1"/>
  <c r="A30" i="1"/>
  <c r="AL29" i="1"/>
  <c r="AO29" i="1" s="1"/>
  <c r="AP29" i="1" s="1"/>
  <c r="AQ29" i="1" s="1"/>
  <c r="AM29" i="1"/>
  <c r="AN29" i="1" s="1"/>
  <c r="A29" i="14"/>
  <c r="AV29" i="1"/>
  <c r="AZ29" i="1" s="1"/>
  <c r="AW29" i="1"/>
  <c r="AX29" i="1" s="1"/>
  <c r="AI28" i="1"/>
  <c r="AE28" i="1"/>
  <c r="H29" i="1"/>
  <c r="N30" i="1"/>
  <c r="AS27" i="1"/>
  <c r="K28" i="1"/>
  <c r="P27" i="1" s="1"/>
  <c r="O26" i="1"/>
  <c r="Y26" i="1" s="1"/>
  <c r="D27" i="1"/>
  <c r="E27" i="1" s="1"/>
  <c r="F27" i="1" s="1"/>
  <c r="B31" i="1"/>
  <c r="R28" i="1" l="1"/>
  <c r="V28" i="1" s="1"/>
  <c r="W28" i="1" s="1"/>
  <c r="J29" i="1"/>
  <c r="Q29" i="1"/>
  <c r="G31" i="1"/>
  <c r="S29" i="1"/>
  <c r="A31" i="1"/>
  <c r="AY30" i="1"/>
  <c r="AC30" i="1"/>
  <c r="AF30" i="1" s="1"/>
  <c r="AG30" i="1" s="1"/>
  <c r="AH30" i="1" s="1"/>
  <c r="AL30" i="1"/>
  <c r="AO30" i="1" s="1"/>
  <c r="AP30" i="1" s="1"/>
  <c r="AQ30" i="1" s="1"/>
  <c r="AM30" i="1"/>
  <c r="AN30" i="1" s="1"/>
  <c r="AV30" i="1"/>
  <c r="AZ30" i="1" s="1"/>
  <c r="BE30" i="1"/>
  <c r="AW30" i="1"/>
  <c r="AX30" i="1" s="1"/>
  <c r="AD30" i="1"/>
  <c r="A30" i="14"/>
  <c r="AE29" i="1"/>
  <c r="AI29" i="1"/>
  <c r="O27" i="1"/>
  <c r="Y27" i="1" s="1"/>
  <c r="D28" i="1"/>
  <c r="E28" i="1" s="1"/>
  <c r="F28" i="1" s="1"/>
  <c r="N31" i="1"/>
  <c r="H30" i="1"/>
  <c r="AS28" i="1"/>
  <c r="K29" i="1"/>
  <c r="P28" i="1" s="1"/>
  <c r="B32" i="1"/>
  <c r="R29" i="1" l="1"/>
  <c r="V29" i="1" s="1"/>
  <c r="W29" i="1" s="1"/>
  <c r="J30" i="1"/>
  <c r="Q30" i="1"/>
  <c r="G32" i="1"/>
  <c r="S30" i="1"/>
  <c r="AI30" i="1"/>
  <c r="AE30" i="1"/>
  <c r="AD31" i="1"/>
  <c r="AV31" i="1"/>
  <c r="AZ31" i="1" s="1"/>
  <c r="BE31" i="1"/>
  <c r="AY31" i="1"/>
  <c r="A31" i="14"/>
  <c r="AL31" i="1"/>
  <c r="AO31" i="1" s="1"/>
  <c r="AP31" i="1" s="1"/>
  <c r="AQ31" i="1" s="1"/>
  <c r="AM31" i="1"/>
  <c r="AN31" i="1" s="1"/>
  <c r="AW31" i="1"/>
  <c r="AX31" i="1" s="1"/>
  <c r="AC31" i="1"/>
  <c r="AF31" i="1" s="1"/>
  <c r="AG31" i="1" s="1"/>
  <c r="AH31" i="1" s="1"/>
  <c r="A32" i="1"/>
  <c r="O28" i="1"/>
  <c r="Y28" i="1" s="1"/>
  <c r="D29" i="1"/>
  <c r="E29" i="1" s="1"/>
  <c r="F29" i="1" s="1"/>
  <c r="AS29" i="1"/>
  <c r="K30" i="1"/>
  <c r="P29" i="1" s="1"/>
  <c r="N32" i="1"/>
  <c r="H31" i="1"/>
  <c r="B33" i="1"/>
  <c r="R30" i="1" l="1"/>
  <c r="V30" i="1" s="1"/>
  <c r="W30" i="1" s="1"/>
  <c r="J31" i="1"/>
  <c r="Q31" i="1"/>
  <c r="G33" i="1"/>
  <c r="S31" i="1"/>
  <c r="AD32" i="1"/>
  <c r="AM32" i="1"/>
  <c r="AN32" i="1" s="1"/>
  <c r="AY32" i="1"/>
  <c r="AC32" i="1"/>
  <c r="AF32" i="1" s="1"/>
  <c r="AG32" i="1" s="1"/>
  <c r="AH32" i="1" s="1"/>
  <c r="AW32" i="1"/>
  <c r="AX32" i="1" s="1"/>
  <c r="AV32" i="1"/>
  <c r="AZ32" i="1" s="1"/>
  <c r="A33" i="1"/>
  <c r="AL32" i="1"/>
  <c r="AO32" i="1" s="1"/>
  <c r="AP32" i="1" s="1"/>
  <c r="AQ32" i="1" s="1"/>
  <c r="BE32" i="1"/>
  <c r="A32" i="14"/>
  <c r="AI31" i="1"/>
  <c r="AE31" i="1"/>
  <c r="AS30" i="1"/>
  <c r="K31" i="1"/>
  <c r="P30" i="1" s="1"/>
  <c r="O29" i="1"/>
  <c r="Y29" i="1" s="1"/>
  <c r="D30" i="1"/>
  <c r="E30" i="1" s="1"/>
  <c r="F30" i="1" s="1"/>
  <c r="N33" i="1"/>
  <c r="H32" i="1"/>
  <c r="B34" i="1"/>
  <c r="R31" i="1" l="1"/>
  <c r="V31" i="1" s="1"/>
  <c r="W31" i="1" s="1"/>
  <c r="J32" i="1"/>
  <c r="Q32" i="1"/>
  <c r="G34" i="1"/>
  <c r="S32" i="1"/>
  <c r="AC33" i="1"/>
  <c r="AF33" i="1" s="1"/>
  <c r="AG33" i="1" s="1"/>
  <c r="AH33" i="1" s="1"/>
  <c r="A34" i="1"/>
  <c r="AL33" i="1"/>
  <c r="AO33" i="1" s="1"/>
  <c r="AP33" i="1" s="1"/>
  <c r="AQ33" i="1" s="1"/>
  <c r="AM33" i="1"/>
  <c r="AN33" i="1" s="1"/>
  <c r="AV33" i="1"/>
  <c r="AZ33" i="1" s="1"/>
  <c r="AD33" i="1"/>
  <c r="BE33" i="1"/>
  <c r="AY33" i="1"/>
  <c r="AW33" i="1"/>
  <c r="AX33" i="1" s="1"/>
  <c r="A33" i="14"/>
  <c r="AE32" i="1"/>
  <c r="AI32" i="1"/>
  <c r="H33" i="1"/>
  <c r="N34" i="1"/>
  <c r="O30" i="1"/>
  <c r="Y30" i="1" s="1"/>
  <c r="D31" i="1"/>
  <c r="E31" i="1" s="1"/>
  <c r="F31" i="1" s="1"/>
  <c r="AS31" i="1"/>
  <c r="K32" i="1"/>
  <c r="P31" i="1" s="1"/>
  <c r="B35" i="1"/>
  <c r="R32" i="1" l="1"/>
  <c r="V32" i="1" s="1"/>
  <c r="W32" i="1" s="1"/>
  <c r="J33" i="1"/>
  <c r="Q33" i="1"/>
  <c r="G35" i="1"/>
  <c r="S33" i="1"/>
  <c r="A34" i="14"/>
  <c r="AW34" i="1"/>
  <c r="AX34" i="1" s="1"/>
  <c r="AL34" i="1"/>
  <c r="AO34" i="1" s="1"/>
  <c r="AP34" i="1" s="1"/>
  <c r="AQ34" i="1" s="1"/>
  <c r="AD34" i="1"/>
  <c r="AC34" i="1"/>
  <c r="AF34" i="1" s="1"/>
  <c r="AG34" i="1" s="1"/>
  <c r="AH34" i="1" s="1"/>
  <c r="BE34" i="1"/>
  <c r="AM34" i="1"/>
  <c r="AN34" i="1" s="1"/>
  <c r="A35" i="1"/>
  <c r="AY34" i="1"/>
  <c r="AV34" i="1"/>
  <c r="AZ34" i="1" s="1"/>
  <c r="AI33" i="1"/>
  <c r="AE33" i="1"/>
  <c r="O31" i="1"/>
  <c r="Y31" i="1" s="1"/>
  <c r="D32" i="1"/>
  <c r="E32" i="1" s="1"/>
  <c r="F32" i="1" s="1"/>
  <c r="H34" i="1"/>
  <c r="N35" i="1"/>
  <c r="AS32" i="1"/>
  <c r="K33" i="1"/>
  <c r="P32" i="1" s="1"/>
  <c r="B36" i="1"/>
  <c r="R33" i="1" l="1"/>
  <c r="V33" i="1" s="1"/>
  <c r="W33" i="1" s="1"/>
  <c r="J34" i="1"/>
  <c r="Q34" i="1"/>
  <c r="G36" i="1"/>
  <c r="S34" i="1"/>
  <c r="AE34" i="1"/>
  <c r="AI34" i="1"/>
  <c r="BE35" i="1"/>
  <c r="AW35" i="1"/>
  <c r="AX35" i="1" s="1"/>
  <c r="AV35" i="1"/>
  <c r="AZ35" i="1" s="1"/>
  <c r="A35" i="14"/>
  <c r="AY35" i="1"/>
  <c r="AM35" i="1"/>
  <c r="AN35" i="1" s="1"/>
  <c r="AD35" i="1"/>
  <c r="AC35" i="1"/>
  <c r="AF35" i="1" s="1"/>
  <c r="AG35" i="1" s="1"/>
  <c r="AH35" i="1" s="1"/>
  <c r="A36" i="1"/>
  <c r="AL35" i="1"/>
  <c r="AO35" i="1" s="1"/>
  <c r="AP35" i="1" s="1"/>
  <c r="AQ35" i="1" s="1"/>
  <c r="O32" i="1"/>
  <c r="Y32" i="1" s="1"/>
  <c r="D33" i="1"/>
  <c r="E33" i="1" s="1"/>
  <c r="F33" i="1" s="1"/>
  <c r="N36" i="1"/>
  <c r="S35" i="1" s="1"/>
  <c r="H35" i="1"/>
  <c r="K34" i="1"/>
  <c r="P33" i="1" s="1"/>
  <c r="AS33" i="1"/>
  <c r="B37" i="1"/>
  <c r="R34" i="1" l="1"/>
  <c r="V34" i="1" s="1"/>
  <c r="W34" i="1" s="1"/>
  <c r="J35" i="1"/>
  <c r="Q35" i="1"/>
  <c r="G37" i="1"/>
  <c r="A37" i="1"/>
  <c r="AM36" i="1"/>
  <c r="AN36" i="1" s="1"/>
  <c r="BE36" i="1"/>
  <c r="AY36" i="1"/>
  <c r="AL36" i="1"/>
  <c r="AO36" i="1" s="1"/>
  <c r="AP36" i="1" s="1"/>
  <c r="AQ36" i="1" s="1"/>
  <c r="AV36" i="1"/>
  <c r="AZ36" i="1" s="1"/>
  <c r="AD36" i="1"/>
  <c r="A36" i="14"/>
  <c r="AW36" i="1"/>
  <c r="AX36" i="1" s="1"/>
  <c r="AC36" i="1"/>
  <c r="AF36" i="1" s="1"/>
  <c r="AG36" i="1" s="1"/>
  <c r="AH36" i="1" s="1"/>
  <c r="AE35" i="1"/>
  <c r="AI35" i="1"/>
  <c r="O33" i="1"/>
  <c r="Y33" i="1" s="1"/>
  <c r="D34" i="1"/>
  <c r="E34" i="1" s="1"/>
  <c r="F34" i="1" s="1"/>
  <c r="AS34" i="1"/>
  <c r="K35" i="1"/>
  <c r="P34" i="1" s="1"/>
  <c r="N37" i="1"/>
  <c r="H36" i="1"/>
  <c r="B38" i="1"/>
  <c r="R35" i="1" l="1"/>
  <c r="V35" i="1" s="1"/>
  <c r="W35" i="1" s="1"/>
  <c r="J36" i="1"/>
  <c r="Q36" i="1"/>
  <c r="G38" i="1"/>
  <c r="S36" i="1"/>
  <c r="AI36" i="1"/>
  <c r="AE36" i="1"/>
  <c r="A37" i="14"/>
  <c r="AW37" i="1"/>
  <c r="AX37" i="1" s="1"/>
  <c r="A38" i="1"/>
  <c r="AY37" i="1"/>
  <c r="AD37" i="1"/>
  <c r="AM37" i="1"/>
  <c r="AN37" i="1" s="1"/>
  <c r="AV37" i="1"/>
  <c r="AZ37" i="1" s="1"/>
  <c r="AC37" i="1"/>
  <c r="AF37" i="1" s="1"/>
  <c r="AG37" i="1" s="1"/>
  <c r="AH37" i="1" s="1"/>
  <c r="BE37" i="1"/>
  <c r="AL37" i="1"/>
  <c r="AO37" i="1" s="1"/>
  <c r="AP37" i="1" s="1"/>
  <c r="AQ37" i="1" s="1"/>
  <c r="AS35" i="1"/>
  <c r="K36" i="1"/>
  <c r="P35" i="1" s="1"/>
  <c r="H37" i="1"/>
  <c r="N38" i="1"/>
  <c r="O34" i="1"/>
  <c r="Y34" i="1" s="1"/>
  <c r="D35" i="1"/>
  <c r="E35" i="1" s="1"/>
  <c r="F35" i="1" s="1"/>
  <c r="B39" i="1"/>
  <c r="R36" i="1" l="1"/>
  <c r="V36" i="1" s="1"/>
  <c r="W36" i="1" s="1"/>
  <c r="J37" i="1"/>
  <c r="Q37" i="1"/>
  <c r="G39" i="1"/>
  <c r="S37" i="1"/>
  <c r="AI37" i="1"/>
  <c r="AE37" i="1"/>
  <c r="AM38" i="1"/>
  <c r="AN38" i="1" s="1"/>
  <c r="AW38" i="1"/>
  <c r="AX38" i="1" s="1"/>
  <c r="AV38" i="1"/>
  <c r="AZ38" i="1" s="1"/>
  <c r="A38" i="14"/>
  <c r="AL38" i="1"/>
  <c r="AO38" i="1" s="1"/>
  <c r="AP38" i="1" s="1"/>
  <c r="AQ38" i="1" s="1"/>
  <c r="AD38" i="1"/>
  <c r="BE38" i="1"/>
  <c r="A39" i="1"/>
  <c r="AC38" i="1"/>
  <c r="AF38" i="1" s="1"/>
  <c r="AG38" i="1" s="1"/>
  <c r="AH38" i="1" s="1"/>
  <c r="AY38" i="1"/>
  <c r="H38" i="1"/>
  <c r="N39" i="1"/>
  <c r="K37" i="1"/>
  <c r="P36" i="1" s="1"/>
  <c r="AS36" i="1"/>
  <c r="O35" i="1"/>
  <c r="Y35" i="1" s="1"/>
  <c r="D36" i="1"/>
  <c r="E36" i="1" s="1"/>
  <c r="F36" i="1" s="1"/>
  <c r="B40" i="1"/>
  <c r="R37" i="1" l="1"/>
  <c r="V37" i="1" s="1"/>
  <c r="W37" i="1" s="1"/>
  <c r="J38" i="1"/>
  <c r="Q38" i="1"/>
  <c r="G40" i="1"/>
  <c r="S38" i="1"/>
  <c r="AI38" i="1"/>
  <c r="AE38" i="1"/>
  <c r="BE39" i="1"/>
  <c r="AW39" i="1"/>
  <c r="AX39" i="1" s="1"/>
  <c r="AC39" i="1"/>
  <c r="AF39" i="1" s="1"/>
  <c r="AG39" i="1" s="1"/>
  <c r="AH39" i="1" s="1"/>
  <c r="AL39" i="1"/>
  <c r="AO39" i="1" s="1"/>
  <c r="AP39" i="1" s="1"/>
  <c r="AQ39" i="1" s="1"/>
  <c r="AD39" i="1"/>
  <c r="A39" i="14"/>
  <c r="A40" i="1"/>
  <c r="AV39" i="1"/>
  <c r="AZ39" i="1" s="1"/>
  <c r="AM39" i="1"/>
  <c r="AN39" i="1" s="1"/>
  <c r="AY39" i="1"/>
  <c r="O36" i="1"/>
  <c r="Y36" i="1" s="1"/>
  <c r="D37" i="1"/>
  <c r="E37" i="1" s="1"/>
  <c r="F37" i="1" s="1"/>
  <c r="N40" i="1"/>
  <c r="H39" i="1"/>
  <c r="K38" i="1"/>
  <c r="P37" i="1" s="1"/>
  <c r="AS37" i="1"/>
  <c r="B41" i="1"/>
  <c r="R38" i="1" l="1"/>
  <c r="V38" i="1" s="1"/>
  <c r="W38" i="1" s="1"/>
  <c r="J39" i="1"/>
  <c r="Q39" i="1"/>
  <c r="G41" i="1"/>
  <c r="S39" i="1"/>
  <c r="AI39" i="1"/>
  <c r="AE39" i="1"/>
  <c r="BE40" i="1"/>
  <c r="AC40" i="1"/>
  <c r="AF40" i="1" s="1"/>
  <c r="AG40" i="1" s="1"/>
  <c r="AH40" i="1" s="1"/>
  <c r="AW40" i="1"/>
  <c r="AX40" i="1" s="1"/>
  <c r="AV40" i="1"/>
  <c r="AZ40" i="1" s="1"/>
  <c r="AD40" i="1"/>
  <c r="A40" i="14"/>
  <c r="AY40" i="1"/>
  <c r="A41" i="1"/>
  <c r="AM40" i="1"/>
  <c r="AN40" i="1" s="1"/>
  <c r="AL40" i="1"/>
  <c r="AO40" i="1" s="1"/>
  <c r="AP40" i="1" s="1"/>
  <c r="AQ40" i="1" s="1"/>
  <c r="AS38" i="1"/>
  <c r="K39" i="1"/>
  <c r="P38" i="1" s="1"/>
  <c r="O37" i="1"/>
  <c r="Y37" i="1" s="1"/>
  <c r="D38" i="1"/>
  <c r="E38" i="1" s="1"/>
  <c r="F38" i="1" s="1"/>
  <c r="H40" i="1"/>
  <c r="N41" i="1"/>
  <c r="S40" i="1" s="1"/>
  <c r="B42" i="1"/>
  <c r="R39" i="1" l="1"/>
  <c r="V39" i="1" s="1"/>
  <c r="W39" i="1" s="1"/>
  <c r="J40" i="1"/>
  <c r="Q40" i="1"/>
  <c r="G42" i="1"/>
  <c r="AD41" i="1"/>
  <c r="AY41" i="1"/>
  <c r="AC41" i="1"/>
  <c r="AF41" i="1" s="1"/>
  <c r="AG41" i="1" s="1"/>
  <c r="AH41" i="1" s="1"/>
  <c r="A42" i="1"/>
  <c r="A41" i="14"/>
  <c r="AM41" i="1"/>
  <c r="AN41" i="1" s="1"/>
  <c r="AL41" i="1"/>
  <c r="AO41" i="1" s="1"/>
  <c r="AP41" i="1" s="1"/>
  <c r="AQ41" i="1" s="1"/>
  <c r="AW41" i="1"/>
  <c r="AX41" i="1" s="1"/>
  <c r="AV41" i="1"/>
  <c r="AZ41" i="1" s="1"/>
  <c r="BE41" i="1"/>
  <c r="AI40" i="1"/>
  <c r="AE40" i="1"/>
  <c r="O38" i="1"/>
  <c r="Y38" i="1" s="1"/>
  <c r="D39" i="1"/>
  <c r="E39" i="1" s="1"/>
  <c r="F39" i="1" s="1"/>
  <c r="N42" i="1"/>
  <c r="H41" i="1"/>
  <c r="AS39" i="1"/>
  <c r="K40" i="1"/>
  <c r="P39" i="1" s="1"/>
  <c r="B43" i="1"/>
  <c r="R40" i="1" l="1"/>
  <c r="V40" i="1" s="1"/>
  <c r="W40" i="1" s="1"/>
  <c r="J41" i="1"/>
  <c r="Q41" i="1"/>
  <c r="G43" i="1"/>
  <c r="S41" i="1"/>
  <c r="AC42" i="1"/>
  <c r="AF42" i="1" s="1"/>
  <c r="AG42" i="1" s="1"/>
  <c r="AH42" i="1" s="1"/>
  <c r="A43" i="1"/>
  <c r="BE42" i="1"/>
  <c r="AL42" i="1"/>
  <c r="AO42" i="1" s="1"/>
  <c r="AP42" i="1" s="1"/>
  <c r="AQ42" i="1" s="1"/>
  <c r="AV42" i="1"/>
  <c r="AZ42" i="1" s="1"/>
  <c r="AW42" i="1"/>
  <c r="AX42" i="1" s="1"/>
  <c r="AM42" i="1"/>
  <c r="AN42" i="1" s="1"/>
  <c r="AY42" i="1"/>
  <c r="A42" i="14"/>
  <c r="AD42" i="1"/>
  <c r="AI41" i="1"/>
  <c r="AE41" i="1"/>
  <c r="AS40" i="1"/>
  <c r="K41" i="1"/>
  <c r="P40" i="1" s="1"/>
  <c r="N43" i="1"/>
  <c r="H42" i="1"/>
  <c r="O39" i="1"/>
  <c r="Y39" i="1" s="1"/>
  <c r="D40" i="1"/>
  <c r="E40" i="1" s="1"/>
  <c r="F40" i="1" s="1"/>
  <c r="B44" i="1"/>
  <c r="R41" i="1" l="1"/>
  <c r="V41" i="1" s="1"/>
  <c r="W41" i="1" s="1"/>
  <c r="J42" i="1"/>
  <c r="Q42" i="1"/>
  <c r="G44" i="1"/>
  <c r="S42" i="1"/>
  <c r="AI42" i="1"/>
  <c r="AE42" i="1"/>
  <c r="AL43" i="1"/>
  <c r="AO43" i="1" s="1"/>
  <c r="AP43" i="1" s="1"/>
  <c r="AQ43" i="1" s="1"/>
  <c r="A44" i="1"/>
  <c r="AC43" i="1"/>
  <c r="AF43" i="1" s="1"/>
  <c r="AG43" i="1" s="1"/>
  <c r="AH43" i="1" s="1"/>
  <c r="AD43" i="1"/>
  <c r="AM43" i="1"/>
  <c r="AN43" i="1" s="1"/>
  <c r="AW43" i="1"/>
  <c r="AX43" i="1" s="1"/>
  <c r="AY43" i="1"/>
  <c r="AV43" i="1"/>
  <c r="AZ43" i="1" s="1"/>
  <c r="BE43" i="1"/>
  <c r="A43" i="14"/>
  <c r="AS41" i="1"/>
  <c r="K42" i="1"/>
  <c r="P41" i="1" s="1"/>
  <c r="N44" i="1"/>
  <c r="H43" i="1"/>
  <c r="O40" i="1"/>
  <c r="Y40" i="1" s="1"/>
  <c r="D41" i="1"/>
  <c r="E41" i="1" s="1"/>
  <c r="F41" i="1" s="1"/>
  <c r="B45" i="1"/>
  <c r="R42" i="1" l="1"/>
  <c r="V42" i="1" s="1"/>
  <c r="W42" i="1" s="1"/>
  <c r="J43" i="1"/>
  <c r="Q43" i="1"/>
  <c r="G45" i="1"/>
  <c r="S43" i="1"/>
  <c r="AE43" i="1"/>
  <c r="AI43" i="1"/>
  <c r="A44" i="14"/>
  <c r="AV44" i="1"/>
  <c r="AZ44" i="1" s="1"/>
  <c r="AY44" i="1"/>
  <c r="AC44" i="1"/>
  <c r="AF44" i="1" s="1"/>
  <c r="AG44" i="1" s="1"/>
  <c r="AH44" i="1" s="1"/>
  <c r="AL44" i="1"/>
  <c r="AO44" i="1" s="1"/>
  <c r="AP44" i="1" s="1"/>
  <c r="AQ44" i="1" s="1"/>
  <c r="BE44" i="1"/>
  <c r="A45" i="1"/>
  <c r="AD44" i="1"/>
  <c r="AW44" i="1"/>
  <c r="AX44" i="1" s="1"/>
  <c r="AM44" i="1"/>
  <c r="AN44" i="1" s="1"/>
  <c r="AS42" i="1"/>
  <c r="K43" i="1"/>
  <c r="P42" i="1" s="1"/>
  <c r="H44" i="1"/>
  <c r="N45" i="1"/>
  <c r="O41" i="1"/>
  <c r="Y41" i="1" s="1"/>
  <c r="D42" i="1"/>
  <c r="E42" i="1" s="1"/>
  <c r="F42" i="1" s="1"/>
  <c r="B46" i="1"/>
  <c r="R43" i="1" l="1"/>
  <c r="V43" i="1" s="1"/>
  <c r="W43" i="1" s="1"/>
  <c r="J44" i="1"/>
  <c r="Q44" i="1"/>
  <c r="G46" i="1"/>
  <c r="S44" i="1"/>
  <c r="AE44" i="1"/>
  <c r="AI44" i="1"/>
  <c r="A46" i="1"/>
  <c r="AL45" i="1"/>
  <c r="AO45" i="1" s="1"/>
  <c r="AP45" i="1" s="1"/>
  <c r="AQ45" i="1" s="1"/>
  <c r="AM45" i="1"/>
  <c r="AN45" i="1" s="1"/>
  <c r="AW45" i="1"/>
  <c r="AX45" i="1" s="1"/>
  <c r="AY45" i="1"/>
  <c r="AC45" i="1"/>
  <c r="AF45" i="1" s="1"/>
  <c r="AG45" i="1" s="1"/>
  <c r="AH45" i="1" s="1"/>
  <c r="AV45" i="1"/>
  <c r="AZ45" i="1" s="1"/>
  <c r="BE45" i="1"/>
  <c r="A45" i="14"/>
  <c r="AD45" i="1"/>
  <c r="AS43" i="1"/>
  <c r="K44" i="1"/>
  <c r="P43" i="1" s="1"/>
  <c r="H45" i="1"/>
  <c r="N46" i="1"/>
  <c r="O42" i="1"/>
  <c r="Y42" i="1" s="1"/>
  <c r="D43" i="1"/>
  <c r="E43" i="1" s="1"/>
  <c r="F43" i="1" s="1"/>
  <c r="B47" i="1"/>
  <c r="R44" i="1" l="1"/>
  <c r="V44" i="1" s="1"/>
  <c r="W44" i="1" s="1"/>
  <c r="J45" i="1"/>
  <c r="Q45" i="1"/>
  <c r="G47" i="1"/>
  <c r="S45" i="1"/>
  <c r="AE45" i="1"/>
  <c r="AI45" i="1"/>
  <c r="AY46" i="1"/>
  <c r="AM46" i="1"/>
  <c r="AN46" i="1" s="1"/>
  <c r="AW46" i="1"/>
  <c r="AX46" i="1" s="1"/>
  <c r="BE46" i="1"/>
  <c r="AL46" i="1"/>
  <c r="AO46" i="1" s="1"/>
  <c r="AP46" i="1" s="1"/>
  <c r="AQ46" i="1" s="1"/>
  <c r="AV46" i="1"/>
  <c r="AZ46" i="1" s="1"/>
  <c r="A46" i="14"/>
  <c r="AD46" i="1"/>
  <c r="AC46" i="1"/>
  <c r="AF46" i="1" s="1"/>
  <c r="AG46" i="1" s="1"/>
  <c r="AH46" i="1" s="1"/>
  <c r="A47" i="1"/>
  <c r="AS44" i="1"/>
  <c r="K45" i="1"/>
  <c r="P44" i="1" s="1"/>
  <c r="H46" i="1"/>
  <c r="N47" i="1"/>
  <c r="O43" i="1"/>
  <c r="Y43" i="1" s="1"/>
  <c r="D44" i="1"/>
  <c r="E44" i="1" s="1"/>
  <c r="F44" i="1" s="1"/>
  <c r="B48" i="1"/>
  <c r="R45" i="1" l="1"/>
  <c r="V45" i="1" s="1"/>
  <c r="W45" i="1" s="1"/>
  <c r="J46" i="1"/>
  <c r="Q46" i="1"/>
  <c r="G48" i="1"/>
  <c r="S46" i="1"/>
  <c r="A48" i="1"/>
  <c r="AM47" i="1"/>
  <c r="AN47" i="1" s="1"/>
  <c r="AW47" i="1"/>
  <c r="AX47" i="1" s="1"/>
  <c r="AL47" i="1"/>
  <c r="AO47" i="1" s="1"/>
  <c r="AP47" i="1" s="1"/>
  <c r="AQ47" i="1" s="1"/>
  <c r="BE47" i="1"/>
  <c r="AV47" i="1"/>
  <c r="AZ47" i="1" s="1"/>
  <c r="AY47" i="1"/>
  <c r="A47" i="14"/>
  <c r="AD47" i="1"/>
  <c r="AC47" i="1"/>
  <c r="AF47" i="1" s="1"/>
  <c r="AG47" i="1" s="1"/>
  <c r="AH47" i="1" s="1"/>
  <c r="AE46" i="1"/>
  <c r="AI46" i="1"/>
  <c r="H47" i="1"/>
  <c r="N48" i="1"/>
  <c r="K46" i="1"/>
  <c r="P45" i="1" s="1"/>
  <c r="AS45" i="1"/>
  <c r="O44" i="1"/>
  <c r="Y44" i="1" s="1"/>
  <c r="D45" i="1"/>
  <c r="E45" i="1" s="1"/>
  <c r="F45" i="1" s="1"/>
  <c r="B49" i="1"/>
  <c r="R46" i="1" l="1"/>
  <c r="V46" i="1" s="1"/>
  <c r="W46" i="1" s="1"/>
  <c r="J47" i="1"/>
  <c r="Q47" i="1"/>
  <c r="G49" i="1"/>
  <c r="S47" i="1"/>
  <c r="AI47" i="1"/>
  <c r="AE47" i="1"/>
  <c r="A49" i="1"/>
  <c r="AM48" i="1"/>
  <c r="AN48" i="1" s="1"/>
  <c r="AL48" i="1"/>
  <c r="AO48" i="1" s="1"/>
  <c r="AP48" i="1" s="1"/>
  <c r="AQ48" i="1" s="1"/>
  <c r="A48" i="14"/>
  <c r="AY48" i="1"/>
  <c r="BE48" i="1"/>
  <c r="AW48" i="1"/>
  <c r="AX48" i="1" s="1"/>
  <c r="AV48" i="1"/>
  <c r="AZ48" i="1" s="1"/>
  <c r="AD48" i="1"/>
  <c r="AC48" i="1"/>
  <c r="AF48" i="1" s="1"/>
  <c r="AG48" i="1" s="1"/>
  <c r="AH48" i="1" s="1"/>
  <c r="O45" i="1"/>
  <c r="Y45" i="1" s="1"/>
  <c r="D46" i="1"/>
  <c r="E46" i="1" s="1"/>
  <c r="F46" i="1" s="1"/>
  <c r="H48" i="1"/>
  <c r="N49" i="1"/>
  <c r="AS46" i="1"/>
  <c r="K47" i="1"/>
  <c r="P46" i="1" s="1"/>
  <c r="B50" i="1"/>
  <c r="R47" i="1" l="1"/>
  <c r="V47" i="1" s="1"/>
  <c r="W47" i="1" s="1"/>
  <c r="J48" i="1"/>
  <c r="Q48" i="1"/>
  <c r="G50" i="1"/>
  <c r="S48" i="1"/>
  <c r="AI48" i="1"/>
  <c r="AE48" i="1"/>
  <c r="AD49" i="1"/>
  <c r="AC49" i="1"/>
  <c r="AF49" i="1" s="1"/>
  <c r="AG49" i="1" s="1"/>
  <c r="AH49" i="1" s="1"/>
  <c r="BE49" i="1"/>
  <c r="AM49" i="1"/>
  <c r="AN49" i="1" s="1"/>
  <c r="A49" i="14"/>
  <c r="AL49" i="1"/>
  <c r="AO49" i="1" s="1"/>
  <c r="AP49" i="1" s="1"/>
  <c r="AQ49" i="1" s="1"/>
  <c r="AW49" i="1"/>
  <c r="AX49" i="1" s="1"/>
  <c r="AV49" i="1"/>
  <c r="AZ49" i="1" s="1"/>
  <c r="AY49" i="1"/>
  <c r="A50" i="1"/>
  <c r="O46" i="1"/>
  <c r="Y46" i="1" s="1"/>
  <c r="D47" i="1"/>
  <c r="E47" i="1" s="1"/>
  <c r="F47" i="1" s="1"/>
  <c r="H49" i="1"/>
  <c r="N50" i="1"/>
  <c r="AS47" i="1"/>
  <c r="K48" i="1"/>
  <c r="P47" i="1" s="1"/>
  <c r="B51" i="1"/>
  <c r="R48" i="1" l="1"/>
  <c r="V48" i="1" s="1"/>
  <c r="W48" i="1" s="1"/>
  <c r="J49" i="1"/>
  <c r="Q49" i="1"/>
  <c r="G51" i="1"/>
  <c r="S49" i="1"/>
  <c r="A51" i="1"/>
  <c r="AW50" i="1"/>
  <c r="AX50" i="1" s="1"/>
  <c r="AM50" i="1"/>
  <c r="AN50" i="1" s="1"/>
  <c r="BE50" i="1"/>
  <c r="A50" i="14"/>
  <c r="AY50" i="1"/>
  <c r="AL50" i="1"/>
  <c r="AO50" i="1" s="1"/>
  <c r="AP50" i="1" s="1"/>
  <c r="AQ50" i="1" s="1"/>
  <c r="AD50" i="1"/>
  <c r="AV50" i="1"/>
  <c r="AZ50" i="1" s="1"/>
  <c r="AC50" i="1"/>
  <c r="AF50" i="1" s="1"/>
  <c r="AG50" i="1" s="1"/>
  <c r="AH50" i="1" s="1"/>
  <c r="AE49" i="1"/>
  <c r="AI49" i="1"/>
  <c r="O47" i="1"/>
  <c r="Y47" i="1" s="1"/>
  <c r="D48" i="1"/>
  <c r="E48" i="1" s="1"/>
  <c r="F48" i="1" s="1"/>
  <c r="N51" i="1"/>
  <c r="H50" i="1"/>
  <c r="AS48" i="1"/>
  <c r="K49" i="1"/>
  <c r="P48" i="1" s="1"/>
  <c r="B52" i="1"/>
  <c r="R49" i="1" l="1"/>
  <c r="V49" i="1" s="1"/>
  <c r="W49" i="1" s="1"/>
  <c r="J50" i="1"/>
  <c r="Q50" i="1"/>
  <c r="G52" i="1"/>
  <c r="S50" i="1"/>
  <c r="AC51" i="1"/>
  <c r="AF51" i="1" s="1"/>
  <c r="AG51" i="1" s="1"/>
  <c r="AH51" i="1" s="1"/>
  <c r="AW51" i="1"/>
  <c r="AX51" i="1" s="1"/>
  <c r="A52" i="1"/>
  <c r="AV51" i="1"/>
  <c r="AZ51" i="1" s="1"/>
  <c r="AY51" i="1"/>
  <c r="AM51" i="1"/>
  <c r="AN51" i="1" s="1"/>
  <c r="A51" i="14"/>
  <c r="AL51" i="1"/>
  <c r="AO51" i="1" s="1"/>
  <c r="AP51" i="1" s="1"/>
  <c r="AQ51" i="1" s="1"/>
  <c r="BE51" i="1"/>
  <c r="AD51" i="1"/>
  <c r="AE50" i="1"/>
  <c r="AI50" i="1"/>
  <c r="AS49" i="1"/>
  <c r="K50" i="1"/>
  <c r="P49" i="1" s="1"/>
  <c r="N52" i="1"/>
  <c r="H51" i="1"/>
  <c r="O48" i="1"/>
  <c r="Y48" i="1" s="1"/>
  <c r="D49" i="1"/>
  <c r="E49" i="1" s="1"/>
  <c r="F49" i="1" s="1"/>
  <c r="B53" i="1"/>
  <c r="R50" i="1" l="1"/>
  <c r="V50" i="1" s="1"/>
  <c r="W50" i="1" s="1"/>
  <c r="J51" i="1"/>
  <c r="Q51" i="1"/>
  <c r="G53" i="1"/>
  <c r="S51" i="1"/>
  <c r="AD52" i="1"/>
  <c r="AW52" i="1"/>
  <c r="AX52" i="1" s="1"/>
  <c r="AC52" i="1"/>
  <c r="AF52" i="1" s="1"/>
  <c r="AG52" i="1" s="1"/>
  <c r="AH52" i="1" s="1"/>
  <c r="A53" i="1"/>
  <c r="A52" i="14"/>
  <c r="AM52" i="1"/>
  <c r="AN52" i="1" s="1"/>
  <c r="AV52" i="1"/>
  <c r="AZ52" i="1" s="1"/>
  <c r="AY52" i="1"/>
  <c r="AL52" i="1"/>
  <c r="AO52" i="1" s="1"/>
  <c r="AP52" i="1" s="1"/>
  <c r="AQ52" i="1" s="1"/>
  <c r="BE52" i="1"/>
  <c r="AI51" i="1"/>
  <c r="AE51" i="1"/>
  <c r="AS50" i="1"/>
  <c r="K51" i="1"/>
  <c r="P50" i="1" s="1"/>
  <c r="N53" i="1"/>
  <c r="H52" i="1"/>
  <c r="O49" i="1"/>
  <c r="Y49" i="1" s="1"/>
  <c r="D50" i="1"/>
  <c r="E50" i="1" s="1"/>
  <c r="F50" i="1" s="1"/>
  <c r="B54" i="1"/>
  <c r="R51" i="1" l="1"/>
  <c r="V51" i="1" s="1"/>
  <c r="W51" i="1" s="1"/>
  <c r="J52" i="1"/>
  <c r="Q52" i="1"/>
  <c r="G54" i="1"/>
  <c r="S52" i="1"/>
  <c r="AD53" i="1"/>
  <c r="AM53" i="1"/>
  <c r="AN53" i="1" s="1"/>
  <c r="AC53" i="1"/>
  <c r="AF53" i="1" s="1"/>
  <c r="AG53" i="1" s="1"/>
  <c r="AH53" i="1" s="1"/>
  <c r="AL53" i="1"/>
  <c r="AO53" i="1" s="1"/>
  <c r="AP53" i="1" s="1"/>
  <c r="AQ53" i="1" s="1"/>
  <c r="BE53" i="1"/>
  <c r="AV53" i="1"/>
  <c r="AZ53" i="1" s="1"/>
  <c r="A53" i="14"/>
  <c r="A54" i="1"/>
  <c r="AY53" i="1"/>
  <c r="AW53" i="1"/>
  <c r="AX53" i="1" s="1"/>
  <c r="AI52" i="1"/>
  <c r="AE52" i="1"/>
  <c r="AS51" i="1"/>
  <c r="K52" i="1"/>
  <c r="P51" i="1" s="1"/>
  <c r="N54" i="1"/>
  <c r="H53" i="1"/>
  <c r="O50" i="1"/>
  <c r="Y50" i="1" s="1"/>
  <c r="D51" i="1"/>
  <c r="E51" i="1" s="1"/>
  <c r="F51" i="1" s="1"/>
  <c r="B55" i="1"/>
  <c r="R52" i="1" l="1"/>
  <c r="V52" i="1" s="1"/>
  <c r="W52" i="1" s="1"/>
  <c r="J53" i="1"/>
  <c r="Q53" i="1"/>
  <c r="G55" i="1"/>
  <c r="S53" i="1"/>
  <c r="AI53" i="1"/>
  <c r="AE53" i="1"/>
  <c r="BE54" i="1"/>
  <c r="A54" i="14"/>
  <c r="AC54" i="1"/>
  <c r="AF54" i="1" s="1"/>
  <c r="AG54" i="1" s="1"/>
  <c r="AH54" i="1" s="1"/>
  <c r="AV54" i="1"/>
  <c r="AZ54" i="1" s="1"/>
  <c r="AM54" i="1"/>
  <c r="AN54" i="1" s="1"/>
  <c r="AD54" i="1"/>
  <c r="AW54" i="1"/>
  <c r="AX54" i="1" s="1"/>
  <c r="AL54" i="1"/>
  <c r="AO54" i="1" s="1"/>
  <c r="AP54" i="1" s="1"/>
  <c r="AQ54" i="1" s="1"/>
  <c r="A55" i="1"/>
  <c r="AY54" i="1"/>
  <c r="AS52" i="1"/>
  <c r="K53" i="1"/>
  <c r="P52" i="1" s="1"/>
  <c r="O51" i="1"/>
  <c r="Y51" i="1" s="1"/>
  <c r="D52" i="1"/>
  <c r="E52" i="1" s="1"/>
  <c r="F52" i="1" s="1"/>
  <c r="H54" i="1"/>
  <c r="N55" i="1"/>
  <c r="B56" i="1"/>
  <c r="R53" i="1" l="1"/>
  <c r="V53" i="1" s="1"/>
  <c r="W53" i="1" s="1"/>
  <c r="J54" i="1"/>
  <c r="Q54" i="1"/>
  <c r="G56" i="1"/>
  <c r="S54" i="1"/>
  <c r="AL55" i="1"/>
  <c r="AO55" i="1" s="1"/>
  <c r="AP55" i="1" s="1"/>
  <c r="AQ55" i="1" s="1"/>
  <c r="AD55" i="1"/>
  <c r="A55" i="14"/>
  <c r="AW55" i="1"/>
  <c r="AX55" i="1" s="1"/>
  <c r="AV55" i="1"/>
  <c r="AZ55" i="1" s="1"/>
  <c r="BE55" i="1"/>
  <c r="A56" i="1"/>
  <c r="AY55" i="1"/>
  <c r="AC55" i="1"/>
  <c r="AF55" i="1" s="1"/>
  <c r="AG55" i="1" s="1"/>
  <c r="AH55" i="1" s="1"/>
  <c r="AM55" i="1"/>
  <c r="AN55" i="1" s="1"/>
  <c r="AI54" i="1"/>
  <c r="AE54" i="1"/>
  <c r="H55" i="1"/>
  <c r="J55" i="1" s="1"/>
  <c r="N56" i="1"/>
  <c r="AS53" i="1"/>
  <c r="K54" i="1"/>
  <c r="P53" i="1" s="1"/>
  <c r="D53" i="1"/>
  <c r="E53" i="1" s="1"/>
  <c r="F53" i="1" s="1"/>
  <c r="Z53" i="1"/>
  <c r="O52" i="1"/>
  <c r="Y52" i="1" s="1"/>
  <c r="B57" i="1"/>
  <c r="Q55" i="1" l="1"/>
  <c r="G57" i="1"/>
  <c r="K55" i="1"/>
  <c r="P54" i="1" s="1"/>
  <c r="R54" i="1"/>
  <c r="V54" i="1" s="1"/>
  <c r="W54" i="1" s="1"/>
  <c r="S55" i="1"/>
  <c r="A56" i="14"/>
  <c r="AV56" i="1"/>
  <c r="AZ56" i="1" s="1"/>
  <c r="A57" i="1"/>
  <c r="AD56" i="1"/>
  <c r="AY56" i="1"/>
  <c r="AM56" i="1"/>
  <c r="AN56" i="1" s="1"/>
  <c r="AL56" i="1"/>
  <c r="AO56" i="1" s="1"/>
  <c r="AP56" i="1" s="1"/>
  <c r="AQ56" i="1" s="1"/>
  <c r="BE56" i="1"/>
  <c r="AW56" i="1"/>
  <c r="AX56" i="1" s="1"/>
  <c r="AC56" i="1"/>
  <c r="AF56" i="1" s="1"/>
  <c r="AG56" i="1" s="1"/>
  <c r="AH56" i="1" s="1"/>
  <c r="AE55" i="1"/>
  <c r="AI55" i="1"/>
  <c r="O53" i="1"/>
  <c r="Y53" i="1" s="1"/>
  <c r="D54" i="1"/>
  <c r="E54" i="1" s="1"/>
  <c r="F54" i="1" s="1"/>
  <c r="H56" i="1"/>
  <c r="J56" i="1" s="1"/>
  <c r="N57" i="1"/>
  <c r="O54" i="1"/>
  <c r="Y54" i="1" s="1"/>
  <c r="B58" i="1"/>
  <c r="D55" i="1" l="1"/>
  <c r="E55" i="1" s="1"/>
  <c r="F55" i="1" s="1"/>
  <c r="K56" i="1"/>
  <c r="P55" i="1" s="1"/>
  <c r="R55" i="1"/>
  <c r="V55" i="1" s="1"/>
  <c r="W55" i="1" s="1"/>
  <c r="Q56" i="1"/>
  <c r="G58" i="1"/>
  <c r="S56" i="1"/>
  <c r="AE56" i="1"/>
  <c r="AI56" i="1"/>
  <c r="A58" i="1"/>
  <c r="AY57" i="1"/>
  <c r="AM57" i="1"/>
  <c r="AN57" i="1" s="1"/>
  <c r="BE57" i="1"/>
  <c r="A57" i="14"/>
  <c r="AD57" i="1"/>
  <c r="AC57" i="1"/>
  <c r="AF57" i="1" s="1"/>
  <c r="AG57" i="1" s="1"/>
  <c r="AH57" i="1" s="1"/>
  <c r="AL57" i="1"/>
  <c r="AO57" i="1" s="1"/>
  <c r="AP57" i="1" s="1"/>
  <c r="AQ57" i="1" s="1"/>
  <c r="AW57" i="1"/>
  <c r="AX57" i="1" s="1"/>
  <c r="AV57" i="1"/>
  <c r="AZ57" i="1" s="1"/>
  <c r="H57" i="1"/>
  <c r="J57" i="1" s="1"/>
  <c r="N58" i="1"/>
  <c r="B59" i="1"/>
  <c r="O55" i="1" l="1"/>
  <c r="Y55" i="1" s="1"/>
  <c r="D56" i="1"/>
  <c r="E56" i="1" s="1"/>
  <c r="F56" i="1" s="1"/>
  <c r="Q57" i="1"/>
  <c r="G59" i="1"/>
  <c r="K57" i="1"/>
  <c r="P56" i="1" s="1"/>
  <c r="R56" i="1"/>
  <c r="V56" i="1" s="1"/>
  <c r="W56" i="1" s="1"/>
  <c r="S57" i="1"/>
  <c r="AI57" i="1"/>
  <c r="AE57" i="1"/>
  <c r="AM58" i="1"/>
  <c r="AN58" i="1" s="1"/>
  <c r="AW58" i="1"/>
  <c r="AX58" i="1" s="1"/>
  <c r="AL58" i="1"/>
  <c r="AO58" i="1" s="1"/>
  <c r="AP58" i="1" s="1"/>
  <c r="AQ58" i="1" s="1"/>
  <c r="AY58" i="1"/>
  <c r="BE58" i="1"/>
  <c r="A58" i="14"/>
  <c r="AV58" i="1"/>
  <c r="AZ58" i="1" s="1"/>
  <c r="AD58" i="1"/>
  <c r="AC58" i="1"/>
  <c r="AF58" i="1" s="1"/>
  <c r="AG58" i="1" s="1"/>
  <c r="AH58" i="1" s="1"/>
  <c r="A59" i="1"/>
  <c r="N59" i="1"/>
  <c r="H58" i="1"/>
  <c r="J58" i="1" s="1"/>
  <c r="B60" i="1"/>
  <c r="O56" i="1" l="1"/>
  <c r="Y56" i="1" s="1"/>
  <c r="D57" i="1"/>
  <c r="E57" i="1" s="1"/>
  <c r="F57" i="1" s="1"/>
  <c r="Q58" i="1"/>
  <c r="G60" i="1"/>
  <c r="K58" i="1"/>
  <c r="P57" i="1" s="1"/>
  <c r="R57" i="1"/>
  <c r="V57" i="1" s="1"/>
  <c r="W57" i="1" s="1"/>
  <c r="S58" i="1"/>
  <c r="AC59" i="1"/>
  <c r="AF59" i="1" s="1"/>
  <c r="AL59" i="1"/>
  <c r="AO59" i="1" s="1"/>
  <c r="AP59" i="1" s="1"/>
  <c r="AQ59" i="1" s="1"/>
  <c r="A60" i="1"/>
  <c r="AM59" i="1"/>
  <c r="AN59" i="1" s="1"/>
  <c r="AY59" i="1"/>
  <c r="AD59" i="1"/>
  <c r="AV59" i="1"/>
  <c r="AZ59" i="1" s="1"/>
  <c r="A59" i="14"/>
  <c r="BE59" i="1"/>
  <c r="AW59" i="1"/>
  <c r="AX59" i="1" s="1"/>
  <c r="AI58" i="1"/>
  <c r="AE58" i="1"/>
  <c r="H59" i="1"/>
  <c r="J59" i="1" s="1"/>
  <c r="N60" i="1"/>
  <c r="B61" i="1"/>
  <c r="D58" i="1" l="1"/>
  <c r="E58" i="1" s="1"/>
  <c r="F58" i="1" s="1"/>
  <c r="O57" i="1"/>
  <c r="Y57" i="1" s="1"/>
  <c r="K59" i="1"/>
  <c r="P58" i="1" s="1"/>
  <c r="R58" i="1"/>
  <c r="V58" i="1" s="1"/>
  <c r="W58" i="1" s="1"/>
  <c r="Q59" i="1"/>
  <c r="G61" i="1"/>
  <c r="S59" i="1"/>
  <c r="BE60" i="1"/>
  <c r="AD60" i="1"/>
  <c r="AY60" i="1"/>
  <c r="A60" i="14"/>
  <c r="A61" i="1"/>
  <c r="AV60" i="1"/>
  <c r="AZ60" i="1" s="1"/>
  <c r="AC60" i="1"/>
  <c r="AF60" i="1" s="1"/>
  <c r="AG60" i="1" s="1"/>
  <c r="AH60" i="1" s="1"/>
  <c r="AL60" i="1"/>
  <c r="AO60" i="1" s="1"/>
  <c r="AP60" i="1" s="1"/>
  <c r="AQ60" i="1" s="1"/>
  <c r="AM60" i="1"/>
  <c r="AN60" i="1" s="1"/>
  <c r="AW60" i="1"/>
  <c r="AX60" i="1" s="1"/>
  <c r="AI59" i="1"/>
  <c r="AE59" i="1"/>
  <c r="AG59" i="1"/>
  <c r="AH59" i="1" s="1"/>
  <c r="N61" i="1"/>
  <c r="H60" i="1"/>
  <c r="J60" i="1" s="1"/>
  <c r="B62" i="1"/>
  <c r="D59" i="1" l="1"/>
  <c r="E59" i="1" s="1"/>
  <c r="F59" i="1" s="1"/>
  <c r="O58" i="1"/>
  <c r="Y58" i="1" s="1"/>
  <c r="Q60" i="1"/>
  <c r="G62" i="1"/>
  <c r="K60" i="1"/>
  <c r="P59" i="1" s="1"/>
  <c r="R59" i="1"/>
  <c r="V59" i="1" s="1"/>
  <c r="W59" i="1" s="1"/>
  <c r="S60" i="1"/>
  <c r="AV61" i="1"/>
  <c r="AZ61" i="1" s="1"/>
  <c r="A62" i="1"/>
  <c r="AW61" i="1"/>
  <c r="AX61" i="1" s="1"/>
  <c r="AC61" i="1"/>
  <c r="AF61" i="1" s="1"/>
  <c r="AG61" i="1" s="1"/>
  <c r="AH61" i="1" s="1"/>
  <c r="AD61" i="1"/>
  <c r="AM61" i="1"/>
  <c r="AN61" i="1" s="1"/>
  <c r="AY61" i="1"/>
  <c r="AL61" i="1"/>
  <c r="AO61" i="1" s="1"/>
  <c r="AP61" i="1" s="1"/>
  <c r="AQ61" i="1" s="1"/>
  <c r="BE61" i="1"/>
  <c r="A61" i="14"/>
  <c r="AI60" i="1"/>
  <c r="AE60" i="1"/>
  <c r="H61" i="1"/>
  <c r="J61" i="1" s="1"/>
  <c r="N62" i="1"/>
  <c r="B63" i="1"/>
  <c r="D60" i="1" l="1"/>
  <c r="E60" i="1" s="1"/>
  <c r="F60" i="1" s="1"/>
  <c r="O59" i="1"/>
  <c r="Y59" i="1" s="1"/>
  <c r="K61" i="1"/>
  <c r="P60" i="1" s="1"/>
  <c r="R60" i="1"/>
  <c r="V60" i="1" s="1"/>
  <c r="W60" i="1" s="1"/>
  <c r="Q61" i="1"/>
  <c r="G63" i="1"/>
  <c r="S61" i="1"/>
  <c r="AE61" i="1"/>
  <c r="AI61" i="1"/>
  <c r="AD62" i="1"/>
  <c r="A62" i="14"/>
  <c r="AL62" i="1"/>
  <c r="AO62" i="1" s="1"/>
  <c r="AP62" i="1" s="1"/>
  <c r="AQ62" i="1" s="1"/>
  <c r="A63" i="1"/>
  <c r="BE62" i="1"/>
  <c r="AM62" i="1"/>
  <c r="AN62" i="1" s="1"/>
  <c r="AC62" i="1"/>
  <c r="AF62" i="1" s="1"/>
  <c r="AG62" i="1" s="1"/>
  <c r="AH62" i="1" s="1"/>
  <c r="AW62" i="1"/>
  <c r="AX62" i="1" s="1"/>
  <c r="AV62" i="1"/>
  <c r="AZ62" i="1" s="1"/>
  <c r="AY62" i="1"/>
  <c r="H62" i="1"/>
  <c r="J62" i="1" s="1"/>
  <c r="N63" i="1"/>
  <c r="D61" i="1"/>
  <c r="E61" i="1" s="1"/>
  <c r="F61" i="1" s="1"/>
  <c r="B64" i="1"/>
  <c r="O60" i="1" l="1"/>
  <c r="Y60" i="1" s="1"/>
  <c r="Q62" i="1"/>
  <c r="G64" i="1"/>
  <c r="K62" i="1"/>
  <c r="P61" i="1" s="1"/>
  <c r="R61" i="1"/>
  <c r="V61" i="1" s="1"/>
  <c r="W61" i="1" s="1"/>
  <c r="S62" i="1"/>
  <c r="AE62" i="1"/>
  <c r="AI62" i="1"/>
  <c r="BE63" i="1"/>
  <c r="A63" i="14"/>
  <c r="A64" i="1"/>
  <c r="AW63" i="1"/>
  <c r="AX63" i="1" s="1"/>
  <c r="AC63" i="1"/>
  <c r="AF63" i="1" s="1"/>
  <c r="AG63" i="1" s="1"/>
  <c r="AH63" i="1" s="1"/>
  <c r="AL63" i="1"/>
  <c r="AO63" i="1" s="1"/>
  <c r="AP63" i="1" s="1"/>
  <c r="AQ63" i="1" s="1"/>
  <c r="AM63" i="1"/>
  <c r="AN63" i="1" s="1"/>
  <c r="AD63" i="1"/>
  <c r="AV63" i="1"/>
  <c r="AZ63" i="1" s="1"/>
  <c r="AY63" i="1"/>
  <c r="N64" i="1"/>
  <c r="H63" i="1"/>
  <c r="J63" i="1" s="1"/>
  <c r="D62" i="1"/>
  <c r="E62" i="1" s="1"/>
  <c r="F62" i="1" s="1"/>
  <c r="B65" i="1"/>
  <c r="O61" i="1" l="1"/>
  <c r="Y61" i="1" s="1"/>
  <c r="K63" i="1"/>
  <c r="P62" i="1" s="1"/>
  <c r="R62" i="1"/>
  <c r="V62" i="1" s="1"/>
  <c r="W62" i="1" s="1"/>
  <c r="Q63" i="1"/>
  <c r="G65" i="1"/>
  <c r="S63" i="1"/>
  <c r="AD64" i="1"/>
  <c r="AW64" i="1"/>
  <c r="AX64" i="1" s="1"/>
  <c r="BE64" i="1"/>
  <c r="AM64" i="1"/>
  <c r="AN64" i="1" s="1"/>
  <c r="AC64" i="1"/>
  <c r="AF64" i="1" s="1"/>
  <c r="AG64" i="1" s="1"/>
  <c r="AH64" i="1" s="1"/>
  <c r="A65" i="1"/>
  <c r="AL64" i="1"/>
  <c r="AO64" i="1" s="1"/>
  <c r="AP64" i="1" s="1"/>
  <c r="AQ64" i="1" s="1"/>
  <c r="AV64" i="1"/>
  <c r="AZ64" i="1" s="1"/>
  <c r="A64" i="14"/>
  <c r="AY64" i="1"/>
  <c r="AI63" i="1"/>
  <c r="AE63" i="1"/>
  <c r="H64" i="1"/>
  <c r="J64" i="1" s="1"/>
  <c r="N65" i="1"/>
  <c r="B66" i="1"/>
  <c r="D63" i="1" l="1"/>
  <c r="E63" i="1" s="1"/>
  <c r="F63" i="1" s="1"/>
  <c r="O62" i="1"/>
  <c r="Y62" i="1" s="1"/>
  <c r="Q64" i="1"/>
  <c r="G66" i="1"/>
  <c r="K64" i="1"/>
  <c r="P63" i="1" s="1"/>
  <c r="R63" i="1"/>
  <c r="V63" i="1" s="1"/>
  <c r="W63" i="1" s="1"/>
  <c r="S64" i="1"/>
  <c r="AM65" i="1"/>
  <c r="AN65" i="1" s="1"/>
  <c r="BE65" i="1"/>
  <c r="AV65" i="1"/>
  <c r="AZ65" i="1" s="1"/>
  <c r="AL65" i="1"/>
  <c r="AO65" i="1" s="1"/>
  <c r="AP65" i="1" s="1"/>
  <c r="AQ65" i="1" s="1"/>
  <c r="AW65" i="1"/>
  <c r="AX65" i="1" s="1"/>
  <c r="AD65" i="1"/>
  <c r="A65" i="14"/>
  <c r="AY65" i="1"/>
  <c r="AC65" i="1"/>
  <c r="AF65" i="1" s="1"/>
  <c r="AG65" i="1" s="1"/>
  <c r="AH65" i="1" s="1"/>
  <c r="A66" i="1"/>
  <c r="AI64" i="1"/>
  <c r="AE64" i="1"/>
  <c r="N66" i="1"/>
  <c r="H65" i="1"/>
  <c r="J65" i="1" s="1"/>
  <c r="B67" i="1"/>
  <c r="D64" i="1" l="1"/>
  <c r="E64" i="1" s="1"/>
  <c r="F64" i="1" s="1"/>
  <c r="O63" i="1"/>
  <c r="Y63" i="1" s="1"/>
  <c r="Q65" i="1"/>
  <c r="G67" i="1"/>
  <c r="K65" i="1"/>
  <c r="P64" i="1" s="1"/>
  <c r="R64" i="1"/>
  <c r="V64" i="1" s="1"/>
  <c r="W64" i="1" s="1"/>
  <c r="S65" i="1"/>
  <c r="AI65" i="1"/>
  <c r="AE65" i="1"/>
  <c r="AL66" i="1"/>
  <c r="AO66" i="1" s="1"/>
  <c r="AP66" i="1" s="1"/>
  <c r="AQ66" i="1" s="1"/>
  <c r="BE66" i="1"/>
  <c r="AC66" i="1"/>
  <c r="AF66" i="1" s="1"/>
  <c r="AG66" i="1" s="1"/>
  <c r="AH66" i="1" s="1"/>
  <c r="A67" i="1"/>
  <c r="AY66" i="1"/>
  <c r="AM66" i="1"/>
  <c r="AN66" i="1" s="1"/>
  <c r="A66" i="14"/>
  <c r="AW66" i="1"/>
  <c r="AX66" i="1" s="1"/>
  <c r="AD66" i="1"/>
  <c r="AV66" i="1"/>
  <c r="AZ66" i="1" s="1"/>
  <c r="H66" i="1"/>
  <c r="J66" i="1" s="1"/>
  <c r="N67" i="1"/>
  <c r="B68" i="1"/>
  <c r="O64" i="1" l="1"/>
  <c r="Y64" i="1" s="1"/>
  <c r="D65" i="1"/>
  <c r="E65" i="1" s="1"/>
  <c r="F65" i="1" s="1"/>
  <c r="K66" i="1"/>
  <c r="P65" i="1" s="1"/>
  <c r="R65" i="1"/>
  <c r="V65" i="1" s="1"/>
  <c r="W65" i="1" s="1"/>
  <c r="Q66" i="1"/>
  <c r="G68" i="1"/>
  <c r="S66" i="1"/>
  <c r="AE66" i="1"/>
  <c r="AI66" i="1"/>
  <c r="A68" i="1"/>
  <c r="AW67" i="1"/>
  <c r="AX67" i="1" s="1"/>
  <c r="A67" i="14"/>
  <c r="AD67" i="1"/>
  <c r="AC67" i="1"/>
  <c r="AF67" i="1" s="1"/>
  <c r="AG67" i="1" s="1"/>
  <c r="AH67" i="1" s="1"/>
  <c r="AM67" i="1"/>
  <c r="AN67" i="1" s="1"/>
  <c r="AL67" i="1"/>
  <c r="AO67" i="1" s="1"/>
  <c r="AP67" i="1" s="1"/>
  <c r="AQ67" i="1" s="1"/>
  <c r="BE67" i="1"/>
  <c r="AV67" i="1"/>
  <c r="AZ67" i="1" s="1"/>
  <c r="AY67" i="1"/>
  <c r="N68" i="1"/>
  <c r="H67" i="1"/>
  <c r="J67" i="1" s="1"/>
  <c r="B69" i="1"/>
  <c r="D66" i="1" l="1"/>
  <c r="E66" i="1" s="1"/>
  <c r="F66" i="1" s="1"/>
  <c r="O65" i="1"/>
  <c r="Y65" i="1" s="1"/>
  <c r="Q67" i="1"/>
  <c r="G69" i="1"/>
  <c r="K67" i="1"/>
  <c r="P66" i="1" s="1"/>
  <c r="R66" i="1"/>
  <c r="V66" i="1" s="1"/>
  <c r="W66" i="1" s="1"/>
  <c r="S67" i="1"/>
  <c r="AD68" i="1"/>
  <c r="AC68" i="1"/>
  <c r="AF68" i="1" s="1"/>
  <c r="AL68" i="1"/>
  <c r="AO68" i="1" s="1"/>
  <c r="AP68" i="1" s="1"/>
  <c r="AQ68" i="1" s="1"/>
  <c r="AY68" i="1"/>
  <c r="AM68" i="1"/>
  <c r="AN68" i="1" s="1"/>
  <c r="AW68" i="1"/>
  <c r="AX68" i="1" s="1"/>
  <c r="A68" i="14"/>
  <c r="A69" i="1"/>
  <c r="BE68" i="1"/>
  <c r="AV68" i="1"/>
  <c r="AZ68" i="1" s="1"/>
  <c r="AI67" i="1"/>
  <c r="AE67" i="1"/>
  <c r="N69" i="1"/>
  <c r="H68" i="1"/>
  <c r="J68" i="1" s="1"/>
  <c r="B70" i="1"/>
  <c r="D67" i="1" l="1"/>
  <c r="E67" i="1" s="1"/>
  <c r="F67" i="1" s="1"/>
  <c r="O66" i="1"/>
  <c r="Y66" i="1" s="1"/>
  <c r="Q68" i="1"/>
  <c r="G70" i="1"/>
  <c r="K68" i="1"/>
  <c r="P67" i="1" s="1"/>
  <c r="R67" i="1"/>
  <c r="V67" i="1" s="1"/>
  <c r="W67" i="1" s="1"/>
  <c r="S68" i="1"/>
  <c r="AG68" i="1"/>
  <c r="AH68" i="1" s="1"/>
  <c r="AL69" i="1"/>
  <c r="AO69" i="1" s="1"/>
  <c r="AP69" i="1" s="1"/>
  <c r="AQ69" i="1" s="1"/>
  <c r="A70" i="1"/>
  <c r="AV69" i="1"/>
  <c r="AZ69" i="1" s="1"/>
  <c r="AM69" i="1"/>
  <c r="AN69" i="1" s="1"/>
  <c r="BE69" i="1"/>
  <c r="AC69" i="1"/>
  <c r="AF69" i="1" s="1"/>
  <c r="AG69" i="1" s="1"/>
  <c r="AH69" i="1" s="1"/>
  <c r="AW69" i="1"/>
  <c r="AX69" i="1" s="1"/>
  <c r="AD69" i="1"/>
  <c r="A69" i="14"/>
  <c r="AY69" i="1"/>
  <c r="AE68" i="1"/>
  <c r="AI68" i="1"/>
  <c r="N70" i="1"/>
  <c r="H69" i="1"/>
  <c r="J69" i="1" s="1"/>
  <c r="B71" i="1"/>
  <c r="D68" i="1" l="1"/>
  <c r="E68" i="1" s="1"/>
  <c r="F68" i="1" s="1"/>
  <c r="O67" i="1"/>
  <c r="Y67" i="1" s="1"/>
  <c r="K69" i="1"/>
  <c r="P68" i="1" s="1"/>
  <c r="R68" i="1"/>
  <c r="V68" i="1" s="1"/>
  <c r="W68" i="1" s="1"/>
  <c r="Q69" i="1"/>
  <c r="G71" i="1"/>
  <c r="S69" i="1"/>
  <c r="A70" i="14"/>
  <c r="A71" i="1"/>
  <c r="AC70" i="1"/>
  <c r="AF70" i="1" s="1"/>
  <c r="AG70" i="1" s="1"/>
  <c r="AH70" i="1" s="1"/>
  <c r="AV70" i="1"/>
  <c r="AZ70" i="1" s="1"/>
  <c r="AW70" i="1"/>
  <c r="AX70" i="1" s="1"/>
  <c r="AD70" i="1"/>
  <c r="AM70" i="1"/>
  <c r="AN70" i="1" s="1"/>
  <c r="AL70" i="1"/>
  <c r="AO70" i="1" s="1"/>
  <c r="AP70" i="1" s="1"/>
  <c r="AQ70" i="1" s="1"/>
  <c r="BE70" i="1"/>
  <c r="AY70" i="1"/>
  <c r="AI69" i="1"/>
  <c r="AE69" i="1"/>
  <c r="H70" i="1"/>
  <c r="J70" i="1" s="1"/>
  <c r="N71" i="1"/>
  <c r="B72" i="1"/>
  <c r="O68" i="1" l="1"/>
  <c r="Y68" i="1" s="1"/>
  <c r="D69" i="1"/>
  <c r="E69" i="1" s="1"/>
  <c r="F69" i="1" s="1"/>
  <c r="K70" i="1"/>
  <c r="P69" i="1" s="1"/>
  <c r="R69" i="1"/>
  <c r="V69" i="1" s="1"/>
  <c r="W69" i="1" s="1"/>
  <c r="Q70" i="1"/>
  <c r="G72" i="1"/>
  <c r="S70" i="1"/>
  <c r="AI70" i="1"/>
  <c r="AE70" i="1"/>
  <c r="A71" i="14"/>
  <c r="BE71" i="1"/>
  <c r="AC71" i="1"/>
  <c r="AF71" i="1" s="1"/>
  <c r="AG71" i="1" s="1"/>
  <c r="AH71" i="1" s="1"/>
  <c r="AD71" i="1"/>
  <c r="AW71" i="1"/>
  <c r="AX71" i="1" s="1"/>
  <c r="AV71" i="1"/>
  <c r="AZ71" i="1" s="1"/>
  <c r="AY71" i="1"/>
  <c r="A72" i="1"/>
  <c r="AM71" i="1"/>
  <c r="AN71" i="1" s="1"/>
  <c r="AL71" i="1"/>
  <c r="AO71" i="1" s="1"/>
  <c r="AP71" i="1" s="1"/>
  <c r="AQ71" i="1" s="1"/>
  <c r="N72" i="1"/>
  <c r="H71" i="1"/>
  <c r="J71" i="1" s="1"/>
  <c r="B73" i="1"/>
  <c r="O69" i="1" l="1"/>
  <c r="Y69" i="1" s="1"/>
  <c r="D70" i="1"/>
  <c r="E70" i="1" s="1"/>
  <c r="F70" i="1" s="1"/>
  <c r="Q71" i="1"/>
  <c r="G73" i="1"/>
  <c r="K71" i="1"/>
  <c r="P70" i="1" s="1"/>
  <c r="R70" i="1"/>
  <c r="V70" i="1" s="1"/>
  <c r="W70" i="1" s="1"/>
  <c r="S71" i="1"/>
  <c r="A72" i="14"/>
  <c r="AD72" i="1"/>
  <c r="AW72" i="1"/>
  <c r="AX72" i="1" s="1"/>
  <c r="AV72" i="1"/>
  <c r="AZ72" i="1" s="1"/>
  <c r="AM72" i="1"/>
  <c r="AN72" i="1" s="1"/>
  <c r="AC72" i="1"/>
  <c r="AF72" i="1" s="1"/>
  <c r="AG72" i="1" s="1"/>
  <c r="AH72" i="1" s="1"/>
  <c r="AY72" i="1"/>
  <c r="A73" i="1"/>
  <c r="BE72" i="1"/>
  <c r="AL72" i="1"/>
  <c r="AO72" i="1" s="1"/>
  <c r="AP72" i="1" s="1"/>
  <c r="AQ72" i="1" s="1"/>
  <c r="AE71" i="1"/>
  <c r="AI71" i="1"/>
  <c r="H72" i="1"/>
  <c r="J72" i="1" s="1"/>
  <c r="N73" i="1"/>
  <c r="B74" i="1"/>
  <c r="D71" i="1" l="1"/>
  <c r="E71" i="1" s="1"/>
  <c r="F71" i="1" s="1"/>
  <c r="O70" i="1"/>
  <c r="Y70" i="1" s="1"/>
  <c r="K72" i="1"/>
  <c r="P71" i="1" s="1"/>
  <c r="R71" i="1"/>
  <c r="V71" i="1" s="1"/>
  <c r="W71" i="1" s="1"/>
  <c r="Q72" i="1"/>
  <c r="G74" i="1"/>
  <c r="S72" i="1"/>
  <c r="AM73" i="1"/>
  <c r="AN73" i="1" s="1"/>
  <c r="AL73" i="1"/>
  <c r="AO73" i="1" s="1"/>
  <c r="AP73" i="1" s="1"/>
  <c r="AQ73" i="1" s="1"/>
  <c r="AV73" i="1"/>
  <c r="AZ73" i="1" s="1"/>
  <c r="A74" i="1"/>
  <c r="AY73" i="1"/>
  <c r="BE73" i="1"/>
  <c r="A73" i="14"/>
  <c r="AC73" i="1"/>
  <c r="AF73" i="1" s="1"/>
  <c r="AG73" i="1" s="1"/>
  <c r="AH73" i="1" s="1"/>
  <c r="AD73" i="1"/>
  <c r="AW73" i="1"/>
  <c r="AX73" i="1" s="1"/>
  <c r="AI72" i="1"/>
  <c r="AE72" i="1"/>
  <c r="H73" i="1"/>
  <c r="J73" i="1" s="1"/>
  <c r="N74" i="1"/>
  <c r="D72" i="1"/>
  <c r="E72" i="1" s="1"/>
  <c r="F72" i="1" s="1"/>
  <c r="B75" i="1"/>
  <c r="O71" i="1" l="1"/>
  <c r="Y71" i="1" s="1"/>
  <c r="Q73" i="1"/>
  <c r="G75" i="1"/>
  <c r="K73" i="1"/>
  <c r="P72" i="1" s="1"/>
  <c r="R72" i="1"/>
  <c r="V72" i="1" s="1"/>
  <c r="W72" i="1" s="1"/>
  <c r="S73" i="1"/>
  <c r="AC74" i="1"/>
  <c r="AF74" i="1" s="1"/>
  <c r="AG74" i="1" s="1"/>
  <c r="AH74" i="1" s="1"/>
  <c r="AM74" i="1"/>
  <c r="AN74" i="1" s="1"/>
  <c r="BE74" i="1"/>
  <c r="A75" i="1"/>
  <c r="AW74" i="1"/>
  <c r="AX74" i="1" s="1"/>
  <c r="A74" i="14"/>
  <c r="AV74" i="1"/>
  <c r="AZ74" i="1" s="1"/>
  <c r="AL74" i="1"/>
  <c r="AO74" i="1" s="1"/>
  <c r="AP74" i="1" s="1"/>
  <c r="AQ74" i="1" s="1"/>
  <c r="AY74" i="1"/>
  <c r="AD74" i="1"/>
  <c r="AI73" i="1"/>
  <c r="AE73" i="1"/>
  <c r="H74" i="1"/>
  <c r="J74" i="1" s="1"/>
  <c r="N75" i="1"/>
  <c r="D73" i="1"/>
  <c r="E73" i="1" s="1"/>
  <c r="F73" i="1" s="1"/>
  <c r="B76" i="1"/>
  <c r="O72" i="1" l="1"/>
  <c r="Y72" i="1" s="1"/>
  <c r="Q74" i="1"/>
  <c r="G76" i="1"/>
  <c r="K74" i="1"/>
  <c r="P73" i="1" s="1"/>
  <c r="R73" i="1"/>
  <c r="V73" i="1" s="1"/>
  <c r="W73" i="1" s="1"/>
  <c r="S74" i="1"/>
  <c r="A76" i="1"/>
  <c r="AM75" i="1"/>
  <c r="AN75" i="1" s="1"/>
  <c r="BE75" i="1"/>
  <c r="AY75" i="1"/>
  <c r="AL75" i="1"/>
  <c r="AO75" i="1" s="1"/>
  <c r="AP75" i="1" s="1"/>
  <c r="AQ75" i="1" s="1"/>
  <c r="AW75" i="1"/>
  <c r="AX75" i="1" s="1"/>
  <c r="A75" i="14"/>
  <c r="AV75" i="1"/>
  <c r="AZ75" i="1" s="1"/>
  <c r="AD75" i="1"/>
  <c r="AC75" i="1"/>
  <c r="AF75" i="1" s="1"/>
  <c r="AG75" i="1" s="1"/>
  <c r="AH75" i="1" s="1"/>
  <c r="AI74" i="1"/>
  <c r="AE74" i="1"/>
  <c r="H75" i="1"/>
  <c r="J75" i="1" s="1"/>
  <c r="N76" i="1"/>
  <c r="D74" i="1"/>
  <c r="E74" i="1" s="1"/>
  <c r="F74" i="1" s="1"/>
  <c r="B77" i="1"/>
  <c r="O73" i="1" l="1"/>
  <c r="Y73" i="1" s="1"/>
  <c r="Q75" i="1"/>
  <c r="G77" i="1"/>
  <c r="K75" i="1"/>
  <c r="P74" i="1" s="1"/>
  <c r="R74" i="1"/>
  <c r="V74" i="1" s="1"/>
  <c r="W74" i="1" s="1"/>
  <c r="S75" i="1"/>
  <c r="AI75" i="1"/>
  <c r="AE75" i="1"/>
  <c r="AL76" i="1"/>
  <c r="AO76" i="1" s="1"/>
  <c r="AP76" i="1" s="1"/>
  <c r="AQ76" i="1" s="1"/>
  <c r="A76" i="14"/>
  <c r="AC76" i="1"/>
  <c r="AF76" i="1" s="1"/>
  <c r="AG76" i="1" s="1"/>
  <c r="AH76" i="1" s="1"/>
  <c r="A77" i="1"/>
  <c r="AM76" i="1"/>
  <c r="AN76" i="1" s="1"/>
  <c r="BE76" i="1"/>
  <c r="AW76" i="1"/>
  <c r="AX76" i="1" s="1"/>
  <c r="AY76" i="1"/>
  <c r="AV76" i="1"/>
  <c r="AZ76" i="1" s="1"/>
  <c r="AD76" i="1"/>
  <c r="H76" i="1"/>
  <c r="J76" i="1" s="1"/>
  <c r="N77" i="1"/>
  <c r="B78" i="1"/>
  <c r="D75" i="1" l="1"/>
  <c r="E75" i="1" s="1"/>
  <c r="F75" i="1" s="1"/>
  <c r="O74" i="1"/>
  <c r="Y74" i="1" s="1"/>
  <c r="Q76" i="1"/>
  <c r="G78" i="1"/>
  <c r="K76" i="1"/>
  <c r="P75" i="1" s="1"/>
  <c r="R75" i="1"/>
  <c r="V75" i="1" s="1"/>
  <c r="W75" i="1" s="1"/>
  <c r="S76" i="1"/>
  <c r="AI76" i="1"/>
  <c r="AE76" i="1"/>
  <c r="AD77" i="1"/>
  <c r="AC77" i="1"/>
  <c r="AF77" i="1" s="1"/>
  <c r="AG77" i="1" s="1"/>
  <c r="AH77" i="1" s="1"/>
  <c r="BE77" i="1"/>
  <c r="AM77" i="1"/>
  <c r="AN77" i="1" s="1"/>
  <c r="A78" i="1"/>
  <c r="AW77" i="1"/>
  <c r="AX77" i="1" s="1"/>
  <c r="AL77" i="1"/>
  <c r="AO77" i="1" s="1"/>
  <c r="AP77" i="1" s="1"/>
  <c r="AQ77" i="1" s="1"/>
  <c r="AV77" i="1"/>
  <c r="AZ77" i="1" s="1"/>
  <c r="AY77" i="1"/>
  <c r="A77" i="14"/>
  <c r="H77" i="1"/>
  <c r="J77" i="1" s="1"/>
  <c r="N78" i="1"/>
  <c r="B79" i="1"/>
  <c r="D76" i="1" l="1"/>
  <c r="E76" i="1" s="1"/>
  <c r="F76" i="1" s="1"/>
  <c r="O75" i="1"/>
  <c r="Y75" i="1" s="1"/>
  <c r="K77" i="1"/>
  <c r="P76" i="1" s="1"/>
  <c r="R76" i="1"/>
  <c r="V76" i="1" s="1"/>
  <c r="W76" i="1" s="1"/>
  <c r="Q77" i="1"/>
  <c r="G79" i="1"/>
  <c r="S77" i="1"/>
  <c r="A79" i="1"/>
  <c r="AC78" i="1"/>
  <c r="AF78" i="1" s="1"/>
  <c r="AG78" i="1" s="1"/>
  <c r="AH78" i="1" s="1"/>
  <c r="AY78" i="1"/>
  <c r="AM78" i="1"/>
  <c r="AN78" i="1" s="1"/>
  <c r="AW78" i="1"/>
  <c r="AX78" i="1" s="1"/>
  <c r="AV78" i="1"/>
  <c r="AZ78" i="1" s="1"/>
  <c r="AD78" i="1"/>
  <c r="AL78" i="1"/>
  <c r="AO78" i="1" s="1"/>
  <c r="AP78" i="1" s="1"/>
  <c r="AQ78" i="1" s="1"/>
  <c r="BE78" i="1"/>
  <c r="A78" i="14"/>
  <c r="AE77" i="1"/>
  <c r="AI77" i="1"/>
  <c r="N79" i="1"/>
  <c r="H78" i="1"/>
  <c r="J78" i="1" s="1"/>
  <c r="B80" i="1"/>
  <c r="D77" i="1" l="1"/>
  <c r="E77" i="1" s="1"/>
  <c r="F77" i="1" s="1"/>
  <c r="O76" i="1"/>
  <c r="Y76" i="1" s="1"/>
  <c r="Q78" i="1"/>
  <c r="G80" i="1"/>
  <c r="K78" i="1"/>
  <c r="P77" i="1" s="1"/>
  <c r="R77" i="1"/>
  <c r="V77" i="1" s="1"/>
  <c r="W77" i="1" s="1"/>
  <c r="S78" i="1"/>
  <c r="AI78" i="1"/>
  <c r="AE78" i="1"/>
  <c r="AD79" i="1"/>
  <c r="AY79" i="1"/>
  <c r="A80" i="1"/>
  <c r="AV79" i="1"/>
  <c r="AZ79" i="1" s="1"/>
  <c r="AW79" i="1"/>
  <c r="AX79" i="1" s="1"/>
  <c r="A79" i="14"/>
  <c r="AM79" i="1"/>
  <c r="AN79" i="1" s="1"/>
  <c r="AC79" i="1"/>
  <c r="AF79" i="1" s="1"/>
  <c r="AG79" i="1" s="1"/>
  <c r="AH79" i="1" s="1"/>
  <c r="AL79" i="1"/>
  <c r="AO79" i="1" s="1"/>
  <c r="AP79" i="1" s="1"/>
  <c r="AQ79" i="1" s="1"/>
  <c r="BE79" i="1"/>
  <c r="N80" i="1"/>
  <c r="H79" i="1"/>
  <c r="J79" i="1" s="1"/>
  <c r="B81" i="1"/>
  <c r="D78" i="1" l="1"/>
  <c r="E78" i="1" s="1"/>
  <c r="F78" i="1" s="1"/>
  <c r="O77" i="1"/>
  <c r="Y77" i="1" s="1"/>
  <c r="Q79" i="1"/>
  <c r="G81" i="1"/>
  <c r="K79" i="1"/>
  <c r="P78" i="1" s="1"/>
  <c r="R78" i="1"/>
  <c r="V78" i="1" s="1"/>
  <c r="W78" i="1" s="1"/>
  <c r="S79" i="1"/>
  <c r="A80" i="14"/>
  <c r="AV80" i="1"/>
  <c r="AZ80" i="1" s="1"/>
  <c r="A81" i="1"/>
  <c r="AC80" i="1"/>
  <c r="AF80" i="1" s="1"/>
  <c r="AG80" i="1" s="1"/>
  <c r="AH80" i="1" s="1"/>
  <c r="AL80" i="1"/>
  <c r="AO80" i="1" s="1"/>
  <c r="AP80" i="1" s="1"/>
  <c r="AQ80" i="1" s="1"/>
  <c r="AW80" i="1"/>
  <c r="AX80" i="1" s="1"/>
  <c r="BE80" i="1"/>
  <c r="AY80" i="1"/>
  <c r="AM80" i="1"/>
  <c r="AN80" i="1" s="1"/>
  <c r="AD80" i="1"/>
  <c r="AE79" i="1"/>
  <c r="AI79" i="1"/>
  <c r="N81" i="1"/>
  <c r="H80" i="1"/>
  <c r="J80" i="1" s="1"/>
  <c r="B82" i="1"/>
  <c r="D79" i="1" l="1"/>
  <c r="E79" i="1" s="1"/>
  <c r="F79" i="1" s="1"/>
  <c r="O78" i="1"/>
  <c r="Y78" i="1" s="1"/>
  <c r="K80" i="1"/>
  <c r="P79" i="1" s="1"/>
  <c r="R79" i="1"/>
  <c r="V79" i="1" s="1"/>
  <c r="W79" i="1" s="1"/>
  <c r="Q80" i="1"/>
  <c r="G82" i="1"/>
  <c r="S80" i="1"/>
  <c r="A82" i="1"/>
  <c r="AY81" i="1"/>
  <c r="AM81" i="1"/>
  <c r="AN81" i="1" s="1"/>
  <c r="BE81" i="1"/>
  <c r="AL81" i="1"/>
  <c r="AO81" i="1" s="1"/>
  <c r="AP81" i="1" s="1"/>
  <c r="AQ81" i="1" s="1"/>
  <c r="AD81" i="1"/>
  <c r="AC81" i="1"/>
  <c r="AF81" i="1" s="1"/>
  <c r="AG81" i="1" s="1"/>
  <c r="AH81" i="1" s="1"/>
  <c r="AV81" i="1"/>
  <c r="AZ81" i="1" s="1"/>
  <c r="AW81" i="1"/>
  <c r="AX81" i="1" s="1"/>
  <c r="A81" i="14"/>
  <c r="AI80" i="1"/>
  <c r="AE80" i="1"/>
  <c r="N82" i="1"/>
  <c r="H81" i="1"/>
  <c r="J81" i="1" s="1"/>
  <c r="B83" i="1"/>
  <c r="D80" i="1" l="1"/>
  <c r="E80" i="1" s="1"/>
  <c r="F80" i="1" s="1"/>
  <c r="O79" i="1"/>
  <c r="Y79" i="1" s="1"/>
  <c r="Q81" i="1"/>
  <c r="G83" i="1"/>
  <c r="K81" i="1"/>
  <c r="P80" i="1" s="1"/>
  <c r="R80" i="1"/>
  <c r="V80" i="1" s="1"/>
  <c r="W80" i="1" s="1"/>
  <c r="S81" i="1"/>
  <c r="AI81" i="1"/>
  <c r="AE81" i="1"/>
  <c r="A83" i="1"/>
  <c r="AM82" i="1"/>
  <c r="AN82" i="1" s="1"/>
  <c r="AL82" i="1"/>
  <c r="AO82" i="1" s="1"/>
  <c r="AP82" i="1" s="1"/>
  <c r="AQ82" i="1" s="1"/>
  <c r="BE82" i="1"/>
  <c r="AV82" i="1"/>
  <c r="AZ82" i="1" s="1"/>
  <c r="AW82" i="1"/>
  <c r="AX82" i="1" s="1"/>
  <c r="AY82" i="1"/>
  <c r="A82" i="14"/>
  <c r="AD82" i="1"/>
  <c r="AC82" i="1"/>
  <c r="AF82" i="1" s="1"/>
  <c r="AG82" i="1" s="1"/>
  <c r="AH82" i="1" s="1"/>
  <c r="N83" i="1"/>
  <c r="H82" i="1"/>
  <c r="J82" i="1" s="1"/>
  <c r="B84" i="1"/>
  <c r="D81" i="1" l="1"/>
  <c r="E81" i="1" s="1"/>
  <c r="F81" i="1" s="1"/>
  <c r="O80" i="1"/>
  <c r="Y80" i="1" s="1"/>
  <c r="K82" i="1"/>
  <c r="P81" i="1" s="1"/>
  <c r="R81" i="1"/>
  <c r="V81" i="1" s="1"/>
  <c r="W81" i="1" s="1"/>
  <c r="Q82" i="1"/>
  <c r="G84" i="1"/>
  <c r="S82" i="1"/>
  <c r="AE82" i="1"/>
  <c r="AI82" i="1"/>
  <c r="AL83" i="1"/>
  <c r="AO83" i="1" s="1"/>
  <c r="AP83" i="1" s="1"/>
  <c r="AQ83" i="1" s="1"/>
  <c r="AC83" i="1"/>
  <c r="AF83" i="1" s="1"/>
  <c r="AM83" i="1"/>
  <c r="AN83" i="1" s="1"/>
  <c r="BE83" i="1"/>
  <c r="AY83" i="1"/>
  <c r="A84" i="1"/>
  <c r="AW83" i="1"/>
  <c r="AX83" i="1" s="1"/>
  <c r="AD83" i="1"/>
  <c r="A83" i="14"/>
  <c r="AV83" i="1"/>
  <c r="AZ83" i="1" s="1"/>
  <c r="H83" i="1"/>
  <c r="J83" i="1" s="1"/>
  <c r="N84" i="1"/>
  <c r="B85" i="1"/>
  <c r="O81" i="1" l="1"/>
  <c r="Y81" i="1" s="1"/>
  <c r="D82" i="1"/>
  <c r="E82" i="1" s="1"/>
  <c r="F82" i="1" s="1"/>
  <c r="K83" i="1"/>
  <c r="P82" i="1" s="1"/>
  <c r="R82" i="1"/>
  <c r="V82" i="1" s="1"/>
  <c r="W82" i="1" s="1"/>
  <c r="Q83" i="1"/>
  <c r="G85" i="1"/>
  <c r="S83" i="1"/>
  <c r="A85" i="1"/>
  <c r="AM84" i="1"/>
  <c r="AN84" i="1" s="1"/>
  <c r="AL84" i="1"/>
  <c r="AO84" i="1" s="1"/>
  <c r="AP84" i="1" s="1"/>
  <c r="AQ84" i="1" s="1"/>
  <c r="AW84" i="1"/>
  <c r="AX84" i="1" s="1"/>
  <c r="A84" i="14"/>
  <c r="AY84" i="1"/>
  <c r="AV84" i="1"/>
  <c r="AZ84" i="1" s="1"/>
  <c r="BE84" i="1"/>
  <c r="AD84" i="1"/>
  <c r="AC84" i="1"/>
  <c r="AF84" i="1" s="1"/>
  <c r="AG84" i="1" s="1"/>
  <c r="AH84" i="1" s="1"/>
  <c r="AG83" i="1"/>
  <c r="AH83" i="1" s="1"/>
  <c r="AE83" i="1"/>
  <c r="AI83" i="1"/>
  <c r="H84" i="1"/>
  <c r="J84" i="1" s="1"/>
  <c r="N85" i="1"/>
  <c r="B86" i="1"/>
  <c r="D83" i="1" l="1"/>
  <c r="E83" i="1" s="1"/>
  <c r="F83" i="1" s="1"/>
  <c r="O82" i="1"/>
  <c r="Y82" i="1" s="1"/>
  <c r="K84" i="1"/>
  <c r="P83" i="1" s="1"/>
  <c r="R83" i="1"/>
  <c r="V83" i="1" s="1"/>
  <c r="W83" i="1" s="1"/>
  <c r="Q84" i="1"/>
  <c r="G86" i="1"/>
  <c r="S84" i="1"/>
  <c r="AE84" i="1"/>
  <c r="AI84" i="1"/>
  <c r="AL85" i="1"/>
  <c r="AO85" i="1" s="1"/>
  <c r="AP85" i="1" s="1"/>
  <c r="AQ85" i="1" s="1"/>
  <c r="A86" i="1"/>
  <c r="AW85" i="1"/>
  <c r="AX85" i="1" s="1"/>
  <c r="AV85" i="1"/>
  <c r="AZ85" i="1" s="1"/>
  <c r="A85" i="14"/>
  <c r="AD85" i="1"/>
  <c r="BE85" i="1"/>
  <c r="AC85" i="1"/>
  <c r="AF85" i="1" s="1"/>
  <c r="AG85" i="1" s="1"/>
  <c r="AH85" i="1" s="1"/>
  <c r="AY85" i="1"/>
  <c r="AM85" i="1"/>
  <c r="AN85" i="1" s="1"/>
  <c r="N86" i="1"/>
  <c r="H85" i="1"/>
  <c r="J85" i="1" s="1"/>
  <c r="B87" i="1"/>
  <c r="D84" i="1" l="1"/>
  <c r="E84" i="1" s="1"/>
  <c r="F84" i="1" s="1"/>
  <c r="O83" i="1"/>
  <c r="Y83" i="1" s="1"/>
  <c r="Q85" i="1"/>
  <c r="G87" i="1"/>
  <c r="K85" i="1"/>
  <c r="P84" i="1" s="1"/>
  <c r="R84" i="1"/>
  <c r="V84" i="1" s="1"/>
  <c r="W84" i="1" s="1"/>
  <c r="S85" i="1"/>
  <c r="AI85" i="1"/>
  <c r="AE85" i="1"/>
  <c r="AM86" i="1"/>
  <c r="AN86" i="1" s="1"/>
  <c r="AV86" i="1"/>
  <c r="AZ86" i="1" s="1"/>
  <c r="AL86" i="1"/>
  <c r="AO86" i="1" s="1"/>
  <c r="AP86" i="1" s="1"/>
  <c r="AQ86" i="1" s="1"/>
  <c r="A86" i="14"/>
  <c r="AD86" i="1"/>
  <c r="AW86" i="1"/>
  <c r="AX86" i="1" s="1"/>
  <c r="A87" i="1"/>
  <c r="AY86" i="1"/>
  <c r="AC86" i="1"/>
  <c r="AF86" i="1" s="1"/>
  <c r="AG86" i="1" s="1"/>
  <c r="AH86" i="1" s="1"/>
  <c r="BE86" i="1"/>
  <c r="H86" i="1"/>
  <c r="J86" i="1" s="1"/>
  <c r="N87" i="1"/>
  <c r="B88" i="1"/>
  <c r="D85" i="1" l="1"/>
  <c r="E85" i="1" s="1"/>
  <c r="F85" i="1" s="1"/>
  <c r="O84" i="1"/>
  <c r="Y84" i="1" s="1"/>
  <c r="K86" i="1"/>
  <c r="P85" i="1" s="1"/>
  <c r="R85" i="1"/>
  <c r="V85" i="1" s="1"/>
  <c r="W85" i="1" s="1"/>
  <c r="Q86" i="1"/>
  <c r="G88" i="1"/>
  <c r="S86" i="1"/>
  <c r="AI86" i="1"/>
  <c r="AE86" i="1"/>
  <c r="A87" i="14"/>
  <c r="A88" i="1"/>
  <c r="AD87" i="1"/>
  <c r="AY87" i="1"/>
  <c r="AC87" i="1"/>
  <c r="AF87" i="1" s="1"/>
  <c r="AG87" i="1" s="1"/>
  <c r="AH87" i="1" s="1"/>
  <c r="AW87" i="1"/>
  <c r="AX87" i="1" s="1"/>
  <c r="AM87" i="1"/>
  <c r="AN87" i="1" s="1"/>
  <c r="AL87" i="1"/>
  <c r="AO87" i="1" s="1"/>
  <c r="AP87" i="1" s="1"/>
  <c r="AQ87" i="1" s="1"/>
  <c r="BE87" i="1"/>
  <c r="AV87" i="1"/>
  <c r="AZ87" i="1" s="1"/>
  <c r="N88" i="1"/>
  <c r="H87" i="1"/>
  <c r="J87" i="1" s="1"/>
  <c r="B89" i="1"/>
  <c r="O85" i="1" l="1"/>
  <c r="Y85" i="1" s="1"/>
  <c r="D86" i="1"/>
  <c r="E86" i="1" s="1"/>
  <c r="F86" i="1" s="1"/>
  <c r="K87" i="1"/>
  <c r="P86" i="1" s="1"/>
  <c r="R86" i="1"/>
  <c r="V86" i="1" s="1"/>
  <c r="W86" i="1" s="1"/>
  <c r="Q87" i="1"/>
  <c r="G89" i="1"/>
  <c r="S87" i="1"/>
  <c r="AI87" i="1"/>
  <c r="AE87" i="1"/>
  <c r="AD88" i="1"/>
  <c r="AM88" i="1"/>
  <c r="AN88" i="1" s="1"/>
  <c r="AC88" i="1"/>
  <c r="AF88" i="1" s="1"/>
  <c r="AG88" i="1" s="1"/>
  <c r="AH88" i="1" s="1"/>
  <c r="AW88" i="1"/>
  <c r="AX88" i="1" s="1"/>
  <c r="A88" i="14"/>
  <c r="AL88" i="1"/>
  <c r="AO88" i="1" s="1"/>
  <c r="AP88" i="1" s="1"/>
  <c r="AQ88" i="1" s="1"/>
  <c r="A89" i="1"/>
  <c r="AY88" i="1"/>
  <c r="BE88" i="1"/>
  <c r="AV88" i="1"/>
  <c r="AZ88" i="1" s="1"/>
  <c r="H88" i="1"/>
  <c r="J88" i="1" s="1"/>
  <c r="N89" i="1"/>
  <c r="S88" i="1" s="1"/>
  <c r="B90" i="1"/>
  <c r="D87" i="1" l="1"/>
  <c r="E87" i="1" s="1"/>
  <c r="F87" i="1" s="1"/>
  <c r="O86" i="1"/>
  <c r="Y86" i="1" s="1"/>
  <c r="Q88" i="1"/>
  <c r="G90" i="1"/>
  <c r="K88" i="1"/>
  <c r="P87" i="1" s="1"/>
  <c r="R87" i="1"/>
  <c r="V87" i="1" s="1"/>
  <c r="W87" i="1" s="1"/>
  <c r="AI88" i="1"/>
  <c r="AE88" i="1"/>
  <c r="A90" i="1"/>
  <c r="AC89" i="1"/>
  <c r="AF89" i="1" s="1"/>
  <c r="AG89" i="1" s="1"/>
  <c r="AH89" i="1" s="1"/>
  <c r="AM89" i="1"/>
  <c r="AN89" i="1" s="1"/>
  <c r="BE89" i="1"/>
  <c r="AW89" i="1"/>
  <c r="AX89" i="1" s="1"/>
  <c r="A89" i="14"/>
  <c r="AY89" i="1"/>
  <c r="AD89" i="1"/>
  <c r="AL89" i="1"/>
  <c r="AO89" i="1" s="1"/>
  <c r="AP89" i="1" s="1"/>
  <c r="AQ89" i="1" s="1"/>
  <c r="AV89" i="1"/>
  <c r="AZ89" i="1" s="1"/>
  <c r="N90" i="1"/>
  <c r="H89" i="1"/>
  <c r="J89" i="1" s="1"/>
  <c r="B91" i="1"/>
  <c r="D88" i="1" l="1"/>
  <c r="E88" i="1" s="1"/>
  <c r="F88" i="1" s="1"/>
  <c r="O87" i="1"/>
  <c r="Y87" i="1" s="1"/>
  <c r="K89" i="1"/>
  <c r="P88" i="1" s="1"/>
  <c r="R88" i="1"/>
  <c r="V88" i="1" s="1"/>
  <c r="W88" i="1" s="1"/>
  <c r="Q89" i="1"/>
  <c r="G91" i="1"/>
  <c r="S89" i="1"/>
  <c r="AV90" i="1"/>
  <c r="AZ90" i="1" s="1"/>
  <c r="A91" i="1"/>
  <c r="AW90" i="1"/>
  <c r="AX90" i="1" s="1"/>
  <c r="AY90" i="1"/>
  <c r="A90" i="14"/>
  <c r="BE90" i="1"/>
  <c r="AM90" i="1"/>
  <c r="AN90" i="1" s="1"/>
  <c r="AC90" i="1"/>
  <c r="AF90" i="1" s="1"/>
  <c r="AG90" i="1" s="1"/>
  <c r="AH90" i="1" s="1"/>
  <c r="AD90" i="1"/>
  <c r="AL90" i="1"/>
  <c r="AO90" i="1" s="1"/>
  <c r="AP90" i="1" s="1"/>
  <c r="AQ90" i="1" s="1"/>
  <c r="AI89" i="1"/>
  <c r="AE89" i="1"/>
  <c r="N91" i="1"/>
  <c r="H90" i="1"/>
  <c r="J90" i="1" s="1"/>
  <c r="B92" i="1"/>
  <c r="D89" i="1" l="1"/>
  <c r="E89" i="1" s="1"/>
  <c r="F89" i="1" s="1"/>
  <c r="O88" i="1"/>
  <c r="Y88" i="1" s="1"/>
  <c r="Q90" i="1"/>
  <c r="G92" i="1"/>
  <c r="K90" i="1"/>
  <c r="P89" i="1" s="1"/>
  <c r="R89" i="1"/>
  <c r="V89" i="1" s="1"/>
  <c r="W89" i="1" s="1"/>
  <c r="S90" i="1"/>
  <c r="AD91" i="1"/>
  <c r="AY91" i="1"/>
  <c r="BE91" i="1"/>
  <c r="A91" i="14"/>
  <c r="AW91" i="1"/>
  <c r="AX91" i="1" s="1"/>
  <c r="AC91" i="1"/>
  <c r="AF91" i="1" s="1"/>
  <c r="AG91" i="1" s="1"/>
  <c r="AH91" i="1" s="1"/>
  <c r="A92" i="1"/>
  <c r="AV91" i="1"/>
  <c r="AZ91" i="1" s="1"/>
  <c r="AM91" i="1"/>
  <c r="AN91" i="1" s="1"/>
  <c r="AL91" i="1"/>
  <c r="AO91" i="1" s="1"/>
  <c r="AP91" i="1" s="1"/>
  <c r="AQ91" i="1" s="1"/>
  <c r="AE90" i="1"/>
  <c r="AI90" i="1"/>
  <c r="N92" i="1"/>
  <c r="H91" i="1"/>
  <c r="J91" i="1" s="1"/>
  <c r="B93" i="1"/>
  <c r="D90" i="1" l="1"/>
  <c r="E90" i="1" s="1"/>
  <c r="F90" i="1" s="1"/>
  <c r="O89" i="1"/>
  <c r="Y89" i="1" s="1"/>
  <c r="K91" i="1"/>
  <c r="P90" i="1" s="1"/>
  <c r="R90" i="1"/>
  <c r="V90" i="1" s="1"/>
  <c r="W90" i="1" s="1"/>
  <c r="Q91" i="1"/>
  <c r="G93" i="1"/>
  <c r="S91" i="1"/>
  <c r="A92" i="14"/>
  <c r="AL92" i="1"/>
  <c r="AO92" i="1" s="1"/>
  <c r="AP92" i="1" s="1"/>
  <c r="AQ92" i="1" s="1"/>
  <c r="AV92" i="1"/>
  <c r="AZ92" i="1" s="1"/>
  <c r="AW92" i="1"/>
  <c r="AX92" i="1" s="1"/>
  <c r="AY92" i="1"/>
  <c r="AD92" i="1"/>
  <c r="BE92" i="1"/>
  <c r="AC92" i="1"/>
  <c r="AF92" i="1" s="1"/>
  <c r="AG92" i="1" s="1"/>
  <c r="AH92" i="1" s="1"/>
  <c r="A93" i="1"/>
  <c r="AM92" i="1"/>
  <c r="AN92" i="1" s="1"/>
  <c r="AE91" i="1"/>
  <c r="AI91" i="1"/>
  <c r="N93" i="1"/>
  <c r="H92" i="1"/>
  <c r="J92" i="1" s="1"/>
  <c r="B94" i="1"/>
  <c r="D91" i="1" l="1"/>
  <c r="E91" i="1" s="1"/>
  <c r="F91" i="1" s="1"/>
  <c r="O90" i="1"/>
  <c r="Y90" i="1" s="1"/>
  <c r="Q92" i="1"/>
  <c r="G94" i="1"/>
  <c r="K92" i="1"/>
  <c r="P91" i="1" s="1"/>
  <c r="R91" i="1"/>
  <c r="V91" i="1" s="1"/>
  <c r="W91" i="1" s="1"/>
  <c r="S92" i="1"/>
  <c r="AE92" i="1"/>
  <c r="AI92" i="1"/>
  <c r="AL93" i="1"/>
  <c r="AO93" i="1" s="1"/>
  <c r="AP93" i="1" s="1"/>
  <c r="AQ93" i="1" s="1"/>
  <c r="AW93" i="1"/>
  <c r="AX93" i="1" s="1"/>
  <c r="AY93" i="1"/>
  <c r="BE93" i="1"/>
  <c r="A93" i="14"/>
  <c r="AD93" i="1"/>
  <c r="AM93" i="1"/>
  <c r="AN93" i="1" s="1"/>
  <c r="AC93" i="1"/>
  <c r="AF93" i="1" s="1"/>
  <c r="AG93" i="1" s="1"/>
  <c r="AH93" i="1" s="1"/>
  <c r="AV93" i="1"/>
  <c r="AZ93" i="1" s="1"/>
  <c r="A94" i="1"/>
  <c r="H93" i="1"/>
  <c r="J93" i="1" s="1"/>
  <c r="N94" i="1"/>
  <c r="B95" i="1"/>
  <c r="O91" i="1" l="1"/>
  <c r="Y91" i="1" s="1"/>
  <c r="D92" i="1"/>
  <c r="E92" i="1" s="1"/>
  <c r="F92" i="1" s="1"/>
  <c r="K93" i="1"/>
  <c r="P92" i="1" s="1"/>
  <c r="R92" i="1"/>
  <c r="V92" i="1" s="1"/>
  <c r="W92" i="1" s="1"/>
  <c r="Q93" i="1"/>
  <c r="G95" i="1"/>
  <c r="S93" i="1"/>
  <c r="AI93" i="1"/>
  <c r="AE93" i="1"/>
  <c r="AL94" i="1"/>
  <c r="AO94" i="1" s="1"/>
  <c r="AP94" i="1" s="1"/>
  <c r="AQ94" i="1" s="1"/>
  <c r="BE94" i="1"/>
  <c r="AV94" i="1"/>
  <c r="AZ94" i="1" s="1"/>
  <c r="AW94" i="1"/>
  <c r="AX94" i="1" s="1"/>
  <c r="AY94" i="1"/>
  <c r="A94" i="14"/>
  <c r="A95" i="1"/>
  <c r="AD94" i="1"/>
  <c r="AC94" i="1"/>
  <c r="AF94" i="1" s="1"/>
  <c r="AG94" i="1" s="1"/>
  <c r="AH94" i="1" s="1"/>
  <c r="AM94" i="1"/>
  <c r="AN94" i="1" s="1"/>
  <c r="N95" i="1"/>
  <c r="H94" i="1"/>
  <c r="J94" i="1" s="1"/>
  <c r="B96" i="1"/>
  <c r="D93" i="1" l="1"/>
  <c r="E93" i="1" s="1"/>
  <c r="F93" i="1" s="1"/>
  <c r="O92" i="1"/>
  <c r="Y92" i="1" s="1"/>
  <c r="Q94" i="1"/>
  <c r="G96" i="1"/>
  <c r="K94" i="1"/>
  <c r="P93" i="1" s="1"/>
  <c r="R93" i="1"/>
  <c r="V93" i="1" s="1"/>
  <c r="W93" i="1" s="1"/>
  <c r="S94" i="1"/>
  <c r="AE94" i="1"/>
  <c r="AI94" i="1"/>
  <c r="AW95" i="1"/>
  <c r="AX95" i="1" s="1"/>
  <c r="AV95" i="1"/>
  <c r="AZ95" i="1" s="1"/>
  <c r="AC95" i="1"/>
  <c r="AF95" i="1" s="1"/>
  <c r="AG95" i="1" s="1"/>
  <c r="AH95" i="1" s="1"/>
  <c r="AD95" i="1"/>
  <c r="A96" i="1"/>
  <c r="AL95" i="1"/>
  <c r="AO95" i="1" s="1"/>
  <c r="BE95" i="1"/>
  <c r="A95" i="14"/>
  <c r="AY95" i="1"/>
  <c r="AM95" i="1"/>
  <c r="AN95" i="1" s="1"/>
  <c r="N96" i="1"/>
  <c r="H95" i="1"/>
  <c r="J95" i="1" s="1"/>
  <c r="B97" i="1"/>
  <c r="O93" i="1" l="1"/>
  <c r="Y93" i="1" s="1"/>
  <c r="D94" i="1"/>
  <c r="E94" i="1" s="1"/>
  <c r="F94" i="1" s="1"/>
  <c r="K95" i="1"/>
  <c r="P94" i="1" s="1"/>
  <c r="R94" i="1"/>
  <c r="V94" i="1" s="1"/>
  <c r="W94" i="1" s="1"/>
  <c r="Q95" i="1"/>
  <c r="G97" i="1"/>
  <c r="S95" i="1"/>
  <c r="AP95" i="1"/>
  <c r="AQ95" i="1" s="1"/>
  <c r="AM96" i="1"/>
  <c r="AN96" i="1" s="1"/>
  <c r="AL96" i="1"/>
  <c r="AO96" i="1" s="1"/>
  <c r="AP96" i="1" s="1"/>
  <c r="AQ96" i="1" s="1"/>
  <c r="A97" i="1"/>
  <c r="AY96" i="1"/>
  <c r="AW96" i="1"/>
  <c r="AX96" i="1" s="1"/>
  <c r="BE96" i="1"/>
  <c r="AV96" i="1"/>
  <c r="AZ96" i="1" s="1"/>
  <c r="AD96" i="1"/>
  <c r="AC96" i="1"/>
  <c r="AF96" i="1" s="1"/>
  <c r="AG96" i="1" s="1"/>
  <c r="AH96" i="1" s="1"/>
  <c r="A96" i="14"/>
  <c r="AI95" i="1"/>
  <c r="AE95" i="1"/>
  <c r="H96" i="1"/>
  <c r="J96" i="1" s="1"/>
  <c r="N97" i="1"/>
  <c r="B98" i="1"/>
  <c r="O94" i="1" l="1"/>
  <c r="Y94" i="1" s="1"/>
  <c r="D95" i="1"/>
  <c r="E95" i="1" s="1"/>
  <c r="F95" i="1" s="1"/>
  <c r="Q96" i="1"/>
  <c r="G98" i="1"/>
  <c r="K96" i="1"/>
  <c r="P95" i="1" s="1"/>
  <c r="R95" i="1"/>
  <c r="V95" i="1" s="1"/>
  <c r="W95" i="1" s="1"/>
  <c r="S96" i="1"/>
  <c r="AD97" i="1"/>
  <c r="A98" i="1"/>
  <c r="AC97" i="1"/>
  <c r="AF97" i="1" s="1"/>
  <c r="AG97" i="1" s="1"/>
  <c r="AH97" i="1" s="1"/>
  <c r="AL97" i="1"/>
  <c r="AO97" i="1" s="1"/>
  <c r="AP97" i="1" s="1"/>
  <c r="AQ97" i="1" s="1"/>
  <c r="AW97" i="1"/>
  <c r="AX97" i="1" s="1"/>
  <c r="BE97" i="1"/>
  <c r="AM97" i="1"/>
  <c r="AN97" i="1" s="1"/>
  <c r="AV97" i="1"/>
  <c r="AZ97" i="1" s="1"/>
  <c r="A97" i="14"/>
  <c r="AY97" i="1"/>
  <c r="AI96" i="1"/>
  <c r="AE96" i="1"/>
  <c r="N98" i="1"/>
  <c r="H97" i="1"/>
  <c r="J97" i="1" s="1"/>
  <c r="B99" i="1"/>
  <c r="D96" i="1" l="1"/>
  <c r="E96" i="1" s="1"/>
  <c r="F96" i="1" s="1"/>
  <c r="O95" i="1"/>
  <c r="Y95" i="1" s="1"/>
  <c r="K97" i="1"/>
  <c r="P96" i="1" s="1"/>
  <c r="R96" i="1"/>
  <c r="V96" i="1" s="1"/>
  <c r="W96" i="1" s="1"/>
  <c r="Q97" i="1"/>
  <c r="G99" i="1"/>
  <c r="S97" i="1"/>
  <c r="A99" i="1"/>
  <c r="AV98" i="1"/>
  <c r="AZ98" i="1" s="1"/>
  <c r="AW98" i="1"/>
  <c r="AX98" i="1" s="1"/>
  <c r="AM98" i="1"/>
  <c r="AN98" i="1" s="1"/>
  <c r="AY98" i="1"/>
  <c r="AL98" i="1"/>
  <c r="AO98" i="1" s="1"/>
  <c r="AP98" i="1" s="1"/>
  <c r="AQ98" i="1" s="1"/>
  <c r="AC98" i="1"/>
  <c r="AF98" i="1" s="1"/>
  <c r="AG98" i="1" s="1"/>
  <c r="AH98" i="1" s="1"/>
  <c r="BE98" i="1"/>
  <c r="A98" i="14"/>
  <c r="AD98" i="1"/>
  <c r="AE97" i="1"/>
  <c r="AI97" i="1"/>
  <c r="H98" i="1"/>
  <c r="J98" i="1" s="1"/>
  <c r="N99" i="1"/>
  <c r="B100" i="1"/>
  <c r="D97" i="1" l="1"/>
  <c r="E97" i="1" s="1"/>
  <c r="F97" i="1" s="1"/>
  <c r="O96" i="1"/>
  <c r="Y96" i="1" s="1"/>
  <c r="Q98" i="1"/>
  <c r="G100" i="1"/>
  <c r="K98" i="1"/>
  <c r="P97" i="1" s="1"/>
  <c r="R97" i="1"/>
  <c r="V97" i="1" s="1"/>
  <c r="W97" i="1" s="1"/>
  <c r="S98" i="1"/>
  <c r="AI98" i="1"/>
  <c r="AE98" i="1"/>
  <c r="AW99" i="1"/>
  <c r="AX99" i="1" s="1"/>
  <c r="AC99" i="1"/>
  <c r="AF99" i="1" s="1"/>
  <c r="AG99" i="1" s="1"/>
  <c r="AH99" i="1" s="1"/>
  <c r="AV99" i="1"/>
  <c r="AZ99" i="1" s="1"/>
  <c r="A99" i="14"/>
  <c r="A100" i="1"/>
  <c r="AY99" i="1"/>
  <c r="BE99" i="1"/>
  <c r="AD99" i="1"/>
  <c r="AM99" i="1"/>
  <c r="AN99" i="1" s="1"/>
  <c r="AL99" i="1"/>
  <c r="AO99" i="1" s="1"/>
  <c r="AP99" i="1" s="1"/>
  <c r="AQ99" i="1" s="1"/>
  <c r="N100" i="1"/>
  <c r="H99" i="1"/>
  <c r="J99" i="1" s="1"/>
  <c r="B101" i="1"/>
  <c r="D98" i="1" l="1"/>
  <c r="E98" i="1" s="1"/>
  <c r="F98" i="1" s="1"/>
  <c r="O97" i="1"/>
  <c r="Y97" i="1" s="1"/>
  <c r="K99" i="1"/>
  <c r="P98" i="1" s="1"/>
  <c r="R98" i="1"/>
  <c r="V98" i="1" s="1"/>
  <c r="W98" i="1" s="1"/>
  <c r="Q99" i="1"/>
  <c r="G101" i="1"/>
  <c r="S99" i="1"/>
  <c r="AL100" i="1"/>
  <c r="AO100" i="1" s="1"/>
  <c r="AP100" i="1" s="1"/>
  <c r="AQ100" i="1" s="1"/>
  <c r="A100" i="14"/>
  <c r="BE100" i="1"/>
  <c r="AW100" i="1"/>
  <c r="AX100" i="1" s="1"/>
  <c r="AV100" i="1"/>
  <c r="AZ100" i="1" s="1"/>
  <c r="AY100" i="1"/>
  <c r="AC100" i="1"/>
  <c r="AF100" i="1" s="1"/>
  <c r="AG100" i="1" s="1"/>
  <c r="AH100" i="1" s="1"/>
  <c r="AD100" i="1"/>
  <c r="A101" i="1"/>
  <c r="AM100" i="1"/>
  <c r="AN100" i="1" s="1"/>
  <c r="AE99" i="1"/>
  <c r="AI99" i="1"/>
  <c r="N101" i="1"/>
  <c r="H100" i="1"/>
  <c r="J100" i="1" s="1"/>
  <c r="B102" i="1"/>
  <c r="D99" i="1" l="1"/>
  <c r="E99" i="1" s="1"/>
  <c r="F99" i="1" s="1"/>
  <c r="O98" i="1"/>
  <c r="Y98" i="1" s="1"/>
  <c r="Q100" i="1"/>
  <c r="G102" i="1"/>
  <c r="K100" i="1"/>
  <c r="P99" i="1" s="1"/>
  <c r="R99" i="1"/>
  <c r="V99" i="1" s="1"/>
  <c r="W99" i="1" s="1"/>
  <c r="S100" i="1"/>
  <c r="AE100" i="1"/>
  <c r="AI100" i="1"/>
  <c r="BE101" i="1"/>
  <c r="AW101" i="1"/>
  <c r="AX101" i="1" s="1"/>
  <c r="AD101" i="1"/>
  <c r="AM101" i="1"/>
  <c r="AN101" i="1" s="1"/>
  <c r="AL101" i="1"/>
  <c r="AO101" i="1" s="1"/>
  <c r="AP101" i="1" s="1"/>
  <c r="AQ101" i="1" s="1"/>
  <c r="A101" i="14"/>
  <c r="AY101" i="1"/>
  <c r="AC101" i="1"/>
  <c r="AF101" i="1" s="1"/>
  <c r="AG101" i="1" s="1"/>
  <c r="AH101" i="1" s="1"/>
  <c r="AV101" i="1"/>
  <c r="AZ101" i="1" s="1"/>
  <c r="A102" i="1"/>
  <c r="N102" i="1"/>
  <c r="H101" i="1"/>
  <c r="J101" i="1" s="1"/>
  <c r="B103" i="1"/>
  <c r="D100" i="1" l="1"/>
  <c r="E100" i="1" s="1"/>
  <c r="F100" i="1" s="1"/>
  <c r="O99" i="1"/>
  <c r="Y99" i="1" s="1"/>
  <c r="Q101" i="1"/>
  <c r="G103" i="1"/>
  <c r="K101" i="1"/>
  <c r="P100" i="1" s="1"/>
  <c r="R100" i="1"/>
  <c r="V100" i="1" s="1"/>
  <c r="W100" i="1" s="1"/>
  <c r="S101" i="1"/>
  <c r="AE101" i="1"/>
  <c r="AI101" i="1"/>
  <c r="BE102" i="1"/>
  <c r="AV102" i="1"/>
  <c r="AZ102" i="1" s="1"/>
  <c r="AD102" i="1"/>
  <c r="AY102" i="1"/>
  <c r="AL102" i="1"/>
  <c r="AO102" i="1" s="1"/>
  <c r="AP102" i="1" s="1"/>
  <c r="AQ102" i="1" s="1"/>
  <c r="A102" i="14"/>
  <c r="AW102" i="1"/>
  <c r="AX102" i="1" s="1"/>
  <c r="AM102" i="1"/>
  <c r="AN102" i="1" s="1"/>
  <c r="AC102" i="1"/>
  <c r="AF102" i="1" s="1"/>
  <c r="AG102" i="1" s="1"/>
  <c r="AH102" i="1" s="1"/>
  <c r="A103" i="1"/>
  <c r="H102" i="1"/>
  <c r="J102" i="1" s="1"/>
  <c r="N103" i="1"/>
  <c r="B104" i="1"/>
  <c r="D101" i="1" l="1"/>
  <c r="E101" i="1" s="1"/>
  <c r="F101" i="1" s="1"/>
  <c r="O100" i="1"/>
  <c r="Y100" i="1" s="1"/>
  <c r="K102" i="1"/>
  <c r="P101" i="1" s="1"/>
  <c r="R101" i="1"/>
  <c r="V101" i="1" s="1"/>
  <c r="W101" i="1" s="1"/>
  <c r="Q102" i="1"/>
  <c r="G104" i="1"/>
  <c r="S102" i="1"/>
  <c r="AI102" i="1"/>
  <c r="AE102" i="1"/>
  <c r="A104" i="1"/>
  <c r="AW103" i="1"/>
  <c r="AX103" i="1" s="1"/>
  <c r="AD103" i="1"/>
  <c r="AC103" i="1"/>
  <c r="AF103" i="1" s="1"/>
  <c r="AG103" i="1" s="1"/>
  <c r="AH103" i="1" s="1"/>
  <c r="AM103" i="1"/>
  <c r="AN103" i="1" s="1"/>
  <c r="AL103" i="1"/>
  <c r="AO103" i="1" s="1"/>
  <c r="AP103" i="1" s="1"/>
  <c r="AQ103" i="1" s="1"/>
  <c r="AY103" i="1"/>
  <c r="BE103" i="1"/>
  <c r="A103" i="14"/>
  <c r="AV103" i="1"/>
  <c r="AZ103" i="1" s="1"/>
  <c r="N104" i="1"/>
  <c r="H103" i="1"/>
  <c r="J103" i="1" s="1"/>
  <c r="B105" i="1"/>
  <c r="D102" i="1" l="1"/>
  <c r="E102" i="1" s="1"/>
  <c r="F102" i="1" s="1"/>
  <c r="O101" i="1"/>
  <c r="Y101" i="1" s="1"/>
  <c r="K103" i="1"/>
  <c r="P102" i="1" s="1"/>
  <c r="R102" i="1"/>
  <c r="V102" i="1" s="1"/>
  <c r="W102" i="1" s="1"/>
  <c r="Q103" i="1"/>
  <c r="G105" i="1"/>
  <c r="S103" i="1"/>
  <c r="AI103" i="1"/>
  <c r="AE103" i="1"/>
  <c r="AD104" i="1"/>
  <c r="AC104" i="1"/>
  <c r="AF104" i="1" s="1"/>
  <c r="AG104" i="1" s="1"/>
  <c r="AH104" i="1" s="1"/>
  <c r="AM104" i="1"/>
  <c r="AN104" i="1" s="1"/>
  <c r="AL104" i="1"/>
  <c r="AO104" i="1" s="1"/>
  <c r="AP104" i="1" s="1"/>
  <c r="AQ104" i="1" s="1"/>
  <c r="A105" i="1"/>
  <c r="BE104" i="1"/>
  <c r="AY104" i="1"/>
  <c r="A104" i="14"/>
  <c r="AW104" i="1"/>
  <c r="AX104" i="1" s="1"/>
  <c r="AV104" i="1"/>
  <c r="AZ104" i="1" s="1"/>
  <c r="H104" i="1"/>
  <c r="J104" i="1" s="1"/>
  <c r="N105" i="1"/>
  <c r="B106" i="1"/>
  <c r="Z103" i="1" l="1"/>
  <c r="O102" i="1"/>
  <c r="Y102" i="1" s="1"/>
  <c r="D103" i="1"/>
  <c r="E103" i="1" s="1"/>
  <c r="F103" i="1" s="1"/>
  <c r="Q104" i="1"/>
  <c r="G106" i="1"/>
  <c r="K104" i="1"/>
  <c r="P103" i="1" s="1"/>
  <c r="R103" i="1"/>
  <c r="V103" i="1" s="1"/>
  <c r="W103" i="1" s="1"/>
  <c r="S104" i="1"/>
  <c r="AC105" i="1"/>
  <c r="AF105" i="1" s="1"/>
  <c r="AG105" i="1" s="1"/>
  <c r="AH105" i="1" s="1"/>
  <c r="A105" i="14"/>
  <c r="A106" i="1"/>
  <c r="AW105" i="1"/>
  <c r="AX105" i="1" s="1"/>
  <c r="AY105" i="1"/>
  <c r="AM105" i="1"/>
  <c r="AN105" i="1" s="1"/>
  <c r="AL105" i="1"/>
  <c r="AO105" i="1" s="1"/>
  <c r="AP105" i="1" s="1"/>
  <c r="AQ105" i="1" s="1"/>
  <c r="AV105" i="1"/>
  <c r="AZ105" i="1" s="1"/>
  <c r="BE105" i="1"/>
  <c r="AD105" i="1"/>
  <c r="AI104" i="1"/>
  <c r="AE104" i="1"/>
  <c r="H105" i="1"/>
  <c r="J105" i="1" s="1"/>
  <c r="N106" i="1"/>
  <c r="B107" i="1"/>
  <c r="D104" i="1" l="1"/>
  <c r="E104" i="1" s="1"/>
  <c r="F104" i="1" s="1"/>
  <c r="O103" i="1"/>
  <c r="Y103" i="1" s="1"/>
  <c r="Q105" i="1"/>
  <c r="G107" i="1"/>
  <c r="K105" i="1"/>
  <c r="P104" i="1" s="1"/>
  <c r="R104" i="1"/>
  <c r="V104" i="1" s="1"/>
  <c r="W104" i="1" s="1"/>
  <c r="S105" i="1"/>
  <c r="BE106" i="1"/>
  <c r="AD106" i="1"/>
  <c r="AY106" i="1"/>
  <c r="A106" i="14"/>
  <c r="AC106" i="1"/>
  <c r="AF106" i="1" s="1"/>
  <c r="AG106" i="1" s="1"/>
  <c r="AH106" i="1" s="1"/>
  <c r="AV106" i="1"/>
  <c r="AZ106" i="1" s="1"/>
  <c r="AM106" i="1"/>
  <c r="AN106" i="1" s="1"/>
  <c r="A107" i="1"/>
  <c r="AW106" i="1"/>
  <c r="AX106" i="1" s="1"/>
  <c r="AL106" i="1"/>
  <c r="AO106" i="1" s="1"/>
  <c r="AP106" i="1" s="1"/>
  <c r="AQ106" i="1" s="1"/>
  <c r="AE105" i="1"/>
  <c r="AI105" i="1"/>
  <c r="N107" i="1"/>
  <c r="H106" i="1"/>
  <c r="J106" i="1" s="1"/>
  <c r="B108" i="1"/>
  <c r="D105" i="1" l="1"/>
  <c r="E105" i="1" s="1"/>
  <c r="F105" i="1" s="1"/>
  <c r="O104" i="1"/>
  <c r="Y104" i="1" s="1"/>
  <c r="K106" i="1"/>
  <c r="P105" i="1" s="1"/>
  <c r="R105" i="1"/>
  <c r="V105" i="1" s="1"/>
  <c r="W105" i="1" s="1"/>
  <c r="Q106" i="1"/>
  <c r="G108" i="1"/>
  <c r="S106" i="1"/>
  <c r="AC107" i="1"/>
  <c r="AF107" i="1" s="1"/>
  <c r="AG107" i="1" s="1"/>
  <c r="AH107" i="1" s="1"/>
  <c r="AM107" i="1"/>
  <c r="AN107" i="1" s="1"/>
  <c r="A107" i="14"/>
  <c r="AD107" i="1"/>
  <c r="AY107" i="1"/>
  <c r="AW107" i="1"/>
  <c r="AX107" i="1" s="1"/>
  <c r="AL107" i="1"/>
  <c r="AO107" i="1" s="1"/>
  <c r="AP107" i="1" s="1"/>
  <c r="AQ107" i="1" s="1"/>
  <c r="BE107" i="1"/>
  <c r="A108" i="1"/>
  <c r="AV107" i="1"/>
  <c r="AZ107" i="1" s="1"/>
  <c r="AI106" i="1"/>
  <c r="AE106" i="1"/>
  <c r="N108" i="1"/>
  <c r="H107" i="1"/>
  <c r="J107" i="1" s="1"/>
  <c r="B109" i="1"/>
  <c r="D106" i="1" l="1"/>
  <c r="E106" i="1" s="1"/>
  <c r="F106" i="1" s="1"/>
  <c r="O105" i="1"/>
  <c r="Y105" i="1" s="1"/>
  <c r="Q107" i="1"/>
  <c r="G109" i="1"/>
  <c r="K107" i="1"/>
  <c r="P106" i="1" s="1"/>
  <c r="R106" i="1"/>
  <c r="V106" i="1" s="1"/>
  <c r="W106" i="1" s="1"/>
  <c r="S107" i="1"/>
  <c r="AE107" i="1"/>
  <c r="AI107" i="1"/>
  <c r="AL108" i="1"/>
  <c r="AO108" i="1" s="1"/>
  <c r="BE108" i="1"/>
  <c r="A108" i="14"/>
  <c r="AW108" i="1"/>
  <c r="AX108" i="1" s="1"/>
  <c r="AY108" i="1"/>
  <c r="AM108" i="1"/>
  <c r="AN108" i="1" s="1"/>
  <c r="AC108" i="1"/>
  <c r="AF108" i="1" s="1"/>
  <c r="AG108" i="1" s="1"/>
  <c r="AH108" i="1" s="1"/>
  <c r="AV108" i="1"/>
  <c r="AZ108" i="1" s="1"/>
  <c r="AD108" i="1"/>
  <c r="A109" i="1"/>
  <c r="H108" i="1"/>
  <c r="J108" i="1" s="1"/>
  <c r="N109" i="1"/>
  <c r="B110" i="1"/>
  <c r="D107" i="1" l="1"/>
  <c r="E107" i="1" s="1"/>
  <c r="F107" i="1" s="1"/>
  <c r="O106" i="1"/>
  <c r="Y106" i="1" s="1"/>
  <c r="K108" i="1"/>
  <c r="P107" i="1" s="1"/>
  <c r="R107" i="1"/>
  <c r="V107" i="1" s="1"/>
  <c r="W107" i="1" s="1"/>
  <c r="Q108" i="1"/>
  <c r="G110" i="1"/>
  <c r="S108" i="1"/>
  <c r="AM109" i="1"/>
  <c r="AN109" i="1" s="1"/>
  <c r="AL109" i="1"/>
  <c r="AO109" i="1" s="1"/>
  <c r="AP109" i="1" s="1"/>
  <c r="AQ109" i="1" s="1"/>
  <c r="AD109" i="1"/>
  <c r="AC109" i="1"/>
  <c r="AF109" i="1" s="1"/>
  <c r="AG109" i="1" s="1"/>
  <c r="AH109" i="1" s="1"/>
  <c r="AW109" i="1"/>
  <c r="AX109" i="1" s="1"/>
  <c r="BE109" i="1"/>
  <c r="AV109" i="1"/>
  <c r="AZ109" i="1" s="1"/>
  <c r="AY109" i="1"/>
  <c r="A109" i="14"/>
  <c r="A110" i="1"/>
  <c r="AE108" i="1"/>
  <c r="AI108" i="1"/>
  <c r="AP108" i="1"/>
  <c r="AQ108" i="1" s="1"/>
  <c r="H109" i="1"/>
  <c r="J109" i="1" s="1"/>
  <c r="N110" i="1"/>
  <c r="B111" i="1"/>
  <c r="O107" i="1" l="1"/>
  <c r="Y107" i="1" s="1"/>
  <c r="D108" i="1"/>
  <c r="E108" i="1" s="1"/>
  <c r="F108" i="1" s="1"/>
  <c r="Q109" i="1"/>
  <c r="G111" i="1"/>
  <c r="K109" i="1"/>
  <c r="P108" i="1" s="1"/>
  <c r="R108" i="1"/>
  <c r="V108" i="1" s="1"/>
  <c r="W108" i="1" s="1"/>
  <c r="S109" i="1"/>
  <c r="AI109" i="1"/>
  <c r="AE109" i="1"/>
  <c r="AM110" i="1"/>
  <c r="AN110" i="1" s="1"/>
  <c r="BE110" i="1"/>
  <c r="AD110" i="1"/>
  <c r="AL110" i="1"/>
  <c r="AO110" i="1" s="1"/>
  <c r="AP110" i="1" s="1"/>
  <c r="AQ110" i="1" s="1"/>
  <c r="AW110" i="1"/>
  <c r="AX110" i="1" s="1"/>
  <c r="A111" i="1"/>
  <c r="AY110" i="1"/>
  <c r="A110" i="14"/>
  <c r="AV110" i="1"/>
  <c r="AZ110" i="1" s="1"/>
  <c r="AC110" i="1"/>
  <c r="AF110" i="1" s="1"/>
  <c r="AG110" i="1" s="1"/>
  <c r="AH110" i="1" s="1"/>
  <c r="N111" i="1"/>
  <c r="H110" i="1"/>
  <c r="J110" i="1" s="1"/>
  <c r="B112" i="1"/>
  <c r="D109" i="1" l="1"/>
  <c r="E109" i="1" s="1"/>
  <c r="F109" i="1" s="1"/>
  <c r="O108" i="1"/>
  <c r="Y108" i="1" s="1"/>
  <c r="K110" i="1"/>
  <c r="P109" i="1" s="1"/>
  <c r="R109" i="1"/>
  <c r="V109" i="1" s="1"/>
  <c r="W109" i="1" s="1"/>
  <c r="Q110" i="1"/>
  <c r="G112" i="1"/>
  <c r="S110" i="1"/>
  <c r="BE111" i="1"/>
  <c r="AV111" i="1"/>
  <c r="AZ111" i="1" s="1"/>
  <c r="AC111" i="1"/>
  <c r="AF111" i="1" s="1"/>
  <c r="AG111" i="1" s="1"/>
  <c r="AH111" i="1" s="1"/>
  <c r="A112" i="1"/>
  <c r="A111" i="14"/>
  <c r="AM111" i="1"/>
  <c r="AN111" i="1" s="1"/>
  <c r="AD111" i="1"/>
  <c r="AW111" i="1"/>
  <c r="AX111" i="1" s="1"/>
  <c r="AL111" i="1"/>
  <c r="AO111" i="1" s="1"/>
  <c r="AP111" i="1" s="1"/>
  <c r="AQ111" i="1" s="1"/>
  <c r="AY111" i="1"/>
  <c r="AE110" i="1"/>
  <c r="AI110" i="1"/>
  <c r="N112" i="1"/>
  <c r="H111" i="1"/>
  <c r="J111" i="1" s="1"/>
  <c r="B113" i="1"/>
  <c r="D110" i="1" l="1"/>
  <c r="E110" i="1" s="1"/>
  <c r="F110" i="1" s="1"/>
  <c r="O109" i="1"/>
  <c r="Y109" i="1" s="1"/>
  <c r="K111" i="1"/>
  <c r="P110" i="1" s="1"/>
  <c r="R110" i="1"/>
  <c r="V110" i="1" s="1"/>
  <c r="W110" i="1" s="1"/>
  <c r="Q111" i="1"/>
  <c r="G113" i="1"/>
  <c r="S111" i="1"/>
  <c r="AE111" i="1"/>
  <c r="AI111" i="1"/>
  <c r="AC112" i="1"/>
  <c r="AF112" i="1" s="1"/>
  <c r="AG112" i="1" s="1"/>
  <c r="AH112" i="1" s="1"/>
  <c r="AM112" i="1"/>
  <c r="AN112" i="1" s="1"/>
  <c r="AL112" i="1"/>
  <c r="AO112" i="1" s="1"/>
  <c r="AP112" i="1" s="1"/>
  <c r="AQ112" i="1" s="1"/>
  <c r="AW112" i="1"/>
  <c r="AX112" i="1" s="1"/>
  <c r="A112" i="14"/>
  <c r="A113" i="1"/>
  <c r="BE112" i="1"/>
  <c r="AY112" i="1"/>
  <c r="AV112" i="1"/>
  <c r="AZ112" i="1" s="1"/>
  <c r="AD112" i="1"/>
  <c r="N113" i="1"/>
  <c r="H112" i="1"/>
  <c r="J112" i="1" s="1"/>
  <c r="B114" i="1"/>
  <c r="D111" i="1" l="1"/>
  <c r="E111" i="1" s="1"/>
  <c r="F111" i="1" s="1"/>
  <c r="O110" i="1"/>
  <c r="Y110" i="1" s="1"/>
  <c r="K112" i="1"/>
  <c r="P111" i="1" s="1"/>
  <c r="R111" i="1"/>
  <c r="V111" i="1" s="1"/>
  <c r="W111" i="1" s="1"/>
  <c r="Q112" i="1"/>
  <c r="G114" i="1"/>
  <c r="S112" i="1"/>
  <c r="AC113" i="1"/>
  <c r="AF113" i="1" s="1"/>
  <c r="AG113" i="1" s="1"/>
  <c r="AH113" i="1" s="1"/>
  <c r="BE113" i="1"/>
  <c r="A113" i="14"/>
  <c r="AD113" i="1"/>
  <c r="AY113" i="1"/>
  <c r="AM113" i="1"/>
  <c r="AN113" i="1" s="1"/>
  <c r="AW113" i="1"/>
  <c r="AX113" i="1" s="1"/>
  <c r="A114" i="1"/>
  <c r="AL113" i="1"/>
  <c r="AO113" i="1" s="1"/>
  <c r="AP113" i="1" s="1"/>
  <c r="AQ113" i="1" s="1"/>
  <c r="AV113" i="1"/>
  <c r="AZ113" i="1" s="1"/>
  <c r="AE112" i="1"/>
  <c r="AI112" i="1"/>
  <c r="H113" i="1"/>
  <c r="J113" i="1" s="1"/>
  <c r="N114" i="1"/>
  <c r="B115" i="1"/>
  <c r="O111" i="1" l="1"/>
  <c r="Y111" i="1" s="1"/>
  <c r="D112" i="1"/>
  <c r="E112" i="1" s="1"/>
  <c r="F112" i="1" s="1"/>
  <c r="K113" i="1"/>
  <c r="P112" i="1" s="1"/>
  <c r="R112" i="1"/>
  <c r="V112" i="1" s="1"/>
  <c r="W112" i="1" s="1"/>
  <c r="Q113" i="1"/>
  <c r="G115" i="1"/>
  <c r="S113" i="1"/>
  <c r="BE114" i="1"/>
  <c r="A114" i="14"/>
  <c r="AC114" i="1"/>
  <c r="AF114" i="1" s="1"/>
  <c r="AG114" i="1" s="1"/>
  <c r="AH114" i="1" s="1"/>
  <c r="AD114" i="1"/>
  <c r="A115" i="1"/>
  <c r="AW114" i="1"/>
  <c r="AX114" i="1" s="1"/>
  <c r="AM114" i="1"/>
  <c r="AN114" i="1" s="1"/>
  <c r="AV114" i="1"/>
  <c r="AZ114" i="1" s="1"/>
  <c r="AY114" i="1"/>
  <c r="AL114" i="1"/>
  <c r="AO114" i="1" s="1"/>
  <c r="AP114" i="1" s="1"/>
  <c r="AQ114" i="1" s="1"/>
  <c r="AE113" i="1"/>
  <c r="AI113" i="1"/>
  <c r="H114" i="1"/>
  <c r="J114" i="1" s="1"/>
  <c r="N115" i="1"/>
  <c r="B116" i="1"/>
  <c r="O112" i="1" l="1"/>
  <c r="Y112" i="1" s="1"/>
  <c r="D113" i="1"/>
  <c r="E113" i="1" s="1"/>
  <c r="F113" i="1" s="1"/>
  <c r="K114" i="1"/>
  <c r="P113" i="1" s="1"/>
  <c r="R113" i="1"/>
  <c r="V113" i="1" s="1"/>
  <c r="W113" i="1" s="1"/>
  <c r="Q114" i="1"/>
  <c r="G116" i="1"/>
  <c r="S114" i="1"/>
  <c r="AC115" i="1"/>
  <c r="AF115" i="1" s="1"/>
  <c r="AG115" i="1" s="1"/>
  <c r="AH115" i="1" s="1"/>
  <c r="AV115" i="1"/>
  <c r="AZ115" i="1" s="1"/>
  <c r="A116" i="1"/>
  <c r="AY115" i="1"/>
  <c r="A115" i="14"/>
  <c r="BE115" i="1"/>
  <c r="AD115" i="1"/>
  <c r="AL115" i="1"/>
  <c r="AO115" i="1" s="1"/>
  <c r="AP115" i="1" s="1"/>
  <c r="AQ115" i="1" s="1"/>
  <c r="AM115" i="1"/>
  <c r="AN115" i="1" s="1"/>
  <c r="AW115" i="1"/>
  <c r="AX115" i="1" s="1"/>
  <c r="AE114" i="1"/>
  <c r="AI114" i="1"/>
  <c r="H115" i="1"/>
  <c r="J115" i="1" s="1"/>
  <c r="N116" i="1"/>
  <c r="B117" i="1"/>
  <c r="D114" i="1" l="1"/>
  <c r="E114" i="1" s="1"/>
  <c r="F114" i="1" s="1"/>
  <c r="O113" i="1"/>
  <c r="Y113" i="1" s="1"/>
  <c r="Q115" i="1"/>
  <c r="G117" i="1"/>
  <c r="K115" i="1"/>
  <c r="P114" i="1" s="1"/>
  <c r="R114" i="1"/>
  <c r="V114" i="1" s="1"/>
  <c r="W114" i="1" s="1"/>
  <c r="S115" i="1"/>
  <c r="AC116" i="1"/>
  <c r="AF116" i="1" s="1"/>
  <c r="AG116" i="1" s="1"/>
  <c r="AH116" i="1" s="1"/>
  <c r="AW116" i="1"/>
  <c r="AX116" i="1" s="1"/>
  <c r="BE116" i="1"/>
  <c r="AV116" i="1"/>
  <c r="AZ116" i="1" s="1"/>
  <c r="AM116" i="1"/>
  <c r="AN116" i="1" s="1"/>
  <c r="A116" i="14"/>
  <c r="A117" i="1"/>
  <c r="AY116" i="1"/>
  <c r="AL116" i="1"/>
  <c r="AO116" i="1" s="1"/>
  <c r="AP116" i="1" s="1"/>
  <c r="AQ116" i="1" s="1"/>
  <c r="AD116" i="1"/>
  <c r="AI115" i="1"/>
  <c r="AE115" i="1"/>
  <c r="N117" i="1"/>
  <c r="H116" i="1"/>
  <c r="J116" i="1" s="1"/>
  <c r="B118" i="1"/>
  <c r="D115" i="1" l="1"/>
  <c r="E115" i="1" s="1"/>
  <c r="F115" i="1" s="1"/>
  <c r="O114" i="1"/>
  <c r="Y114" i="1" s="1"/>
  <c r="K116" i="1"/>
  <c r="P115" i="1" s="1"/>
  <c r="R115" i="1"/>
  <c r="V115" i="1" s="1"/>
  <c r="W115" i="1" s="1"/>
  <c r="Q116" i="1"/>
  <c r="G118" i="1"/>
  <c r="S116" i="1"/>
  <c r="AE116" i="1"/>
  <c r="AI116" i="1"/>
  <c r="AL117" i="1"/>
  <c r="AO117" i="1" s="1"/>
  <c r="AP117" i="1" s="1"/>
  <c r="AQ117" i="1" s="1"/>
  <c r="A118" i="1"/>
  <c r="AC117" i="1"/>
  <c r="AF117" i="1" s="1"/>
  <c r="AG117" i="1" s="1"/>
  <c r="AH117" i="1" s="1"/>
  <c r="BE117" i="1"/>
  <c r="AM117" i="1"/>
  <c r="AN117" i="1" s="1"/>
  <c r="A117" i="14"/>
  <c r="AY117" i="1"/>
  <c r="AW117" i="1"/>
  <c r="AX117" i="1" s="1"/>
  <c r="AD117" i="1"/>
  <c r="AV117" i="1"/>
  <c r="AZ117" i="1" s="1"/>
  <c r="H117" i="1"/>
  <c r="J117" i="1" s="1"/>
  <c r="N118" i="1"/>
  <c r="B119" i="1"/>
  <c r="O115" i="1" l="1"/>
  <c r="Y115" i="1" s="1"/>
  <c r="D116" i="1"/>
  <c r="E116" i="1" s="1"/>
  <c r="F116" i="1" s="1"/>
  <c r="K117" i="1"/>
  <c r="P116" i="1" s="1"/>
  <c r="R116" i="1"/>
  <c r="V116" i="1" s="1"/>
  <c r="W116" i="1" s="1"/>
  <c r="Q117" i="1"/>
  <c r="G119" i="1"/>
  <c r="S117" i="1"/>
  <c r="AD118" i="1"/>
  <c r="BE118" i="1"/>
  <c r="AL118" i="1"/>
  <c r="AO118" i="1" s="1"/>
  <c r="AP118" i="1" s="1"/>
  <c r="AQ118" i="1" s="1"/>
  <c r="AW118" i="1"/>
  <c r="AX118" i="1" s="1"/>
  <c r="AY118" i="1"/>
  <c r="AC118" i="1"/>
  <c r="AF118" i="1" s="1"/>
  <c r="AG118" i="1" s="1"/>
  <c r="AH118" i="1" s="1"/>
  <c r="A119" i="1"/>
  <c r="AV118" i="1"/>
  <c r="AZ118" i="1" s="1"/>
  <c r="AM118" i="1"/>
  <c r="AN118" i="1" s="1"/>
  <c r="A118" i="14"/>
  <c r="AI117" i="1"/>
  <c r="AE117" i="1"/>
  <c r="H118" i="1"/>
  <c r="J118" i="1" s="1"/>
  <c r="N119" i="1"/>
  <c r="B120" i="1"/>
  <c r="D117" i="1" l="1"/>
  <c r="E117" i="1" s="1"/>
  <c r="F117" i="1" s="1"/>
  <c r="O116" i="1"/>
  <c r="Y116" i="1" s="1"/>
  <c r="Q118" i="1"/>
  <c r="G120" i="1"/>
  <c r="K118" i="1"/>
  <c r="P117" i="1" s="1"/>
  <c r="R117" i="1"/>
  <c r="V117" i="1" s="1"/>
  <c r="W117" i="1" s="1"/>
  <c r="S118" i="1"/>
  <c r="AD119" i="1"/>
  <c r="AL119" i="1"/>
  <c r="AO119" i="1" s="1"/>
  <c r="AP119" i="1" s="1"/>
  <c r="AQ119" i="1" s="1"/>
  <c r="AV119" i="1"/>
  <c r="AZ119" i="1" s="1"/>
  <c r="AM119" i="1"/>
  <c r="AN119" i="1" s="1"/>
  <c r="AC119" i="1"/>
  <c r="AF119" i="1" s="1"/>
  <c r="AG119" i="1" s="1"/>
  <c r="AH119" i="1" s="1"/>
  <c r="AW119" i="1"/>
  <c r="AX119" i="1" s="1"/>
  <c r="AY119" i="1"/>
  <c r="A119" i="14"/>
  <c r="BE119" i="1"/>
  <c r="A120" i="1"/>
  <c r="AI118" i="1"/>
  <c r="AE118" i="1"/>
  <c r="H119" i="1"/>
  <c r="J119" i="1" s="1"/>
  <c r="N120" i="1"/>
  <c r="B121" i="1"/>
  <c r="D118" i="1" l="1"/>
  <c r="E118" i="1" s="1"/>
  <c r="F118" i="1" s="1"/>
  <c r="O117" i="1"/>
  <c r="Y117" i="1" s="1"/>
  <c r="K119" i="1"/>
  <c r="P118" i="1" s="1"/>
  <c r="R118" i="1"/>
  <c r="V118" i="1" s="1"/>
  <c r="W118" i="1" s="1"/>
  <c r="Q119" i="1"/>
  <c r="G121" i="1"/>
  <c r="S119" i="1"/>
  <c r="AC120" i="1"/>
  <c r="AF120" i="1" s="1"/>
  <c r="AG120" i="1" s="1"/>
  <c r="AH120" i="1" s="1"/>
  <c r="AW120" i="1"/>
  <c r="AX120" i="1" s="1"/>
  <c r="A121" i="1"/>
  <c r="BE120" i="1"/>
  <c r="A120" i="14"/>
  <c r="AM120" i="1"/>
  <c r="AN120" i="1" s="1"/>
  <c r="AL120" i="1"/>
  <c r="AO120" i="1" s="1"/>
  <c r="AP120" i="1" s="1"/>
  <c r="AQ120" i="1" s="1"/>
  <c r="AD120" i="1"/>
  <c r="AV120" i="1"/>
  <c r="AZ120" i="1" s="1"/>
  <c r="AY120" i="1"/>
  <c r="AI119" i="1"/>
  <c r="AE119" i="1"/>
  <c r="N121" i="1"/>
  <c r="H120" i="1"/>
  <c r="J120" i="1" s="1"/>
  <c r="B122" i="1"/>
  <c r="D119" i="1" l="1"/>
  <c r="E119" i="1" s="1"/>
  <c r="F119" i="1" s="1"/>
  <c r="O118" i="1"/>
  <c r="Y118" i="1" s="1"/>
  <c r="K120" i="1"/>
  <c r="P119" i="1" s="1"/>
  <c r="R119" i="1"/>
  <c r="V119" i="1" s="1"/>
  <c r="W119" i="1" s="1"/>
  <c r="Q120" i="1"/>
  <c r="G122" i="1"/>
  <c r="S120" i="1"/>
  <c r="AI120" i="1"/>
  <c r="AE120" i="1"/>
  <c r="AD121" i="1"/>
  <c r="AC121" i="1"/>
  <c r="AF121" i="1" s="1"/>
  <c r="AG121" i="1" s="1"/>
  <c r="AH121" i="1" s="1"/>
  <c r="AM121" i="1"/>
  <c r="AN121" i="1" s="1"/>
  <c r="BE121" i="1"/>
  <c r="A121" i="14"/>
  <c r="AL121" i="1"/>
  <c r="AO121" i="1" s="1"/>
  <c r="AP121" i="1" s="1"/>
  <c r="AQ121" i="1" s="1"/>
  <c r="AW121" i="1"/>
  <c r="AX121" i="1" s="1"/>
  <c r="AV121" i="1"/>
  <c r="AZ121" i="1" s="1"/>
  <c r="A122" i="1"/>
  <c r="AY121" i="1"/>
  <c r="N122" i="1"/>
  <c r="H121" i="1"/>
  <c r="J121" i="1" s="1"/>
  <c r="B123" i="1"/>
  <c r="D120" i="1" l="1"/>
  <c r="E120" i="1" s="1"/>
  <c r="F120" i="1" s="1"/>
  <c r="O119" i="1"/>
  <c r="Y119" i="1" s="1"/>
  <c r="K121" i="1"/>
  <c r="P120" i="1" s="1"/>
  <c r="R120" i="1"/>
  <c r="V120" i="1" s="1"/>
  <c r="W120" i="1" s="1"/>
  <c r="Q121" i="1"/>
  <c r="G123" i="1"/>
  <c r="S121" i="1"/>
  <c r="A123" i="1"/>
  <c r="AC122" i="1"/>
  <c r="AF122" i="1" s="1"/>
  <c r="AG122" i="1" s="1"/>
  <c r="AH122" i="1" s="1"/>
  <c r="AW122" i="1"/>
  <c r="AX122" i="1" s="1"/>
  <c r="BE122" i="1"/>
  <c r="AD122" i="1"/>
  <c r="AY122" i="1"/>
  <c r="AM122" i="1"/>
  <c r="AN122" i="1" s="1"/>
  <c r="A122" i="14"/>
  <c r="AL122" i="1"/>
  <c r="AO122" i="1" s="1"/>
  <c r="AP122" i="1" s="1"/>
  <c r="AQ122" i="1" s="1"/>
  <c r="AV122" i="1"/>
  <c r="AZ122" i="1" s="1"/>
  <c r="AE121" i="1"/>
  <c r="AI121" i="1"/>
  <c r="N123" i="1"/>
  <c r="H122" i="1"/>
  <c r="J122" i="1" s="1"/>
  <c r="B124" i="1"/>
  <c r="D121" i="1" l="1"/>
  <c r="E121" i="1" s="1"/>
  <c r="F121" i="1" s="1"/>
  <c r="O120" i="1"/>
  <c r="Y120" i="1" s="1"/>
  <c r="Q122" i="1"/>
  <c r="G124" i="1"/>
  <c r="K122" i="1"/>
  <c r="P121" i="1" s="1"/>
  <c r="R121" i="1"/>
  <c r="V121" i="1" s="1"/>
  <c r="W121" i="1" s="1"/>
  <c r="S122" i="1"/>
  <c r="AE122" i="1"/>
  <c r="AI122" i="1"/>
  <c r="AL123" i="1"/>
  <c r="AO123" i="1" s="1"/>
  <c r="AP123" i="1" s="1"/>
  <c r="AQ123" i="1" s="1"/>
  <c r="BE123" i="1"/>
  <c r="AW123" i="1"/>
  <c r="AX123" i="1" s="1"/>
  <c r="AV123" i="1"/>
  <c r="AZ123" i="1" s="1"/>
  <c r="AM123" i="1"/>
  <c r="AN123" i="1" s="1"/>
  <c r="A123" i="14"/>
  <c r="AC123" i="1"/>
  <c r="AF123" i="1" s="1"/>
  <c r="AG123" i="1" s="1"/>
  <c r="AH123" i="1" s="1"/>
  <c r="AD123" i="1"/>
  <c r="AY123" i="1"/>
  <c r="A124" i="1"/>
  <c r="H123" i="1"/>
  <c r="J123" i="1" s="1"/>
  <c r="N124" i="1"/>
  <c r="B125" i="1"/>
  <c r="D122" i="1" l="1"/>
  <c r="E122" i="1" s="1"/>
  <c r="F122" i="1" s="1"/>
  <c r="K123" i="1"/>
  <c r="P122" i="1" s="1"/>
  <c r="R122" i="1"/>
  <c r="V122" i="1" s="1"/>
  <c r="W122" i="1" s="1"/>
  <c r="Q123" i="1"/>
  <c r="G125" i="1"/>
  <c r="O121" i="1"/>
  <c r="Y121" i="1" s="1"/>
  <c r="S123" i="1"/>
  <c r="AW124" i="1"/>
  <c r="AX124" i="1" s="1"/>
  <c r="A125" i="1"/>
  <c r="AD124" i="1"/>
  <c r="AC124" i="1"/>
  <c r="AF124" i="1" s="1"/>
  <c r="AY124" i="1"/>
  <c r="AV124" i="1"/>
  <c r="AZ124" i="1" s="1"/>
  <c r="BE124" i="1"/>
  <c r="AM124" i="1"/>
  <c r="AN124" i="1" s="1"/>
  <c r="AL124" i="1"/>
  <c r="AO124" i="1" s="1"/>
  <c r="AP124" i="1" s="1"/>
  <c r="AQ124" i="1" s="1"/>
  <c r="A124" i="14"/>
  <c r="AE123" i="1"/>
  <c r="AI123" i="1"/>
  <c r="N125" i="1"/>
  <c r="H124" i="1"/>
  <c r="J124" i="1" s="1"/>
  <c r="B126" i="1"/>
  <c r="D123" i="1" l="1"/>
  <c r="E123" i="1" s="1"/>
  <c r="F123" i="1" s="1"/>
  <c r="O122" i="1"/>
  <c r="Y122" i="1" s="1"/>
  <c r="Q124" i="1"/>
  <c r="G126" i="1"/>
  <c r="K124" i="1"/>
  <c r="P123" i="1" s="1"/>
  <c r="R123" i="1"/>
  <c r="V123" i="1" s="1"/>
  <c r="W123" i="1" s="1"/>
  <c r="S124" i="1"/>
  <c r="AG124" i="1"/>
  <c r="AH124" i="1" s="1"/>
  <c r="AI124" i="1"/>
  <c r="AE124" i="1"/>
  <c r="AL125" i="1"/>
  <c r="AO125" i="1" s="1"/>
  <c r="AP125" i="1" s="1"/>
  <c r="AQ125" i="1" s="1"/>
  <c r="A125" i="14"/>
  <c r="AV125" i="1"/>
  <c r="AZ125" i="1" s="1"/>
  <c r="AY125" i="1"/>
  <c r="BE125" i="1"/>
  <c r="AD125" i="1"/>
  <c r="AC125" i="1"/>
  <c r="AF125" i="1" s="1"/>
  <c r="AG125" i="1" s="1"/>
  <c r="AH125" i="1" s="1"/>
  <c r="A126" i="1"/>
  <c r="AW125" i="1"/>
  <c r="AX125" i="1" s="1"/>
  <c r="AM125" i="1"/>
  <c r="AN125" i="1" s="1"/>
  <c r="N126" i="1"/>
  <c r="H125" i="1"/>
  <c r="J125" i="1" s="1"/>
  <c r="B127" i="1"/>
  <c r="O123" i="1" l="1"/>
  <c r="Y123" i="1" s="1"/>
  <c r="D124" i="1"/>
  <c r="E124" i="1" s="1"/>
  <c r="F124" i="1" s="1"/>
  <c r="K125" i="1"/>
  <c r="P124" i="1" s="1"/>
  <c r="R124" i="1"/>
  <c r="V124" i="1" s="1"/>
  <c r="W124" i="1" s="1"/>
  <c r="Q125" i="1"/>
  <c r="G127" i="1"/>
  <c r="S125" i="1"/>
  <c r="AE125" i="1"/>
  <c r="AI125" i="1"/>
  <c r="AC126" i="1"/>
  <c r="AF126" i="1" s="1"/>
  <c r="AG126" i="1" s="1"/>
  <c r="AH126" i="1" s="1"/>
  <c r="A127" i="1"/>
  <c r="AM126" i="1"/>
  <c r="AN126" i="1" s="1"/>
  <c r="AD126" i="1"/>
  <c r="AL126" i="1"/>
  <c r="AO126" i="1" s="1"/>
  <c r="AP126" i="1" s="1"/>
  <c r="AQ126" i="1" s="1"/>
  <c r="BE126" i="1"/>
  <c r="AV126" i="1"/>
  <c r="AZ126" i="1" s="1"/>
  <c r="A126" i="14"/>
  <c r="AW126" i="1"/>
  <c r="AX126" i="1" s="1"/>
  <c r="AY126" i="1"/>
  <c r="N127" i="1"/>
  <c r="H126" i="1"/>
  <c r="J126" i="1" s="1"/>
  <c r="B128" i="1"/>
  <c r="D125" i="1" l="1"/>
  <c r="E125" i="1" s="1"/>
  <c r="F125" i="1" s="1"/>
  <c r="O124" i="1"/>
  <c r="Y124" i="1" s="1"/>
  <c r="Q126" i="1"/>
  <c r="G128" i="1"/>
  <c r="K126" i="1"/>
  <c r="P125" i="1" s="1"/>
  <c r="R125" i="1"/>
  <c r="V125" i="1" s="1"/>
  <c r="W125" i="1" s="1"/>
  <c r="S126" i="1"/>
  <c r="AI126" i="1"/>
  <c r="AE126" i="1"/>
  <c r="A127" i="14"/>
  <c r="AW127" i="1"/>
  <c r="AX127" i="1" s="1"/>
  <c r="AC127" i="1"/>
  <c r="AF127" i="1" s="1"/>
  <c r="AG127" i="1" s="1"/>
  <c r="AH127" i="1" s="1"/>
  <c r="AV127" i="1"/>
  <c r="AZ127" i="1" s="1"/>
  <c r="AD127" i="1"/>
  <c r="AM127" i="1"/>
  <c r="AN127" i="1" s="1"/>
  <c r="AL127" i="1"/>
  <c r="AO127" i="1" s="1"/>
  <c r="AP127" i="1" s="1"/>
  <c r="AQ127" i="1" s="1"/>
  <c r="A128" i="1"/>
  <c r="BE127" i="1"/>
  <c r="AY127" i="1"/>
  <c r="H127" i="1"/>
  <c r="J127" i="1" s="1"/>
  <c r="N128" i="1"/>
  <c r="B129" i="1"/>
  <c r="D126" i="1" l="1"/>
  <c r="E126" i="1" s="1"/>
  <c r="F126" i="1" s="1"/>
  <c r="K127" i="1"/>
  <c r="P126" i="1" s="1"/>
  <c r="R126" i="1"/>
  <c r="V126" i="1" s="1"/>
  <c r="W126" i="1" s="1"/>
  <c r="O125" i="1"/>
  <c r="Y125" i="1" s="1"/>
  <c r="Q127" i="1"/>
  <c r="G129" i="1"/>
  <c r="S127" i="1"/>
  <c r="AL128" i="1"/>
  <c r="AO128" i="1" s="1"/>
  <c r="AP128" i="1" s="1"/>
  <c r="AQ128" i="1" s="1"/>
  <c r="AY128" i="1"/>
  <c r="AM128" i="1"/>
  <c r="AN128" i="1" s="1"/>
  <c r="BE128" i="1"/>
  <c r="AW128" i="1"/>
  <c r="AX128" i="1" s="1"/>
  <c r="A129" i="1"/>
  <c r="A128" i="14"/>
  <c r="AV128" i="1"/>
  <c r="AZ128" i="1" s="1"/>
  <c r="AD128" i="1"/>
  <c r="AC128" i="1"/>
  <c r="AF128" i="1" s="1"/>
  <c r="AG128" i="1" s="1"/>
  <c r="AH128" i="1" s="1"/>
  <c r="AI127" i="1"/>
  <c r="AE127" i="1"/>
  <c r="N129" i="1"/>
  <c r="H128" i="1"/>
  <c r="J128" i="1" s="1"/>
  <c r="B130" i="1"/>
  <c r="D127" i="1" l="1"/>
  <c r="E127" i="1" s="1"/>
  <c r="F127" i="1" s="1"/>
  <c r="O126" i="1"/>
  <c r="Y126" i="1" s="1"/>
  <c r="K128" i="1"/>
  <c r="P127" i="1" s="1"/>
  <c r="R127" i="1"/>
  <c r="V127" i="1" s="1"/>
  <c r="W127" i="1" s="1"/>
  <c r="Q128" i="1"/>
  <c r="G130" i="1"/>
  <c r="S128" i="1"/>
  <c r="BE129" i="1"/>
  <c r="AY129" i="1"/>
  <c r="A129" i="14"/>
  <c r="AW129" i="1"/>
  <c r="AX129" i="1" s="1"/>
  <c r="AC129" i="1"/>
  <c r="AF129" i="1" s="1"/>
  <c r="AG129" i="1" s="1"/>
  <c r="AH129" i="1" s="1"/>
  <c r="AM129" i="1"/>
  <c r="AN129" i="1" s="1"/>
  <c r="AL129" i="1"/>
  <c r="AO129" i="1" s="1"/>
  <c r="AD129" i="1"/>
  <c r="A130" i="1"/>
  <c r="AV129" i="1"/>
  <c r="AZ129" i="1" s="1"/>
  <c r="AE128" i="1"/>
  <c r="AI128" i="1"/>
  <c r="H129" i="1"/>
  <c r="J129" i="1" s="1"/>
  <c r="N130" i="1"/>
  <c r="B131" i="1"/>
  <c r="D128" i="1" l="1"/>
  <c r="E128" i="1" s="1"/>
  <c r="F128" i="1" s="1"/>
  <c r="O127" i="1"/>
  <c r="Y127" i="1" s="1"/>
  <c r="Q129" i="1"/>
  <c r="G131" i="1"/>
  <c r="K129" i="1"/>
  <c r="P128" i="1" s="1"/>
  <c r="R128" i="1"/>
  <c r="V128" i="1" s="1"/>
  <c r="W128" i="1" s="1"/>
  <c r="S129" i="1"/>
  <c r="AI129" i="1"/>
  <c r="AE129" i="1"/>
  <c r="AP129" i="1"/>
  <c r="AQ129" i="1" s="1"/>
  <c r="A130" i="14"/>
  <c r="AD130" i="1"/>
  <c r="AL130" i="1"/>
  <c r="AO130" i="1" s="1"/>
  <c r="A131" i="1"/>
  <c r="AC130" i="1"/>
  <c r="AF130" i="1" s="1"/>
  <c r="AG130" i="1" s="1"/>
  <c r="AH130" i="1" s="1"/>
  <c r="AY130" i="1"/>
  <c r="AV130" i="1"/>
  <c r="AZ130" i="1" s="1"/>
  <c r="AW130" i="1"/>
  <c r="AX130" i="1" s="1"/>
  <c r="AM130" i="1"/>
  <c r="AN130" i="1" s="1"/>
  <c r="BE130" i="1"/>
  <c r="N131" i="1"/>
  <c r="H130" i="1"/>
  <c r="J130" i="1" s="1"/>
  <c r="B132" i="1"/>
  <c r="D129" i="1" l="1"/>
  <c r="E129" i="1" s="1"/>
  <c r="F129" i="1" s="1"/>
  <c r="O128" i="1"/>
  <c r="Y128" i="1" s="1"/>
  <c r="K130" i="1"/>
  <c r="P129" i="1" s="1"/>
  <c r="R129" i="1"/>
  <c r="V129" i="1" s="1"/>
  <c r="W129" i="1" s="1"/>
  <c r="Q130" i="1"/>
  <c r="G132" i="1"/>
  <c r="S130" i="1"/>
  <c r="AP130" i="1"/>
  <c r="AQ130" i="1" s="1"/>
  <c r="AI130" i="1"/>
  <c r="AE130" i="1"/>
  <c r="BE131" i="1"/>
  <c r="AW131" i="1"/>
  <c r="AX131" i="1" s="1"/>
  <c r="A131" i="14"/>
  <c r="AL131" i="1"/>
  <c r="AO131" i="1" s="1"/>
  <c r="AP131" i="1" s="1"/>
  <c r="AQ131" i="1" s="1"/>
  <c r="AC131" i="1"/>
  <c r="AF131" i="1" s="1"/>
  <c r="AG131" i="1" s="1"/>
  <c r="AH131" i="1" s="1"/>
  <c r="AD131" i="1"/>
  <c r="A132" i="1"/>
  <c r="AV131" i="1"/>
  <c r="AZ131" i="1" s="1"/>
  <c r="AM131" i="1"/>
  <c r="AN131" i="1" s="1"/>
  <c r="AY131" i="1"/>
  <c r="H131" i="1"/>
  <c r="J131" i="1" s="1"/>
  <c r="N132" i="1"/>
  <c r="B133" i="1"/>
  <c r="D130" i="1" l="1"/>
  <c r="E130" i="1" s="1"/>
  <c r="F130" i="1" s="1"/>
  <c r="O129" i="1"/>
  <c r="Y129" i="1" s="1"/>
  <c r="Q131" i="1"/>
  <c r="G133" i="1"/>
  <c r="K131" i="1"/>
  <c r="P130" i="1" s="1"/>
  <c r="R130" i="1"/>
  <c r="V130" i="1" s="1"/>
  <c r="W130" i="1" s="1"/>
  <c r="S131" i="1"/>
  <c r="AC132" i="1"/>
  <c r="AF132" i="1" s="1"/>
  <c r="AG132" i="1" s="1"/>
  <c r="AH132" i="1" s="1"/>
  <c r="A132" i="14"/>
  <c r="BE132" i="1"/>
  <c r="AW132" i="1"/>
  <c r="AX132" i="1" s="1"/>
  <c r="AD132" i="1"/>
  <c r="AV132" i="1"/>
  <c r="AZ132" i="1" s="1"/>
  <c r="A133" i="1"/>
  <c r="AY132" i="1"/>
  <c r="AM132" i="1"/>
  <c r="AN132" i="1" s="1"/>
  <c r="AL132" i="1"/>
  <c r="AO132" i="1" s="1"/>
  <c r="AP132" i="1" s="1"/>
  <c r="AQ132" i="1" s="1"/>
  <c r="AI131" i="1"/>
  <c r="AE131" i="1"/>
  <c r="N133" i="1"/>
  <c r="H132" i="1"/>
  <c r="J132" i="1" s="1"/>
  <c r="B134" i="1"/>
  <c r="D131" i="1" l="1"/>
  <c r="E131" i="1" s="1"/>
  <c r="F131" i="1" s="1"/>
  <c r="O130" i="1"/>
  <c r="Y130" i="1" s="1"/>
  <c r="K132" i="1"/>
  <c r="P131" i="1" s="1"/>
  <c r="R131" i="1"/>
  <c r="V131" i="1" s="1"/>
  <c r="W131" i="1" s="1"/>
  <c r="Q132" i="1"/>
  <c r="G134" i="1"/>
  <c r="S132" i="1"/>
  <c r="AC133" i="1"/>
  <c r="AF133" i="1" s="1"/>
  <c r="AG133" i="1" s="1"/>
  <c r="AH133" i="1" s="1"/>
  <c r="AV133" i="1"/>
  <c r="AZ133" i="1" s="1"/>
  <c r="AD133" i="1"/>
  <c r="A134" i="1"/>
  <c r="AM133" i="1"/>
  <c r="AN133" i="1" s="1"/>
  <c r="AL133" i="1"/>
  <c r="AO133" i="1" s="1"/>
  <c r="AP133" i="1" s="1"/>
  <c r="AQ133" i="1" s="1"/>
  <c r="A133" i="14"/>
  <c r="AW133" i="1"/>
  <c r="AX133" i="1" s="1"/>
  <c r="AY133" i="1"/>
  <c r="BE133" i="1"/>
  <c r="AE132" i="1"/>
  <c r="AI132" i="1"/>
  <c r="H133" i="1"/>
  <c r="J133" i="1" s="1"/>
  <c r="N134" i="1"/>
  <c r="B135" i="1"/>
  <c r="O131" i="1" l="1"/>
  <c r="Y131" i="1" s="1"/>
  <c r="D132" i="1"/>
  <c r="E132" i="1" s="1"/>
  <c r="F132" i="1" s="1"/>
  <c r="K133" i="1"/>
  <c r="P132" i="1" s="1"/>
  <c r="R132" i="1"/>
  <c r="V132" i="1" s="1"/>
  <c r="W132" i="1" s="1"/>
  <c r="Q133" i="1"/>
  <c r="G135" i="1"/>
  <c r="S133" i="1"/>
  <c r="AD134" i="1"/>
  <c r="AY134" i="1"/>
  <c r="AC134" i="1"/>
  <c r="AF134" i="1" s="1"/>
  <c r="AG134" i="1" s="1"/>
  <c r="AH134" i="1" s="1"/>
  <c r="A135" i="1"/>
  <c r="AM134" i="1"/>
  <c r="AN134" i="1" s="1"/>
  <c r="BE134" i="1"/>
  <c r="AV134" i="1"/>
  <c r="AZ134" i="1" s="1"/>
  <c r="AW134" i="1"/>
  <c r="AX134" i="1" s="1"/>
  <c r="AL134" i="1"/>
  <c r="AO134" i="1" s="1"/>
  <c r="AP134" i="1" s="1"/>
  <c r="AQ134" i="1" s="1"/>
  <c r="A134" i="14"/>
  <c r="AE133" i="1"/>
  <c r="AI133" i="1"/>
  <c r="N135" i="1"/>
  <c r="H134" i="1"/>
  <c r="J134" i="1" s="1"/>
  <c r="B136" i="1"/>
  <c r="D133" i="1" l="1"/>
  <c r="E133" i="1" s="1"/>
  <c r="F133" i="1" s="1"/>
  <c r="O132" i="1"/>
  <c r="Y132" i="1" s="1"/>
  <c r="Q134" i="1"/>
  <c r="G136" i="1"/>
  <c r="K134" i="1"/>
  <c r="P133" i="1" s="1"/>
  <c r="R133" i="1"/>
  <c r="V133" i="1" s="1"/>
  <c r="W133" i="1" s="1"/>
  <c r="S134" i="1"/>
  <c r="A136" i="1"/>
  <c r="AY135" i="1"/>
  <c r="AM135" i="1"/>
  <c r="AN135" i="1" s="1"/>
  <c r="A135" i="14"/>
  <c r="AC135" i="1"/>
  <c r="AF135" i="1" s="1"/>
  <c r="AG135" i="1" s="1"/>
  <c r="AH135" i="1" s="1"/>
  <c r="AL135" i="1"/>
  <c r="AO135" i="1" s="1"/>
  <c r="AP135" i="1" s="1"/>
  <c r="AQ135" i="1" s="1"/>
  <c r="BE135" i="1"/>
  <c r="AV135" i="1"/>
  <c r="AZ135" i="1" s="1"/>
  <c r="AD135" i="1"/>
  <c r="AW135" i="1"/>
  <c r="AX135" i="1" s="1"/>
  <c r="AI134" i="1"/>
  <c r="AE134" i="1"/>
  <c r="H135" i="1"/>
  <c r="J135" i="1" s="1"/>
  <c r="N136" i="1"/>
  <c r="B137" i="1"/>
  <c r="O133" i="1" l="1"/>
  <c r="Y133" i="1" s="1"/>
  <c r="K135" i="1"/>
  <c r="P134" i="1" s="1"/>
  <c r="R134" i="1"/>
  <c r="V134" i="1" s="1"/>
  <c r="W134" i="1" s="1"/>
  <c r="Q135" i="1"/>
  <c r="G137" i="1"/>
  <c r="G138" i="1" s="1"/>
  <c r="G139" i="1" s="1"/>
  <c r="G140" i="1" s="1"/>
  <c r="G141" i="1" s="1"/>
  <c r="G142" i="1" s="1"/>
  <c r="G143" i="1" s="1"/>
  <c r="D134" i="1"/>
  <c r="E134" i="1" s="1"/>
  <c r="F134" i="1" s="1"/>
  <c r="S135" i="1"/>
  <c r="AE135" i="1"/>
  <c r="AI135" i="1"/>
  <c r="AD136" i="1"/>
  <c r="AL136" i="1"/>
  <c r="AO136" i="1" s="1"/>
  <c r="AP136" i="1" s="1"/>
  <c r="AQ136" i="1" s="1"/>
  <c r="AV136" i="1"/>
  <c r="AZ136" i="1" s="1"/>
  <c r="A136" i="14"/>
  <c r="AC136" i="1"/>
  <c r="AF136" i="1" s="1"/>
  <c r="AG136" i="1" s="1"/>
  <c r="AH136" i="1" s="1"/>
  <c r="A137" i="1"/>
  <c r="AM136" i="1"/>
  <c r="AN136" i="1" s="1"/>
  <c r="AY136" i="1"/>
  <c r="BE136" i="1"/>
  <c r="AW136" i="1"/>
  <c r="AX136" i="1" s="1"/>
  <c r="H136" i="1"/>
  <c r="J136" i="1" s="1"/>
  <c r="N137" i="1"/>
  <c r="B138" i="1"/>
  <c r="D135" i="1" l="1"/>
  <c r="E135" i="1" s="1"/>
  <c r="F135" i="1" s="1"/>
  <c r="O134" i="1"/>
  <c r="Y134" i="1" s="1"/>
  <c r="K136" i="1"/>
  <c r="P135" i="1" s="1"/>
  <c r="R135" i="1"/>
  <c r="V135" i="1" s="1"/>
  <c r="W135" i="1" s="1"/>
  <c r="S136" i="1"/>
  <c r="AD137" i="1"/>
  <c r="AC137" i="1"/>
  <c r="AF137" i="1" s="1"/>
  <c r="AG137" i="1" s="1"/>
  <c r="AH137" i="1" s="1"/>
  <c r="A138" i="1"/>
  <c r="A137" i="14"/>
  <c r="AM137" i="1"/>
  <c r="AN137" i="1" s="1"/>
  <c r="AL137" i="1"/>
  <c r="AO137" i="1" s="1"/>
  <c r="AP137" i="1" s="1"/>
  <c r="AQ137" i="1" s="1"/>
  <c r="BE137" i="1"/>
  <c r="AW137" i="1"/>
  <c r="AX137" i="1" s="1"/>
  <c r="AV137" i="1"/>
  <c r="AZ137" i="1" s="1"/>
  <c r="AY137" i="1"/>
  <c r="AI136" i="1"/>
  <c r="AE136" i="1"/>
  <c r="N138" i="1"/>
  <c r="H137" i="1"/>
  <c r="G144" i="1"/>
  <c r="B139" i="1"/>
  <c r="D136" i="1" l="1"/>
  <c r="E136" i="1" s="1"/>
  <c r="F136" i="1" s="1"/>
  <c r="K137" i="1"/>
  <c r="D137" i="1" s="1"/>
  <c r="E137" i="1" s="1"/>
  <c r="F137" i="1" s="1"/>
  <c r="J137" i="1"/>
  <c r="O135" i="1"/>
  <c r="Y135" i="1" s="1"/>
  <c r="S137" i="1"/>
  <c r="AW138" i="1"/>
  <c r="AX138" i="1" s="1"/>
  <c r="AV138" i="1"/>
  <c r="AZ138" i="1" s="1"/>
  <c r="A139" i="1"/>
  <c r="AM138" i="1"/>
  <c r="AN138" i="1" s="1"/>
  <c r="AL138" i="1"/>
  <c r="AO138" i="1" s="1"/>
  <c r="AP138" i="1" s="1"/>
  <c r="AQ138" i="1" s="1"/>
  <c r="AY138" i="1"/>
  <c r="BE138" i="1"/>
  <c r="AD138" i="1"/>
  <c r="AC138" i="1"/>
  <c r="AF138" i="1" s="1"/>
  <c r="AG138" i="1" s="1"/>
  <c r="AH138" i="1" s="1"/>
  <c r="A138" i="14"/>
  <c r="AI137" i="1"/>
  <c r="AE137" i="1"/>
  <c r="N139" i="1"/>
  <c r="H138" i="1"/>
  <c r="G145" i="1"/>
  <c r="B140" i="1"/>
  <c r="O136" i="1" l="1"/>
  <c r="Y136" i="1" s="1"/>
  <c r="K138" i="1"/>
  <c r="O137" i="1" s="1"/>
  <c r="Y137" i="1" s="1"/>
  <c r="J138" i="1"/>
  <c r="S138" i="1"/>
  <c r="AI138" i="1"/>
  <c r="AE138" i="1"/>
  <c r="AL139" i="1"/>
  <c r="AO139" i="1" s="1"/>
  <c r="AP139" i="1" s="1"/>
  <c r="AQ139" i="1" s="1"/>
  <c r="BE139" i="1"/>
  <c r="AM139" i="1"/>
  <c r="AN139" i="1" s="1"/>
  <c r="AD139" i="1"/>
  <c r="AY139" i="1"/>
  <c r="A139" i="14"/>
  <c r="AC139" i="1"/>
  <c r="AF139" i="1" s="1"/>
  <c r="AG139" i="1" s="1"/>
  <c r="AH139" i="1" s="1"/>
  <c r="AW139" i="1"/>
  <c r="AX139" i="1" s="1"/>
  <c r="AV139" i="1"/>
  <c r="AZ139" i="1" s="1"/>
  <c r="A140" i="1"/>
  <c r="H139" i="1"/>
  <c r="N140" i="1"/>
  <c r="G146" i="1"/>
  <c r="B141" i="1"/>
  <c r="D138" i="1" l="1"/>
  <c r="E138" i="1" s="1"/>
  <c r="F138" i="1" s="1"/>
  <c r="K139" i="1"/>
  <c r="D139" i="1" s="1"/>
  <c r="E139" i="1" s="1"/>
  <c r="F139" i="1" s="1"/>
  <c r="J139" i="1"/>
  <c r="S139" i="1"/>
  <c r="AI139" i="1"/>
  <c r="AE139" i="1"/>
  <c r="BE140" i="1"/>
  <c r="AW140" i="1"/>
  <c r="AX140" i="1" s="1"/>
  <c r="AD140" i="1"/>
  <c r="AC140" i="1"/>
  <c r="AF140" i="1" s="1"/>
  <c r="AY140" i="1"/>
  <c r="A140" i="14"/>
  <c r="AV140" i="1"/>
  <c r="AZ140" i="1" s="1"/>
  <c r="A141" i="1"/>
  <c r="AM140" i="1"/>
  <c r="AN140" i="1" s="1"/>
  <c r="AL140" i="1"/>
  <c r="AO140" i="1" s="1"/>
  <c r="AP140" i="1" s="1"/>
  <c r="AQ140" i="1" s="1"/>
  <c r="H140" i="1"/>
  <c r="N141" i="1"/>
  <c r="B142" i="1"/>
  <c r="G147" i="1"/>
  <c r="O138" i="1" l="1"/>
  <c r="Y138" i="1" s="1"/>
  <c r="K140" i="1"/>
  <c r="O139" i="1" s="1"/>
  <c r="Y139" i="1" s="1"/>
  <c r="J140" i="1"/>
  <c r="S140" i="1"/>
  <c r="AG140" i="1"/>
  <c r="AH140" i="1" s="1"/>
  <c r="A141" i="14"/>
  <c r="AV141" i="1"/>
  <c r="AZ141" i="1" s="1"/>
  <c r="AY141" i="1"/>
  <c r="AC141" i="1"/>
  <c r="AF141" i="1" s="1"/>
  <c r="AG141" i="1" s="1"/>
  <c r="AH141" i="1" s="1"/>
  <c r="AD141" i="1"/>
  <c r="AW141" i="1"/>
  <c r="AX141" i="1" s="1"/>
  <c r="A142" i="1"/>
  <c r="BE141" i="1"/>
  <c r="AM141" i="1"/>
  <c r="AN141" i="1" s="1"/>
  <c r="AL141" i="1"/>
  <c r="AO141" i="1" s="1"/>
  <c r="AP141" i="1" s="1"/>
  <c r="AQ141" i="1" s="1"/>
  <c r="AE140" i="1"/>
  <c r="AI140" i="1"/>
  <c r="H141" i="1"/>
  <c r="N142" i="1"/>
  <c r="B143" i="1"/>
  <c r="G148" i="1"/>
  <c r="D140" i="1" l="1"/>
  <c r="E140" i="1" s="1"/>
  <c r="F140" i="1" s="1"/>
  <c r="K141" i="1"/>
  <c r="D141" i="1" s="1"/>
  <c r="E141" i="1" s="1"/>
  <c r="F141" i="1" s="1"/>
  <c r="J141" i="1"/>
  <c r="S141" i="1"/>
  <c r="AE141" i="1"/>
  <c r="AI141" i="1"/>
  <c r="A143" i="1"/>
  <c r="AW142" i="1"/>
  <c r="AX142" i="1" s="1"/>
  <c r="AV142" i="1"/>
  <c r="AZ142" i="1" s="1"/>
  <c r="AM142" i="1"/>
  <c r="AN142" i="1" s="1"/>
  <c r="AL142" i="1"/>
  <c r="AO142" i="1" s="1"/>
  <c r="AP142" i="1" s="1"/>
  <c r="AQ142" i="1" s="1"/>
  <c r="BE142" i="1"/>
  <c r="AD142" i="1"/>
  <c r="AY142" i="1"/>
  <c r="A142" i="14"/>
  <c r="AC142" i="1"/>
  <c r="AF142" i="1" s="1"/>
  <c r="AG142" i="1" s="1"/>
  <c r="AH142" i="1" s="1"/>
  <c r="H142" i="1"/>
  <c r="N143" i="1"/>
  <c r="B144" i="1"/>
  <c r="G149" i="1"/>
  <c r="O140" i="1" l="1"/>
  <c r="Y140" i="1" s="1"/>
  <c r="K142" i="1"/>
  <c r="O141" i="1" s="1"/>
  <c r="Y141" i="1" s="1"/>
  <c r="J142" i="1"/>
  <c r="S142" i="1"/>
  <c r="AW143" i="1"/>
  <c r="AX143" i="1" s="1"/>
  <c r="A143" i="14"/>
  <c r="AY143" i="1"/>
  <c r="AV143" i="1"/>
  <c r="AZ143" i="1" s="1"/>
  <c r="AD143" i="1"/>
  <c r="AC143" i="1"/>
  <c r="AF143" i="1" s="1"/>
  <c r="AG143" i="1" s="1"/>
  <c r="AH143" i="1" s="1"/>
  <c r="AL143" i="1"/>
  <c r="AO143" i="1" s="1"/>
  <c r="AP143" i="1" s="1"/>
  <c r="AQ143" i="1" s="1"/>
  <c r="BE143" i="1"/>
  <c r="A144" i="1"/>
  <c r="AM143" i="1"/>
  <c r="AN143" i="1" s="1"/>
  <c r="AI142" i="1"/>
  <c r="AE142" i="1"/>
  <c r="H143" i="1"/>
  <c r="N144" i="1"/>
  <c r="S143" i="1" s="1"/>
  <c r="B145" i="1"/>
  <c r="G150" i="1"/>
  <c r="D142" i="1" l="1"/>
  <c r="E142" i="1" s="1"/>
  <c r="F142" i="1" s="1"/>
  <c r="K143" i="1"/>
  <c r="D143" i="1" s="1"/>
  <c r="E143" i="1" s="1"/>
  <c r="F143" i="1" s="1"/>
  <c r="J143" i="1"/>
  <c r="AI143" i="1"/>
  <c r="AE143" i="1"/>
  <c r="AL144" i="1"/>
  <c r="AO144" i="1" s="1"/>
  <c r="AP144" i="1" s="1"/>
  <c r="AQ144" i="1" s="1"/>
  <c r="A144" i="14"/>
  <c r="AW144" i="1"/>
  <c r="AX144" i="1" s="1"/>
  <c r="AM144" i="1"/>
  <c r="AN144" i="1" s="1"/>
  <c r="AY144" i="1"/>
  <c r="AD144" i="1"/>
  <c r="AC144" i="1"/>
  <c r="AF144" i="1" s="1"/>
  <c r="AG144" i="1" s="1"/>
  <c r="AH144" i="1" s="1"/>
  <c r="BE144" i="1"/>
  <c r="AV144" i="1"/>
  <c r="AZ144" i="1" s="1"/>
  <c r="A145" i="1"/>
  <c r="N145" i="1"/>
  <c r="H144" i="1"/>
  <c r="G151" i="1"/>
  <c r="B146" i="1"/>
  <c r="O142" i="1" l="1"/>
  <c r="Y142" i="1" s="1"/>
  <c r="K144" i="1"/>
  <c r="D144" i="1" s="1"/>
  <c r="E144" i="1" s="1"/>
  <c r="F144" i="1" s="1"/>
  <c r="J144" i="1"/>
  <c r="AE144" i="1"/>
  <c r="AI144" i="1"/>
  <c r="AL145" i="1"/>
  <c r="AO145" i="1" s="1"/>
  <c r="AP145" i="1" s="1"/>
  <c r="AQ145" i="1" s="1"/>
  <c r="AC145" i="1"/>
  <c r="AF145" i="1" s="1"/>
  <c r="AG145" i="1" s="1"/>
  <c r="AH145" i="1" s="1"/>
  <c r="A146" i="1"/>
  <c r="BE145" i="1"/>
  <c r="AD145" i="1"/>
  <c r="AW145" i="1"/>
  <c r="AX145" i="1" s="1"/>
  <c r="AV145" i="1"/>
  <c r="AZ145" i="1" s="1"/>
  <c r="AM145" i="1"/>
  <c r="AN145" i="1" s="1"/>
  <c r="A145" i="14"/>
  <c r="AY145" i="1"/>
  <c r="N146" i="1"/>
  <c r="H145" i="1"/>
  <c r="G152" i="1"/>
  <c r="B147" i="1"/>
  <c r="O143" i="1" l="1"/>
  <c r="Y143" i="1" s="1"/>
  <c r="K145" i="1"/>
  <c r="D145" i="1" s="1"/>
  <c r="E145" i="1" s="1"/>
  <c r="F145" i="1" s="1"/>
  <c r="J145" i="1"/>
  <c r="AE145" i="1"/>
  <c r="AI145" i="1"/>
  <c r="A146" i="14"/>
  <c r="A147" i="1"/>
  <c r="AD146" i="1"/>
  <c r="AM146" i="1"/>
  <c r="AN146" i="1" s="1"/>
  <c r="AL146" i="1"/>
  <c r="AO146" i="1" s="1"/>
  <c r="AP146" i="1" s="1"/>
  <c r="AQ146" i="1" s="1"/>
  <c r="BE146" i="1"/>
  <c r="AC146" i="1"/>
  <c r="AF146" i="1" s="1"/>
  <c r="AG146" i="1" s="1"/>
  <c r="AH146" i="1" s="1"/>
  <c r="AY146" i="1"/>
  <c r="AV146" i="1"/>
  <c r="AZ146" i="1" s="1"/>
  <c r="AW146" i="1"/>
  <c r="AX146" i="1" s="1"/>
  <c r="H146" i="1"/>
  <c r="N147" i="1"/>
  <c r="B148" i="1"/>
  <c r="G153" i="1"/>
  <c r="O144" i="1" l="1"/>
  <c r="Y144" i="1" s="1"/>
  <c r="K146" i="1"/>
  <c r="D146" i="1" s="1"/>
  <c r="E146" i="1" s="1"/>
  <c r="F146" i="1" s="1"/>
  <c r="J146" i="1"/>
  <c r="AL147" i="1"/>
  <c r="AO147" i="1" s="1"/>
  <c r="AP147" i="1" s="1"/>
  <c r="AQ147" i="1" s="1"/>
  <c r="BE147" i="1"/>
  <c r="AD147" i="1"/>
  <c r="A147" i="14"/>
  <c r="AY147" i="1"/>
  <c r="AC147" i="1"/>
  <c r="AF147" i="1" s="1"/>
  <c r="AG147" i="1" s="1"/>
  <c r="AH147" i="1" s="1"/>
  <c r="A148" i="1"/>
  <c r="AW147" i="1"/>
  <c r="AX147" i="1" s="1"/>
  <c r="AV147" i="1"/>
  <c r="AZ147" i="1" s="1"/>
  <c r="AM147" i="1"/>
  <c r="AN147" i="1" s="1"/>
  <c r="AE146" i="1"/>
  <c r="AI146" i="1"/>
  <c r="N148" i="1"/>
  <c r="H147" i="1"/>
  <c r="G154" i="1"/>
  <c r="B149" i="1"/>
  <c r="O145" i="1" l="1"/>
  <c r="Y145" i="1" s="1"/>
  <c r="K147" i="1"/>
  <c r="D147" i="1" s="1"/>
  <c r="E147" i="1" s="1"/>
  <c r="F147" i="1" s="1"/>
  <c r="J147" i="1"/>
  <c r="AM148" i="1"/>
  <c r="AN148" i="1" s="1"/>
  <c r="AL148" i="1"/>
  <c r="AO148" i="1" s="1"/>
  <c r="AP148" i="1" s="1"/>
  <c r="AQ148" i="1" s="1"/>
  <c r="AC148" i="1"/>
  <c r="AF148" i="1" s="1"/>
  <c r="AG148" i="1" s="1"/>
  <c r="AH148" i="1" s="1"/>
  <c r="A148" i="14"/>
  <c r="AY148" i="1"/>
  <c r="BE148" i="1"/>
  <c r="AD148" i="1"/>
  <c r="AW148" i="1"/>
  <c r="AX148" i="1" s="1"/>
  <c r="AV148" i="1"/>
  <c r="AZ148" i="1" s="1"/>
  <c r="A149" i="1"/>
  <c r="AE147" i="1"/>
  <c r="AI147" i="1"/>
  <c r="N149" i="1"/>
  <c r="H148" i="1"/>
  <c r="B150" i="1"/>
  <c r="G155" i="1"/>
  <c r="O146" i="1" l="1"/>
  <c r="Y146" i="1" s="1"/>
  <c r="K148" i="1"/>
  <c r="D148" i="1" s="1"/>
  <c r="E148" i="1" s="1"/>
  <c r="F148" i="1" s="1"/>
  <c r="J148" i="1"/>
  <c r="A150" i="1"/>
  <c r="AD149" i="1"/>
  <c r="AM149" i="1"/>
  <c r="AN149" i="1" s="1"/>
  <c r="A149" i="14"/>
  <c r="AW149" i="1"/>
  <c r="AX149" i="1" s="1"/>
  <c r="AV149" i="1"/>
  <c r="AZ149" i="1" s="1"/>
  <c r="AL149" i="1"/>
  <c r="AO149" i="1" s="1"/>
  <c r="AP149" i="1" s="1"/>
  <c r="AQ149" i="1" s="1"/>
  <c r="BE149" i="1"/>
  <c r="AC149" i="1"/>
  <c r="AF149" i="1" s="1"/>
  <c r="AG149" i="1" s="1"/>
  <c r="AH149" i="1" s="1"/>
  <c r="AY149" i="1"/>
  <c r="AI148" i="1"/>
  <c r="AE148" i="1"/>
  <c r="N150" i="1"/>
  <c r="H149" i="1"/>
  <c r="B151" i="1"/>
  <c r="G156" i="1"/>
  <c r="O147" i="1" l="1"/>
  <c r="Y147" i="1" s="1"/>
  <c r="K149" i="1"/>
  <c r="O148" i="1" s="1"/>
  <c r="Y148" i="1" s="1"/>
  <c r="J149" i="1"/>
  <c r="AE149" i="1"/>
  <c r="AI149" i="1"/>
  <c r="AC150" i="1"/>
  <c r="AF150" i="1" s="1"/>
  <c r="AG150" i="1" s="1"/>
  <c r="AH150" i="1" s="1"/>
  <c r="BE150" i="1"/>
  <c r="AD150" i="1"/>
  <c r="A151" i="1"/>
  <c r="AV150" i="1"/>
  <c r="AZ150" i="1" s="1"/>
  <c r="AW150" i="1"/>
  <c r="AX150" i="1" s="1"/>
  <c r="AM150" i="1"/>
  <c r="AN150" i="1" s="1"/>
  <c r="AL150" i="1"/>
  <c r="AO150" i="1" s="1"/>
  <c r="AP150" i="1" s="1"/>
  <c r="AQ150" i="1" s="1"/>
  <c r="AY150" i="1"/>
  <c r="A150" i="14"/>
  <c r="H150" i="1"/>
  <c r="N151" i="1"/>
  <c r="B152" i="1"/>
  <c r="G157" i="1"/>
  <c r="D149" i="1" l="1"/>
  <c r="E149" i="1" s="1"/>
  <c r="F149" i="1" s="1"/>
  <c r="K150" i="1"/>
  <c r="D150" i="1" s="1"/>
  <c r="E150" i="1" s="1"/>
  <c r="F150" i="1" s="1"/>
  <c r="J150" i="1"/>
  <c r="AL151" i="1"/>
  <c r="AO151" i="1" s="1"/>
  <c r="AP151" i="1" s="1"/>
  <c r="AQ151" i="1" s="1"/>
  <c r="BE151" i="1"/>
  <c r="AV151" i="1"/>
  <c r="AZ151" i="1" s="1"/>
  <c r="AW151" i="1"/>
  <c r="AX151" i="1" s="1"/>
  <c r="AY151" i="1"/>
  <c r="AM151" i="1"/>
  <c r="AN151" i="1" s="1"/>
  <c r="A151" i="14"/>
  <c r="AD151" i="1"/>
  <c r="A152" i="1"/>
  <c r="AC151" i="1"/>
  <c r="AF151" i="1" s="1"/>
  <c r="AG151" i="1" s="1"/>
  <c r="AH151" i="1" s="1"/>
  <c r="AI150" i="1"/>
  <c r="AE150" i="1"/>
  <c r="H151" i="1"/>
  <c r="N152" i="1"/>
  <c r="B153" i="1"/>
  <c r="G158" i="1"/>
  <c r="O149" i="1" l="1"/>
  <c r="Y149" i="1" s="1"/>
  <c r="K151" i="1"/>
  <c r="D151" i="1" s="1"/>
  <c r="E151" i="1" s="1"/>
  <c r="F151" i="1" s="1"/>
  <c r="J151" i="1"/>
  <c r="A153" i="1"/>
  <c r="AY152" i="1"/>
  <c r="AM152" i="1"/>
  <c r="AN152" i="1" s="1"/>
  <c r="BE152" i="1"/>
  <c r="AD152" i="1"/>
  <c r="AL152" i="1"/>
  <c r="AO152" i="1" s="1"/>
  <c r="AC152" i="1"/>
  <c r="AF152" i="1" s="1"/>
  <c r="AG152" i="1" s="1"/>
  <c r="AH152" i="1" s="1"/>
  <c r="AV152" i="1"/>
  <c r="AZ152" i="1" s="1"/>
  <c r="A152" i="14"/>
  <c r="AW152" i="1"/>
  <c r="AX152" i="1" s="1"/>
  <c r="AI151" i="1"/>
  <c r="AE151" i="1"/>
  <c r="H152" i="1"/>
  <c r="N153" i="1"/>
  <c r="G159" i="1"/>
  <c r="B154" i="1"/>
  <c r="O150" i="1" l="1"/>
  <c r="Y150" i="1" s="1"/>
  <c r="K152" i="1"/>
  <c r="O151" i="1" s="1"/>
  <c r="Y151" i="1" s="1"/>
  <c r="J152" i="1"/>
  <c r="AP152" i="1"/>
  <c r="AQ152" i="1" s="1"/>
  <c r="AE152" i="1"/>
  <c r="AI152" i="1"/>
  <c r="AL153" i="1"/>
  <c r="AO153" i="1" s="1"/>
  <c r="AP153" i="1" s="1"/>
  <c r="AQ153" i="1" s="1"/>
  <c r="A154" i="1"/>
  <c r="AW153" i="1"/>
  <c r="AX153" i="1" s="1"/>
  <c r="AY153" i="1"/>
  <c r="AC153" i="1"/>
  <c r="AF153" i="1" s="1"/>
  <c r="AG153" i="1" s="1"/>
  <c r="AH153" i="1" s="1"/>
  <c r="AM153" i="1"/>
  <c r="AN153" i="1" s="1"/>
  <c r="BE153" i="1"/>
  <c r="AD153" i="1"/>
  <c r="AV153" i="1"/>
  <c r="AZ153" i="1" s="1"/>
  <c r="A153" i="14"/>
  <c r="H153" i="1"/>
  <c r="N154" i="1"/>
  <c r="B155" i="1"/>
  <c r="G160" i="1"/>
  <c r="D152" i="1" l="1"/>
  <c r="E152" i="1" s="1"/>
  <c r="F152" i="1" s="1"/>
  <c r="K153" i="1"/>
  <c r="D153" i="1" s="1"/>
  <c r="E153" i="1" s="1"/>
  <c r="F153" i="1" s="1"/>
  <c r="J153" i="1"/>
  <c r="AE153" i="1"/>
  <c r="AI153" i="1"/>
  <c r="AY154" i="1"/>
  <c r="AM154" i="1"/>
  <c r="AN154" i="1" s="1"/>
  <c r="AW154" i="1"/>
  <c r="AX154" i="1" s="1"/>
  <c r="A154" i="14"/>
  <c r="AL154" i="1"/>
  <c r="AO154" i="1" s="1"/>
  <c r="AP154" i="1" s="1"/>
  <c r="AQ154" i="1" s="1"/>
  <c r="AV154" i="1"/>
  <c r="AZ154" i="1" s="1"/>
  <c r="A155" i="1"/>
  <c r="BE154" i="1"/>
  <c r="AC154" i="1"/>
  <c r="AF154" i="1" s="1"/>
  <c r="AG154" i="1" s="1"/>
  <c r="AH154" i="1" s="1"/>
  <c r="AD154" i="1"/>
  <c r="N155" i="1"/>
  <c r="H154" i="1"/>
  <c r="B156" i="1"/>
  <c r="G161" i="1"/>
  <c r="O152" i="1" l="1"/>
  <c r="Y152" i="1" s="1"/>
  <c r="K154" i="1"/>
  <c r="O153" i="1" s="1"/>
  <c r="Y153" i="1" s="1"/>
  <c r="J154" i="1"/>
  <c r="AI154" i="1"/>
  <c r="AE154" i="1"/>
  <c r="AW155" i="1"/>
  <c r="AX155" i="1" s="1"/>
  <c r="AV155" i="1"/>
  <c r="AZ155" i="1" s="1"/>
  <c r="AM155" i="1"/>
  <c r="AN155" i="1" s="1"/>
  <c r="AL155" i="1"/>
  <c r="AO155" i="1" s="1"/>
  <c r="AP155" i="1" s="1"/>
  <c r="AQ155" i="1" s="1"/>
  <c r="A155" i="14"/>
  <c r="AC155" i="1"/>
  <c r="AF155" i="1" s="1"/>
  <c r="AG155" i="1" s="1"/>
  <c r="AH155" i="1" s="1"/>
  <c r="AD155" i="1"/>
  <c r="A156" i="1"/>
  <c r="AY155" i="1"/>
  <c r="BE155" i="1"/>
  <c r="H155" i="1"/>
  <c r="N156" i="1"/>
  <c r="B157" i="1"/>
  <c r="G162" i="1"/>
  <c r="D154" i="1" l="1"/>
  <c r="E154" i="1" s="1"/>
  <c r="F154" i="1" s="1"/>
  <c r="K155" i="1"/>
  <c r="O154" i="1" s="1"/>
  <c r="Y154" i="1" s="1"/>
  <c r="J155" i="1"/>
  <c r="AL156" i="1"/>
  <c r="AO156" i="1" s="1"/>
  <c r="AP156" i="1" s="1"/>
  <c r="AQ156" i="1" s="1"/>
  <c r="AY156" i="1"/>
  <c r="BE156" i="1"/>
  <c r="AD156" i="1"/>
  <c r="AC156" i="1"/>
  <c r="AF156" i="1" s="1"/>
  <c r="AG156" i="1" s="1"/>
  <c r="AH156" i="1" s="1"/>
  <c r="A156" i="14"/>
  <c r="AW156" i="1"/>
  <c r="AX156" i="1" s="1"/>
  <c r="A157" i="1"/>
  <c r="AV156" i="1"/>
  <c r="AZ156" i="1" s="1"/>
  <c r="AM156" i="1"/>
  <c r="AN156" i="1" s="1"/>
  <c r="AI155" i="1"/>
  <c r="AE155" i="1"/>
  <c r="H156" i="1"/>
  <c r="N157" i="1"/>
  <c r="B158" i="1"/>
  <c r="G163" i="1"/>
  <c r="D155" i="1" l="1"/>
  <c r="E155" i="1" s="1"/>
  <c r="F155" i="1" s="1"/>
  <c r="K156" i="1"/>
  <c r="O155" i="1" s="1"/>
  <c r="Y155" i="1" s="1"/>
  <c r="J156" i="1"/>
  <c r="AL157" i="1"/>
  <c r="AO157" i="1" s="1"/>
  <c r="AP157" i="1" s="1"/>
  <c r="AQ157" i="1" s="1"/>
  <c r="AC157" i="1"/>
  <c r="AF157" i="1" s="1"/>
  <c r="AG157" i="1" s="1"/>
  <c r="AH157" i="1" s="1"/>
  <c r="BE157" i="1"/>
  <c r="A157" i="14"/>
  <c r="AV157" i="1"/>
  <c r="AZ157" i="1" s="1"/>
  <c r="A158" i="1"/>
  <c r="AY157" i="1"/>
  <c r="AD157" i="1"/>
  <c r="AW157" i="1"/>
  <c r="AX157" i="1" s="1"/>
  <c r="AM157" i="1"/>
  <c r="AN157" i="1" s="1"/>
  <c r="AI156" i="1"/>
  <c r="AE156" i="1"/>
  <c r="N158" i="1"/>
  <c r="H157" i="1"/>
  <c r="G164" i="1"/>
  <c r="B159" i="1"/>
  <c r="D156" i="1" l="1"/>
  <c r="E156" i="1" s="1"/>
  <c r="F156" i="1" s="1"/>
  <c r="K157" i="1"/>
  <c r="D157" i="1" s="1"/>
  <c r="E157" i="1" s="1"/>
  <c r="F157" i="1" s="1"/>
  <c r="J157" i="1"/>
  <c r="AE157" i="1"/>
  <c r="AI157" i="1"/>
  <c r="A159" i="1"/>
  <c r="AM158" i="1"/>
  <c r="AN158" i="1" s="1"/>
  <c r="AL158" i="1"/>
  <c r="AO158" i="1" s="1"/>
  <c r="AP158" i="1" s="1"/>
  <c r="AQ158" i="1" s="1"/>
  <c r="BE158" i="1"/>
  <c r="AV158" i="1"/>
  <c r="AZ158" i="1" s="1"/>
  <c r="A158" i="14"/>
  <c r="AY158" i="1"/>
  <c r="AD158" i="1"/>
  <c r="AW158" i="1"/>
  <c r="AX158" i="1" s="1"/>
  <c r="AC158" i="1"/>
  <c r="AF158" i="1" s="1"/>
  <c r="AG158" i="1" s="1"/>
  <c r="AH158" i="1" s="1"/>
  <c r="N159" i="1"/>
  <c r="H158" i="1"/>
  <c r="B160" i="1"/>
  <c r="G165" i="1"/>
  <c r="O156" i="1" l="1"/>
  <c r="Y156" i="1" s="1"/>
  <c r="K158" i="1"/>
  <c r="O157" i="1" s="1"/>
  <c r="Y157" i="1" s="1"/>
  <c r="J158" i="1"/>
  <c r="A160" i="1"/>
  <c r="BE159" i="1"/>
  <c r="A159" i="14"/>
  <c r="AY159" i="1"/>
  <c r="AM159" i="1"/>
  <c r="AN159" i="1" s="1"/>
  <c r="AV159" i="1"/>
  <c r="AZ159" i="1" s="1"/>
  <c r="AL159" i="1"/>
  <c r="AO159" i="1" s="1"/>
  <c r="AP159" i="1" s="1"/>
  <c r="AQ159" i="1" s="1"/>
  <c r="AW159" i="1"/>
  <c r="AX159" i="1" s="1"/>
  <c r="AC159" i="1"/>
  <c r="AF159" i="1" s="1"/>
  <c r="AD159" i="1"/>
  <c r="AE158" i="1"/>
  <c r="AI158" i="1"/>
  <c r="N160" i="1"/>
  <c r="H159" i="1"/>
  <c r="G166" i="1"/>
  <c r="B161" i="1"/>
  <c r="D158" i="1" l="1"/>
  <c r="E158" i="1" s="1"/>
  <c r="F158" i="1" s="1"/>
  <c r="K159" i="1"/>
  <c r="O158" i="1" s="1"/>
  <c r="Y158" i="1" s="1"/>
  <c r="J159" i="1"/>
  <c r="AM160" i="1"/>
  <c r="AN160" i="1" s="1"/>
  <c r="AL160" i="1"/>
  <c r="AO160" i="1" s="1"/>
  <c r="AP160" i="1" s="1"/>
  <c r="AQ160" i="1" s="1"/>
  <c r="AW160" i="1"/>
  <c r="AX160" i="1" s="1"/>
  <c r="AV160" i="1"/>
  <c r="AZ160" i="1" s="1"/>
  <c r="A160" i="14"/>
  <c r="AD160" i="1"/>
  <c r="BE160" i="1"/>
  <c r="AY160" i="1"/>
  <c r="AC160" i="1"/>
  <c r="AF160" i="1" s="1"/>
  <c r="AG160" i="1" s="1"/>
  <c r="AH160" i="1" s="1"/>
  <c r="A161" i="1"/>
  <c r="AG159" i="1"/>
  <c r="AH159" i="1" s="1"/>
  <c r="AI159" i="1"/>
  <c r="AE159" i="1"/>
  <c r="H160" i="1"/>
  <c r="N161" i="1"/>
  <c r="G167" i="1"/>
  <c r="B162" i="1"/>
  <c r="D159" i="1" l="1"/>
  <c r="E159" i="1" s="1"/>
  <c r="F159" i="1" s="1"/>
  <c r="K160" i="1"/>
  <c r="D160" i="1" s="1"/>
  <c r="E160" i="1" s="1"/>
  <c r="F160" i="1" s="1"/>
  <c r="J160" i="1"/>
  <c r="AI160" i="1"/>
  <c r="AE160" i="1"/>
  <c r="AM161" i="1"/>
  <c r="AN161" i="1" s="1"/>
  <c r="A162" i="1"/>
  <c r="AY161" i="1"/>
  <c r="AW161" i="1"/>
  <c r="AX161" i="1" s="1"/>
  <c r="AL161" i="1"/>
  <c r="AO161" i="1" s="1"/>
  <c r="AP161" i="1" s="1"/>
  <c r="AQ161" i="1" s="1"/>
  <c r="AD161" i="1"/>
  <c r="A161" i="14"/>
  <c r="AC161" i="1"/>
  <c r="AF161" i="1" s="1"/>
  <c r="AG161" i="1" s="1"/>
  <c r="AH161" i="1" s="1"/>
  <c r="BE161" i="1"/>
  <c r="AV161" i="1"/>
  <c r="AZ161" i="1" s="1"/>
  <c r="N162" i="1"/>
  <c r="H161" i="1"/>
  <c r="G168" i="1"/>
  <c r="B163" i="1"/>
  <c r="O159" i="1" l="1"/>
  <c r="Y159" i="1" s="1"/>
  <c r="K161" i="1"/>
  <c r="D161" i="1" s="1"/>
  <c r="E161" i="1" s="1"/>
  <c r="F161" i="1" s="1"/>
  <c r="J161" i="1"/>
  <c r="AE161" i="1"/>
  <c r="AI161" i="1"/>
  <c r="AW162" i="1"/>
  <c r="AX162" i="1" s="1"/>
  <c r="AV162" i="1"/>
  <c r="AZ162" i="1" s="1"/>
  <c r="AY162" i="1"/>
  <c r="AM162" i="1"/>
  <c r="AN162" i="1" s="1"/>
  <c r="AL162" i="1"/>
  <c r="AO162" i="1" s="1"/>
  <c r="AP162" i="1" s="1"/>
  <c r="AQ162" i="1" s="1"/>
  <c r="A162" i="14"/>
  <c r="BE162" i="1"/>
  <c r="AC162" i="1"/>
  <c r="AF162" i="1" s="1"/>
  <c r="AG162" i="1" s="1"/>
  <c r="AH162" i="1" s="1"/>
  <c r="AD162" i="1"/>
  <c r="A163" i="1"/>
  <c r="N163" i="1"/>
  <c r="H162" i="1"/>
  <c r="G169" i="1"/>
  <c r="B164" i="1"/>
  <c r="O160" i="1" l="1"/>
  <c r="Y160" i="1" s="1"/>
  <c r="K162" i="1"/>
  <c r="D162" i="1" s="1"/>
  <c r="E162" i="1" s="1"/>
  <c r="F162" i="1" s="1"/>
  <c r="J162" i="1"/>
  <c r="AI162" i="1"/>
  <c r="AE162" i="1"/>
  <c r="AY163" i="1"/>
  <c r="BE163" i="1"/>
  <c r="A163" i="14"/>
  <c r="A164" i="1"/>
  <c r="AW163" i="1"/>
  <c r="AX163" i="1" s="1"/>
  <c r="AM163" i="1"/>
  <c r="AN163" i="1" s="1"/>
  <c r="AV163" i="1"/>
  <c r="AZ163" i="1" s="1"/>
  <c r="AD163" i="1"/>
  <c r="AL163" i="1"/>
  <c r="AO163" i="1" s="1"/>
  <c r="AC163" i="1"/>
  <c r="AF163" i="1" s="1"/>
  <c r="AG163" i="1" s="1"/>
  <c r="AH163" i="1" s="1"/>
  <c r="H163" i="1"/>
  <c r="N164" i="1"/>
  <c r="G170" i="1"/>
  <c r="B165" i="1"/>
  <c r="O161" i="1" l="1"/>
  <c r="Y161" i="1" s="1"/>
  <c r="K163" i="1"/>
  <c r="O162" i="1" s="1"/>
  <c r="Y162" i="1" s="1"/>
  <c r="J163" i="1"/>
  <c r="BE164" i="1"/>
  <c r="AC164" i="1"/>
  <c r="AF164" i="1" s="1"/>
  <c r="AG164" i="1" s="1"/>
  <c r="AH164" i="1" s="1"/>
  <c r="AM164" i="1"/>
  <c r="AN164" i="1" s="1"/>
  <c r="AL164" i="1"/>
  <c r="AO164" i="1" s="1"/>
  <c r="AP164" i="1" s="1"/>
  <c r="AQ164" i="1" s="1"/>
  <c r="AD164" i="1"/>
  <c r="A164" i="14"/>
  <c r="A165" i="1"/>
  <c r="AV164" i="1"/>
  <c r="AZ164" i="1" s="1"/>
  <c r="AW164" i="1"/>
  <c r="AX164" i="1" s="1"/>
  <c r="AY164" i="1"/>
  <c r="AI163" i="1"/>
  <c r="AE163" i="1"/>
  <c r="AP163" i="1"/>
  <c r="AQ163" i="1" s="1"/>
  <c r="N165" i="1"/>
  <c r="H164" i="1"/>
  <c r="B166" i="1"/>
  <c r="G171" i="1"/>
  <c r="D163" i="1" l="1"/>
  <c r="E163" i="1" s="1"/>
  <c r="F163" i="1" s="1"/>
  <c r="K164" i="1"/>
  <c r="O163" i="1" s="1"/>
  <c r="Y163" i="1" s="1"/>
  <c r="J164" i="1"/>
  <c r="AL165" i="1"/>
  <c r="AO165" i="1" s="1"/>
  <c r="AP165" i="1" s="1"/>
  <c r="AQ165" i="1" s="1"/>
  <c r="A166" i="1"/>
  <c r="AW165" i="1"/>
  <c r="AX165" i="1" s="1"/>
  <c r="AV165" i="1"/>
  <c r="AZ165" i="1" s="1"/>
  <c r="AM165" i="1"/>
  <c r="AN165" i="1" s="1"/>
  <c r="BE165" i="1"/>
  <c r="A165" i="14"/>
  <c r="AC165" i="1"/>
  <c r="AF165" i="1" s="1"/>
  <c r="AG165" i="1" s="1"/>
  <c r="AH165" i="1" s="1"/>
  <c r="AY165" i="1"/>
  <c r="AD165" i="1"/>
  <c r="AE164" i="1"/>
  <c r="AI164" i="1"/>
  <c r="N166" i="1"/>
  <c r="H165" i="1"/>
  <c r="G172" i="1"/>
  <c r="B167" i="1"/>
  <c r="D164" i="1" l="1"/>
  <c r="E164" i="1" s="1"/>
  <c r="F164" i="1" s="1"/>
  <c r="K165" i="1"/>
  <c r="D165" i="1" s="1"/>
  <c r="E165" i="1" s="1"/>
  <c r="F165" i="1" s="1"/>
  <c r="J165" i="1"/>
  <c r="AE165" i="1"/>
  <c r="AI165" i="1"/>
  <c r="AD166" i="1"/>
  <c r="AM166" i="1"/>
  <c r="AN166" i="1" s="1"/>
  <c r="A166" i="14"/>
  <c r="AV166" i="1"/>
  <c r="AZ166" i="1" s="1"/>
  <c r="A167" i="1"/>
  <c r="BE166" i="1"/>
  <c r="AL166" i="1"/>
  <c r="AO166" i="1" s="1"/>
  <c r="AP166" i="1" s="1"/>
  <c r="AQ166" i="1" s="1"/>
  <c r="AW166" i="1"/>
  <c r="AX166" i="1" s="1"/>
  <c r="AY166" i="1"/>
  <c r="AC166" i="1"/>
  <c r="AF166" i="1" s="1"/>
  <c r="AG166" i="1" s="1"/>
  <c r="AH166" i="1" s="1"/>
  <c r="N167" i="1"/>
  <c r="H166" i="1"/>
  <c r="G173" i="1"/>
  <c r="B168" i="1"/>
  <c r="O164" i="1" l="1"/>
  <c r="Y164" i="1" s="1"/>
  <c r="K166" i="1"/>
  <c r="D166" i="1" s="1"/>
  <c r="E166" i="1" s="1"/>
  <c r="F166" i="1" s="1"/>
  <c r="J166" i="1"/>
  <c r="AL167" i="1"/>
  <c r="AO167" i="1" s="1"/>
  <c r="AP167" i="1" s="1"/>
  <c r="AQ167" i="1" s="1"/>
  <c r="A168" i="1"/>
  <c r="A167" i="14"/>
  <c r="AC167" i="1"/>
  <c r="AF167" i="1" s="1"/>
  <c r="AG167" i="1" s="1"/>
  <c r="AH167" i="1" s="1"/>
  <c r="AW167" i="1"/>
  <c r="AX167" i="1" s="1"/>
  <c r="BE167" i="1"/>
  <c r="AD167" i="1"/>
  <c r="AM167" i="1"/>
  <c r="AN167" i="1" s="1"/>
  <c r="AV167" i="1"/>
  <c r="AZ167" i="1" s="1"/>
  <c r="AY167" i="1"/>
  <c r="AI166" i="1"/>
  <c r="AE166" i="1"/>
  <c r="H167" i="1"/>
  <c r="N168" i="1"/>
  <c r="G174" i="1"/>
  <c r="B169" i="1"/>
  <c r="O165" i="1" l="1"/>
  <c r="Y165" i="1" s="1"/>
  <c r="K167" i="1"/>
  <c r="O166" i="1" s="1"/>
  <c r="Y166" i="1" s="1"/>
  <c r="J167" i="1"/>
  <c r="AL168" i="1"/>
  <c r="AO168" i="1" s="1"/>
  <c r="AP168" i="1" s="1"/>
  <c r="AQ168" i="1" s="1"/>
  <c r="AD168" i="1"/>
  <c r="BE168" i="1"/>
  <c r="A168" i="14"/>
  <c r="AM168" i="1"/>
  <c r="AN168" i="1" s="1"/>
  <c r="AC168" i="1"/>
  <c r="AF168" i="1" s="1"/>
  <c r="AG168" i="1" s="1"/>
  <c r="AH168" i="1" s="1"/>
  <c r="AY168" i="1"/>
  <c r="AV168" i="1"/>
  <c r="AZ168" i="1" s="1"/>
  <c r="A169" i="1"/>
  <c r="AW168" i="1"/>
  <c r="AX168" i="1" s="1"/>
  <c r="AI167" i="1"/>
  <c r="AE167" i="1"/>
  <c r="H168" i="1"/>
  <c r="N169" i="1"/>
  <c r="G175" i="1"/>
  <c r="B170" i="1"/>
  <c r="D167" i="1" l="1"/>
  <c r="E167" i="1" s="1"/>
  <c r="F167" i="1" s="1"/>
  <c r="K168" i="1"/>
  <c r="O167" i="1" s="1"/>
  <c r="Y167" i="1" s="1"/>
  <c r="J168" i="1"/>
  <c r="AI168" i="1"/>
  <c r="AE168" i="1"/>
  <c r="AM169" i="1"/>
  <c r="AN169" i="1" s="1"/>
  <c r="AL169" i="1"/>
  <c r="AO169" i="1" s="1"/>
  <c r="AD169" i="1"/>
  <c r="AC169" i="1"/>
  <c r="AF169" i="1" s="1"/>
  <c r="AG169" i="1" s="1"/>
  <c r="AH169" i="1" s="1"/>
  <c r="BE169" i="1"/>
  <c r="A169" i="14"/>
  <c r="A170" i="1"/>
  <c r="AW169" i="1"/>
  <c r="AX169" i="1" s="1"/>
  <c r="AY169" i="1"/>
  <c r="AV169" i="1"/>
  <c r="AZ169" i="1" s="1"/>
  <c r="N170" i="1"/>
  <c r="H169" i="1"/>
  <c r="B171" i="1"/>
  <c r="G176" i="1"/>
  <c r="D168" i="1" l="1"/>
  <c r="E168" i="1" s="1"/>
  <c r="F168" i="1" s="1"/>
  <c r="K169" i="1"/>
  <c r="D169" i="1" s="1"/>
  <c r="E169" i="1" s="1"/>
  <c r="F169" i="1" s="1"/>
  <c r="J169" i="1"/>
  <c r="BE170" i="1"/>
  <c r="A170" i="14"/>
  <c r="AV170" i="1"/>
  <c r="AZ170" i="1" s="1"/>
  <c r="AD170" i="1"/>
  <c r="AC170" i="1"/>
  <c r="AF170" i="1" s="1"/>
  <c r="AG170" i="1" s="1"/>
  <c r="AH170" i="1" s="1"/>
  <c r="AY170" i="1"/>
  <c r="A171" i="1"/>
  <c r="AM170" i="1"/>
  <c r="AN170" i="1" s="1"/>
  <c r="AW170" i="1"/>
  <c r="AX170" i="1" s="1"/>
  <c r="AL170" i="1"/>
  <c r="AO170" i="1" s="1"/>
  <c r="AP170" i="1" s="1"/>
  <c r="AQ170" i="1" s="1"/>
  <c r="AI169" i="1"/>
  <c r="AE169" i="1"/>
  <c r="AP169" i="1"/>
  <c r="AQ169" i="1" s="1"/>
  <c r="H170" i="1"/>
  <c r="N171" i="1"/>
  <c r="B172" i="1"/>
  <c r="G177" i="1"/>
  <c r="O168" i="1" l="1"/>
  <c r="Y168" i="1" s="1"/>
  <c r="K170" i="1"/>
  <c r="O169" i="1" s="1"/>
  <c r="Y169" i="1" s="1"/>
  <c r="J170" i="1"/>
  <c r="AM171" i="1"/>
  <c r="AN171" i="1" s="1"/>
  <c r="BE171" i="1"/>
  <c r="A171" i="14"/>
  <c r="AL171" i="1"/>
  <c r="AO171" i="1" s="1"/>
  <c r="AP171" i="1" s="1"/>
  <c r="AQ171" i="1" s="1"/>
  <c r="AV171" i="1"/>
  <c r="AZ171" i="1" s="1"/>
  <c r="AY171" i="1"/>
  <c r="AD171" i="1"/>
  <c r="A172" i="1"/>
  <c r="AC171" i="1"/>
  <c r="AF171" i="1" s="1"/>
  <c r="AG171" i="1" s="1"/>
  <c r="AH171" i="1" s="1"/>
  <c r="AW171" i="1"/>
  <c r="AX171" i="1" s="1"/>
  <c r="AI170" i="1"/>
  <c r="AE170" i="1"/>
  <c r="N172" i="1"/>
  <c r="H171" i="1"/>
  <c r="G178" i="1"/>
  <c r="B173" i="1"/>
  <c r="D170" i="1" l="1"/>
  <c r="E170" i="1" s="1"/>
  <c r="F170" i="1" s="1"/>
  <c r="K171" i="1"/>
  <c r="O170" i="1" s="1"/>
  <c r="Y170" i="1" s="1"/>
  <c r="J171" i="1"/>
  <c r="AE171" i="1"/>
  <c r="AI171" i="1"/>
  <c r="BE172" i="1"/>
  <c r="A173" i="1"/>
  <c r="AV172" i="1"/>
  <c r="AZ172" i="1" s="1"/>
  <c r="AY172" i="1"/>
  <c r="A172" i="14"/>
  <c r="AD172" i="1"/>
  <c r="AW172" i="1"/>
  <c r="AX172" i="1" s="1"/>
  <c r="AC172" i="1"/>
  <c r="AF172" i="1" s="1"/>
  <c r="AG172" i="1" s="1"/>
  <c r="AH172" i="1" s="1"/>
  <c r="AM172" i="1"/>
  <c r="AN172" i="1" s="1"/>
  <c r="AL172" i="1"/>
  <c r="AO172" i="1" s="1"/>
  <c r="AP172" i="1" s="1"/>
  <c r="AQ172" i="1" s="1"/>
  <c r="N173" i="1"/>
  <c r="H172" i="1"/>
  <c r="B174" i="1"/>
  <c r="G179" i="1"/>
  <c r="D171" i="1" l="1"/>
  <c r="E171" i="1" s="1"/>
  <c r="F171" i="1" s="1"/>
  <c r="K172" i="1"/>
  <c r="O171" i="1" s="1"/>
  <c r="Y171" i="1" s="1"/>
  <c r="J172" i="1"/>
  <c r="AI172" i="1"/>
  <c r="AE172" i="1"/>
  <c r="AC173" i="1"/>
  <c r="AF173" i="1" s="1"/>
  <c r="AG173" i="1" s="1"/>
  <c r="AH173" i="1" s="1"/>
  <c r="BE173" i="1"/>
  <c r="AV173" i="1"/>
  <c r="AZ173" i="1" s="1"/>
  <c r="A174" i="1"/>
  <c r="AM173" i="1"/>
  <c r="AN173" i="1" s="1"/>
  <c r="AY173" i="1"/>
  <c r="A173" i="14"/>
  <c r="AW173" i="1"/>
  <c r="AX173" i="1" s="1"/>
  <c r="AD173" i="1"/>
  <c r="AL173" i="1"/>
  <c r="AO173" i="1" s="1"/>
  <c r="AP173" i="1" s="1"/>
  <c r="AQ173" i="1" s="1"/>
  <c r="N174" i="1"/>
  <c r="H173" i="1"/>
  <c r="G180" i="1"/>
  <c r="B175" i="1"/>
  <c r="D172" i="1" l="1"/>
  <c r="E172" i="1" s="1"/>
  <c r="F172" i="1" s="1"/>
  <c r="K173" i="1"/>
  <c r="O172" i="1" s="1"/>
  <c r="Y172" i="1" s="1"/>
  <c r="J173" i="1"/>
  <c r="AD174" i="1"/>
  <c r="AM174" i="1"/>
  <c r="AN174" i="1" s="1"/>
  <c r="AW174" i="1"/>
  <c r="AX174" i="1" s="1"/>
  <c r="AY174" i="1"/>
  <c r="A174" i="14"/>
  <c r="AC174" i="1"/>
  <c r="AF174" i="1" s="1"/>
  <c r="AG174" i="1" s="1"/>
  <c r="AH174" i="1" s="1"/>
  <c r="BE174" i="1"/>
  <c r="AV174" i="1"/>
  <c r="AZ174" i="1" s="1"/>
  <c r="AL174" i="1"/>
  <c r="AO174" i="1" s="1"/>
  <c r="AP174" i="1" s="1"/>
  <c r="AQ174" i="1" s="1"/>
  <c r="A175" i="1"/>
  <c r="AE173" i="1"/>
  <c r="AI173" i="1"/>
  <c r="H174" i="1"/>
  <c r="N175" i="1"/>
  <c r="G181" i="1"/>
  <c r="B176" i="1"/>
  <c r="D173" i="1" l="1"/>
  <c r="E173" i="1" s="1"/>
  <c r="F173" i="1" s="1"/>
  <c r="K174" i="1"/>
  <c r="D174" i="1" s="1"/>
  <c r="E174" i="1" s="1"/>
  <c r="F174" i="1" s="1"/>
  <c r="J174" i="1"/>
  <c r="A176" i="1"/>
  <c r="AC175" i="1"/>
  <c r="AF175" i="1" s="1"/>
  <c r="AG175" i="1" s="1"/>
  <c r="AH175" i="1" s="1"/>
  <c r="AY175" i="1"/>
  <c r="BE175" i="1"/>
  <c r="AD175" i="1"/>
  <c r="A175" i="14"/>
  <c r="AW175" i="1"/>
  <c r="AX175" i="1" s="1"/>
  <c r="AV175" i="1"/>
  <c r="AZ175" i="1" s="1"/>
  <c r="AM175" i="1"/>
  <c r="AN175" i="1" s="1"/>
  <c r="AL175" i="1"/>
  <c r="AO175" i="1" s="1"/>
  <c r="AP175" i="1" s="1"/>
  <c r="AQ175" i="1" s="1"/>
  <c r="AI174" i="1"/>
  <c r="AE174" i="1"/>
  <c r="N176" i="1"/>
  <c r="H175" i="1"/>
  <c r="G182" i="1"/>
  <c r="B177" i="1"/>
  <c r="O173" i="1" l="1"/>
  <c r="Y173" i="1" s="1"/>
  <c r="K175" i="1"/>
  <c r="O174" i="1" s="1"/>
  <c r="Y174" i="1" s="1"/>
  <c r="J175" i="1"/>
  <c r="AE175" i="1"/>
  <c r="AI175" i="1"/>
  <c r="AM176" i="1"/>
  <c r="AN176" i="1" s="1"/>
  <c r="AW176" i="1"/>
  <c r="AX176" i="1" s="1"/>
  <c r="AL176" i="1"/>
  <c r="AO176" i="1" s="1"/>
  <c r="AP176" i="1" s="1"/>
  <c r="AQ176" i="1" s="1"/>
  <c r="AY176" i="1"/>
  <c r="BE176" i="1"/>
  <c r="AD176" i="1"/>
  <c r="A177" i="1"/>
  <c r="A176" i="14"/>
  <c r="AC176" i="1"/>
  <c r="AF176" i="1" s="1"/>
  <c r="AV176" i="1"/>
  <c r="AZ176" i="1" s="1"/>
  <c r="H176" i="1"/>
  <c r="N177" i="1"/>
  <c r="B178" i="1"/>
  <c r="G183" i="1"/>
  <c r="D175" i="1" l="1"/>
  <c r="E175" i="1" s="1"/>
  <c r="F175" i="1" s="1"/>
  <c r="K176" i="1"/>
  <c r="O175" i="1" s="1"/>
  <c r="Y175" i="1" s="1"/>
  <c r="J176" i="1"/>
  <c r="AD177" i="1"/>
  <c r="AY177" i="1"/>
  <c r="AL177" i="1"/>
  <c r="AO177" i="1" s="1"/>
  <c r="AP177" i="1" s="1"/>
  <c r="AQ177" i="1" s="1"/>
  <c r="BE177" i="1"/>
  <c r="AM177" i="1"/>
  <c r="AN177" i="1" s="1"/>
  <c r="A178" i="1"/>
  <c r="AV177" i="1"/>
  <c r="AZ177" i="1" s="1"/>
  <c r="A177" i="14"/>
  <c r="AC177" i="1"/>
  <c r="AF177" i="1" s="1"/>
  <c r="AG177" i="1" s="1"/>
  <c r="AH177" i="1" s="1"/>
  <c r="AW177" i="1"/>
  <c r="AX177" i="1" s="1"/>
  <c r="AE176" i="1"/>
  <c r="AI176" i="1"/>
  <c r="AG176" i="1"/>
  <c r="AH176" i="1" s="1"/>
  <c r="H177" i="1"/>
  <c r="N178" i="1"/>
  <c r="G184" i="1"/>
  <c r="B179" i="1"/>
  <c r="D176" i="1" l="1"/>
  <c r="E176" i="1" s="1"/>
  <c r="F176" i="1" s="1"/>
  <c r="K177" i="1"/>
  <c r="D177" i="1" s="1"/>
  <c r="E177" i="1" s="1"/>
  <c r="F177" i="1" s="1"/>
  <c r="J177" i="1"/>
  <c r="A178" i="14"/>
  <c r="AW178" i="1"/>
  <c r="AX178" i="1" s="1"/>
  <c r="AC178" i="1"/>
  <c r="AF178" i="1" s="1"/>
  <c r="AG178" i="1" s="1"/>
  <c r="AH178" i="1" s="1"/>
  <c r="AY178" i="1"/>
  <c r="A179" i="1"/>
  <c r="AD178" i="1"/>
  <c r="AV178" i="1"/>
  <c r="AZ178" i="1" s="1"/>
  <c r="AL178" i="1"/>
  <c r="AO178" i="1" s="1"/>
  <c r="AP178" i="1" s="1"/>
  <c r="AQ178" i="1" s="1"/>
  <c r="BE178" i="1"/>
  <c r="AM178" i="1"/>
  <c r="AN178" i="1" s="1"/>
  <c r="AI177" i="1"/>
  <c r="AE177" i="1"/>
  <c r="H178" i="1"/>
  <c r="N179" i="1"/>
  <c r="B180" i="1"/>
  <c r="G185" i="1"/>
  <c r="O176" i="1" l="1"/>
  <c r="Y176" i="1" s="1"/>
  <c r="K178" i="1"/>
  <c r="D178" i="1" s="1"/>
  <c r="E178" i="1" s="1"/>
  <c r="F178" i="1" s="1"/>
  <c r="J178" i="1"/>
  <c r="AI178" i="1"/>
  <c r="AE178" i="1"/>
  <c r="AM179" i="1"/>
  <c r="AN179" i="1" s="1"/>
  <c r="AW179" i="1"/>
  <c r="AX179" i="1" s="1"/>
  <c r="AV179" i="1"/>
  <c r="AZ179" i="1" s="1"/>
  <c r="A179" i="14"/>
  <c r="AC179" i="1"/>
  <c r="AF179" i="1" s="1"/>
  <c r="AG179" i="1" s="1"/>
  <c r="AH179" i="1" s="1"/>
  <c r="AY179" i="1"/>
  <c r="AD179" i="1"/>
  <c r="A180" i="1"/>
  <c r="AL179" i="1"/>
  <c r="AO179" i="1" s="1"/>
  <c r="AP179" i="1" s="1"/>
  <c r="AQ179" i="1" s="1"/>
  <c r="BE179" i="1"/>
  <c r="N180" i="1"/>
  <c r="H179" i="1"/>
  <c r="B181" i="1"/>
  <c r="G186" i="1"/>
  <c r="O177" i="1" l="1"/>
  <c r="Y177" i="1" s="1"/>
  <c r="K179" i="1"/>
  <c r="O178" i="1" s="1"/>
  <c r="Y178" i="1" s="1"/>
  <c r="J179" i="1"/>
  <c r="AD180" i="1"/>
  <c r="AV180" i="1"/>
  <c r="AZ180" i="1" s="1"/>
  <c r="AY180" i="1"/>
  <c r="A180" i="14"/>
  <c r="AW180" i="1"/>
  <c r="AX180" i="1" s="1"/>
  <c r="AC180" i="1"/>
  <c r="AF180" i="1" s="1"/>
  <c r="AG180" i="1" s="1"/>
  <c r="AH180" i="1" s="1"/>
  <c r="AM180" i="1"/>
  <c r="AN180" i="1" s="1"/>
  <c r="A181" i="1"/>
  <c r="BE180" i="1"/>
  <c r="AL180" i="1"/>
  <c r="AO180" i="1" s="1"/>
  <c r="AP180" i="1" s="1"/>
  <c r="AQ180" i="1" s="1"/>
  <c r="AI179" i="1"/>
  <c r="AE179" i="1"/>
  <c r="N181" i="1"/>
  <c r="H180" i="1"/>
  <c r="B182" i="1"/>
  <c r="G187" i="1"/>
  <c r="D179" i="1" l="1"/>
  <c r="E179" i="1" s="1"/>
  <c r="F179" i="1" s="1"/>
  <c r="K180" i="1"/>
  <c r="D180" i="1" s="1"/>
  <c r="E180" i="1" s="1"/>
  <c r="F180" i="1" s="1"/>
  <c r="J180" i="1"/>
  <c r="A182" i="1"/>
  <c r="AM181" i="1"/>
  <c r="AN181" i="1" s="1"/>
  <c r="AW181" i="1"/>
  <c r="AX181" i="1" s="1"/>
  <c r="AD181" i="1"/>
  <c r="AL181" i="1"/>
  <c r="AO181" i="1" s="1"/>
  <c r="AP181" i="1" s="1"/>
  <c r="AQ181" i="1" s="1"/>
  <c r="AV181" i="1"/>
  <c r="AZ181" i="1" s="1"/>
  <c r="AY181" i="1"/>
  <c r="AC181" i="1"/>
  <c r="AF181" i="1" s="1"/>
  <c r="AG181" i="1" s="1"/>
  <c r="AH181" i="1" s="1"/>
  <c r="A181" i="14"/>
  <c r="BE181" i="1"/>
  <c r="AI180" i="1"/>
  <c r="AE180" i="1"/>
  <c r="N182" i="1"/>
  <c r="H181" i="1"/>
  <c r="B183" i="1"/>
  <c r="G188" i="1"/>
  <c r="O179" i="1" l="1"/>
  <c r="Y179" i="1" s="1"/>
  <c r="K181" i="1"/>
  <c r="D181" i="1" s="1"/>
  <c r="E181" i="1" s="1"/>
  <c r="F181" i="1" s="1"/>
  <c r="J181" i="1"/>
  <c r="A183" i="1"/>
  <c r="AL182" i="1"/>
  <c r="AO182" i="1" s="1"/>
  <c r="AP182" i="1" s="1"/>
  <c r="AQ182" i="1" s="1"/>
  <c r="A182" i="14"/>
  <c r="AC182" i="1"/>
  <c r="AF182" i="1" s="1"/>
  <c r="AG182" i="1" s="1"/>
  <c r="AH182" i="1" s="1"/>
  <c r="AM182" i="1"/>
  <c r="AN182" i="1" s="1"/>
  <c r="AW182" i="1"/>
  <c r="AX182" i="1" s="1"/>
  <c r="BE182" i="1"/>
  <c r="AY182" i="1"/>
  <c r="AD182" i="1"/>
  <c r="AV182" i="1"/>
  <c r="AZ182" i="1" s="1"/>
  <c r="AE181" i="1"/>
  <c r="AI181" i="1"/>
  <c r="N183" i="1"/>
  <c r="H182" i="1"/>
  <c r="B184" i="1"/>
  <c r="G189" i="1"/>
  <c r="O180" i="1" l="1"/>
  <c r="Y180" i="1" s="1"/>
  <c r="K182" i="1"/>
  <c r="D182" i="1" s="1"/>
  <c r="E182" i="1" s="1"/>
  <c r="F182" i="1" s="1"/>
  <c r="J182" i="1"/>
  <c r="AI182" i="1"/>
  <c r="AE182" i="1"/>
  <c r="A183" i="14"/>
  <c r="A184" i="1"/>
  <c r="AV183" i="1"/>
  <c r="AZ183" i="1" s="1"/>
  <c r="AC183" i="1"/>
  <c r="AF183" i="1" s="1"/>
  <c r="AG183" i="1" s="1"/>
  <c r="AH183" i="1" s="1"/>
  <c r="AD183" i="1"/>
  <c r="AM183" i="1"/>
  <c r="AN183" i="1" s="1"/>
  <c r="BE183" i="1"/>
  <c r="AY183" i="1"/>
  <c r="AL183" i="1"/>
  <c r="AO183" i="1" s="1"/>
  <c r="AP183" i="1" s="1"/>
  <c r="AQ183" i="1" s="1"/>
  <c r="AW183" i="1"/>
  <c r="AX183" i="1" s="1"/>
  <c r="N184" i="1"/>
  <c r="H183" i="1"/>
  <c r="B185" i="1"/>
  <c r="G190" i="1"/>
  <c r="O181" i="1" l="1"/>
  <c r="Y181" i="1" s="1"/>
  <c r="K183" i="1"/>
  <c r="O182" i="1" s="1"/>
  <c r="Y182" i="1" s="1"/>
  <c r="J183" i="1"/>
  <c r="AY184" i="1"/>
  <c r="AV184" i="1"/>
  <c r="AZ184" i="1" s="1"/>
  <c r="AD184" i="1"/>
  <c r="AL184" i="1"/>
  <c r="AO184" i="1" s="1"/>
  <c r="AP184" i="1" s="1"/>
  <c r="AQ184" i="1" s="1"/>
  <c r="A184" i="14"/>
  <c r="A185" i="1"/>
  <c r="AW184" i="1"/>
  <c r="AX184" i="1" s="1"/>
  <c r="AM184" i="1"/>
  <c r="AN184" i="1" s="1"/>
  <c r="BE184" i="1"/>
  <c r="AC184" i="1"/>
  <c r="AF184" i="1" s="1"/>
  <c r="AG184" i="1" s="1"/>
  <c r="AH184" i="1" s="1"/>
  <c r="AI183" i="1"/>
  <c r="AE183" i="1"/>
  <c r="N185" i="1"/>
  <c r="H184" i="1"/>
  <c r="B186" i="1"/>
  <c r="G191" i="1"/>
  <c r="D183" i="1" l="1"/>
  <c r="E183" i="1" s="1"/>
  <c r="F183" i="1" s="1"/>
  <c r="K184" i="1"/>
  <c r="D184" i="1" s="1"/>
  <c r="E184" i="1" s="1"/>
  <c r="F184" i="1" s="1"/>
  <c r="J184" i="1"/>
  <c r="BE185" i="1"/>
  <c r="A185" i="14"/>
  <c r="AV185" i="1"/>
  <c r="AZ185" i="1" s="1"/>
  <c r="A186" i="1"/>
  <c r="AM185" i="1"/>
  <c r="AN185" i="1" s="1"/>
  <c r="AD185" i="1"/>
  <c r="AY185" i="1"/>
  <c r="AL185" i="1"/>
  <c r="AO185" i="1" s="1"/>
  <c r="AP185" i="1" s="1"/>
  <c r="AQ185" i="1" s="1"/>
  <c r="AC185" i="1"/>
  <c r="AF185" i="1" s="1"/>
  <c r="AG185" i="1" s="1"/>
  <c r="AH185" i="1" s="1"/>
  <c r="AW185" i="1"/>
  <c r="AX185" i="1" s="1"/>
  <c r="AE184" i="1"/>
  <c r="AI184" i="1"/>
  <c r="H185" i="1"/>
  <c r="N186" i="1"/>
  <c r="G192" i="1"/>
  <c r="B187" i="1"/>
  <c r="O183" i="1" l="1"/>
  <c r="Y183" i="1" s="1"/>
  <c r="K185" i="1"/>
  <c r="D185" i="1" s="1"/>
  <c r="E185" i="1" s="1"/>
  <c r="F185" i="1" s="1"/>
  <c r="J185" i="1"/>
  <c r="BE186" i="1"/>
  <c r="A186" i="14"/>
  <c r="AW186" i="1"/>
  <c r="AX186" i="1" s="1"/>
  <c r="AC186" i="1"/>
  <c r="AF186" i="1" s="1"/>
  <c r="AG186" i="1" s="1"/>
  <c r="AH186" i="1" s="1"/>
  <c r="AY186" i="1"/>
  <c r="AV186" i="1"/>
  <c r="AZ186" i="1" s="1"/>
  <c r="AD186" i="1"/>
  <c r="A187" i="1"/>
  <c r="AM186" i="1"/>
  <c r="AN186" i="1" s="1"/>
  <c r="AL186" i="1"/>
  <c r="AO186" i="1" s="1"/>
  <c r="AP186" i="1" s="1"/>
  <c r="AQ186" i="1" s="1"/>
  <c r="AI185" i="1"/>
  <c r="AE185" i="1"/>
  <c r="H186" i="1"/>
  <c r="N187" i="1"/>
  <c r="G193" i="1"/>
  <c r="B188" i="1"/>
  <c r="O184" i="1" l="1"/>
  <c r="Y184" i="1" s="1"/>
  <c r="K186" i="1"/>
  <c r="O185" i="1" s="1"/>
  <c r="Y185" i="1" s="1"/>
  <c r="J186" i="1"/>
  <c r="A188" i="1"/>
  <c r="AY187" i="1"/>
  <c r="AM187" i="1"/>
  <c r="AN187" i="1" s="1"/>
  <c r="AW187" i="1"/>
  <c r="AX187" i="1" s="1"/>
  <c r="AV187" i="1"/>
  <c r="AZ187" i="1" s="1"/>
  <c r="BE187" i="1"/>
  <c r="AL187" i="1"/>
  <c r="AO187" i="1" s="1"/>
  <c r="AD187" i="1"/>
  <c r="AC187" i="1"/>
  <c r="AF187" i="1" s="1"/>
  <c r="AG187" i="1" s="1"/>
  <c r="AH187" i="1" s="1"/>
  <c r="A187" i="14"/>
  <c r="AI186" i="1"/>
  <c r="AE186" i="1"/>
  <c r="H187" i="1"/>
  <c r="N188" i="1"/>
  <c r="B189" i="1"/>
  <c r="G194" i="1"/>
  <c r="D186" i="1" l="1"/>
  <c r="E186" i="1" s="1"/>
  <c r="F186" i="1" s="1"/>
  <c r="K187" i="1"/>
  <c r="O186" i="1" s="1"/>
  <c r="Y186" i="1" s="1"/>
  <c r="J187" i="1"/>
  <c r="AE187" i="1"/>
  <c r="AI187" i="1"/>
  <c r="AP187" i="1"/>
  <c r="AQ187" i="1" s="1"/>
  <c r="A189" i="1"/>
  <c r="BE188" i="1"/>
  <c r="AV188" i="1"/>
  <c r="AZ188" i="1" s="1"/>
  <c r="AW188" i="1"/>
  <c r="AX188" i="1" s="1"/>
  <c r="A188" i="14"/>
  <c r="AC188" i="1"/>
  <c r="AF188" i="1" s="1"/>
  <c r="AG188" i="1" s="1"/>
  <c r="AH188" i="1" s="1"/>
  <c r="AM188" i="1"/>
  <c r="AN188" i="1" s="1"/>
  <c r="AL188" i="1"/>
  <c r="AO188" i="1" s="1"/>
  <c r="AP188" i="1" s="1"/>
  <c r="AQ188" i="1" s="1"/>
  <c r="AD188" i="1"/>
  <c r="AY188" i="1"/>
  <c r="N189" i="1"/>
  <c r="H188" i="1"/>
  <c r="G195" i="1"/>
  <c r="B190" i="1"/>
  <c r="D187" i="1" l="1"/>
  <c r="E187" i="1" s="1"/>
  <c r="F187" i="1" s="1"/>
  <c r="K188" i="1"/>
  <c r="O187" i="1" s="1"/>
  <c r="Y187" i="1" s="1"/>
  <c r="J188" i="1"/>
  <c r="AI188" i="1"/>
  <c r="AE188" i="1"/>
  <c r="AM189" i="1"/>
  <c r="AN189" i="1" s="1"/>
  <c r="A189" i="14"/>
  <c r="AL189" i="1"/>
  <c r="AO189" i="1" s="1"/>
  <c r="AP189" i="1" s="1"/>
  <c r="AQ189" i="1" s="1"/>
  <c r="BE189" i="1"/>
  <c r="AY189" i="1"/>
  <c r="AV189" i="1"/>
  <c r="AZ189" i="1" s="1"/>
  <c r="AW189" i="1"/>
  <c r="AX189" i="1" s="1"/>
  <c r="A190" i="1"/>
  <c r="AD189" i="1"/>
  <c r="AC189" i="1"/>
  <c r="AF189" i="1" s="1"/>
  <c r="H189" i="1"/>
  <c r="N190" i="1"/>
  <c r="B191" i="1"/>
  <c r="G196" i="1"/>
  <c r="D188" i="1" l="1"/>
  <c r="E188" i="1" s="1"/>
  <c r="F188" i="1" s="1"/>
  <c r="K189" i="1"/>
  <c r="D189" i="1" s="1"/>
  <c r="E189" i="1" s="1"/>
  <c r="F189" i="1" s="1"/>
  <c r="J189" i="1"/>
  <c r="AG189" i="1"/>
  <c r="AH189" i="1" s="1"/>
  <c r="AI189" i="1"/>
  <c r="AE189" i="1"/>
  <c r="AC190" i="1"/>
  <c r="AF190" i="1" s="1"/>
  <c r="AG190" i="1" s="1"/>
  <c r="AH190" i="1" s="1"/>
  <c r="AD190" i="1"/>
  <c r="AM190" i="1"/>
  <c r="AN190" i="1" s="1"/>
  <c r="AW190" i="1"/>
  <c r="AX190" i="1" s="1"/>
  <c r="A190" i="14"/>
  <c r="AL190" i="1"/>
  <c r="AO190" i="1" s="1"/>
  <c r="AP190" i="1" s="1"/>
  <c r="AQ190" i="1" s="1"/>
  <c r="BE190" i="1"/>
  <c r="A191" i="1"/>
  <c r="AY190" i="1"/>
  <c r="AV190" i="1"/>
  <c r="AZ190" i="1" s="1"/>
  <c r="N191" i="1"/>
  <c r="H190" i="1"/>
  <c r="G197" i="1"/>
  <c r="B192" i="1"/>
  <c r="O188" i="1" l="1"/>
  <c r="Y188" i="1" s="1"/>
  <c r="K190" i="1"/>
  <c r="O189" i="1" s="1"/>
  <c r="Y189" i="1" s="1"/>
  <c r="J190" i="1"/>
  <c r="AI190" i="1"/>
  <c r="AE190" i="1"/>
  <c r="A191" i="14"/>
  <c r="AD191" i="1"/>
  <c r="AC191" i="1"/>
  <c r="AF191" i="1" s="1"/>
  <c r="AG191" i="1" s="1"/>
  <c r="AH191" i="1" s="1"/>
  <c r="AM191" i="1"/>
  <c r="AN191" i="1" s="1"/>
  <c r="AL191" i="1"/>
  <c r="AO191" i="1" s="1"/>
  <c r="AY191" i="1"/>
  <c r="AV191" i="1"/>
  <c r="AZ191" i="1" s="1"/>
  <c r="A192" i="1"/>
  <c r="AW191" i="1"/>
  <c r="AX191" i="1" s="1"/>
  <c r="BE191" i="1"/>
  <c r="N192" i="1"/>
  <c r="H191" i="1"/>
  <c r="B193" i="1"/>
  <c r="G198" i="1"/>
  <c r="D190" i="1" l="1"/>
  <c r="E190" i="1" s="1"/>
  <c r="F190" i="1" s="1"/>
  <c r="K191" i="1"/>
  <c r="O190" i="1" s="1"/>
  <c r="Y190" i="1" s="1"/>
  <c r="J191" i="1"/>
  <c r="AM192" i="1"/>
  <c r="AN192" i="1" s="1"/>
  <c r="AV192" i="1"/>
  <c r="AZ192" i="1" s="1"/>
  <c r="BE192" i="1"/>
  <c r="AL192" i="1"/>
  <c r="AO192" i="1" s="1"/>
  <c r="AP192" i="1" s="1"/>
  <c r="AQ192" i="1" s="1"/>
  <c r="AC192" i="1"/>
  <c r="AF192" i="1" s="1"/>
  <c r="AG192" i="1" s="1"/>
  <c r="AH192" i="1" s="1"/>
  <c r="AY192" i="1"/>
  <c r="A192" i="14"/>
  <c r="AD192" i="1"/>
  <c r="AW192" i="1"/>
  <c r="AX192" i="1" s="1"/>
  <c r="A193" i="1"/>
  <c r="AP191" i="1"/>
  <c r="AQ191" i="1" s="1"/>
  <c r="AE191" i="1"/>
  <c r="AI191" i="1"/>
  <c r="N193" i="1"/>
  <c r="H192" i="1"/>
  <c r="G199" i="1"/>
  <c r="B194" i="1"/>
  <c r="D191" i="1" l="1"/>
  <c r="E191" i="1" s="1"/>
  <c r="F191" i="1" s="1"/>
  <c r="K192" i="1"/>
  <c r="O191" i="1" s="1"/>
  <c r="Y191" i="1" s="1"/>
  <c r="J192" i="1"/>
  <c r="AE192" i="1"/>
  <c r="AI192" i="1"/>
  <c r="A194" i="1"/>
  <c r="AV193" i="1"/>
  <c r="AZ193" i="1" s="1"/>
  <c r="AM193" i="1"/>
  <c r="AN193" i="1" s="1"/>
  <c r="AL193" i="1"/>
  <c r="AO193" i="1" s="1"/>
  <c r="AP193" i="1" s="1"/>
  <c r="AQ193" i="1" s="1"/>
  <c r="BE193" i="1"/>
  <c r="AD193" i="1"/>
  <c r="AY193" i="1"/>
  <c r="A193" i="14"/>
  <c r="AW193" i="1"/>
  <c r="AX193" i="1" s="1"/>
  <c r="AC193" i="1"/>
  <c r="AF193" i="1" s="1"/>
  <c r="AG193" i="1" s="1"/>
  <c r="AH193" i="1" s="1"/>
  <c r="N194" i="1"/>
  <c r="H193" i="1"/>
  <c r="G200" i="1"/>
  <c r="B195" i="1"/>
  <c r="D192" i="1" l="1"/>
  <c r="E192" i="1" s="1"/>
  <c r="F192" i="1" s="1"/>
  <c r="K193" i="1"/>
  <c r="D193" i="1" s="1"/>
  <c r="E193" i="1" s="1"/>
  <c r="F193" i="1" s="1"/>
  <c r="J193" i="1"/>
  <c r="AE193" i="1"/>
  <c r="AI193" i="1"/>
  <c r="AC194" i="1"/>
  <c r="AF194" i="1" s="1"/>
  <c r="AG194" i="1" s="1"/>
  <c r="AH194" i="1" s="1"/>
  <c r="AY194" i="1"/>
  <c r="AW194" i="1"/>
  <c r="AX194" i="1" s="1"/>
  <c r="A195" i="1"/>
  <c r="AM194" i="1"/>
  <c r="AN194" i="1" s="1"/>
  <c r="AL194" i="1"/>
  <c r="AO194" i="1" s="1"/>
  <c r="AP194" i="1" s="1"/>
  <c r="AQ194" i="1" s="1"/>
  <c r="BE194" i="1"/>
  <c r="AV194" i="1"/>
  <c r="AZ194" i="1" s="1"/>
  <c r="AD194" i="1"/>
  <c r="A194" i="14"/>
  <c r="H194" i="1"/>
  <c r="N195" i="1"/>
  <c r="G201" i="1"/>
  <c r="B196" i="1"/>
  <c r="O192" i="1" l="1"/>
  <c r="Y192" i="1" s="1"/>
  <c r="K194" i="1"/>
  <c r="D194" i="1" s="1"/>
  <c r="E194" i="1" s="1"/>
  <c r="F194" i="1" s="1"/>
  <c r="J194" i="1"/>
  <c r="AE194" i="1"/>
  <c r="AI194" i="1"/>
  <c r="AD195" i="1"/>
  <c r="A195" i="14"/>
  <c r="AW195" i="1"/>
  <c r="AX195" i="1" s="1"/>
  <c r="A196" i="1"/>
  <c r="AM195" i="1"/>
  <c r="AN195" i="1" s="1"/>
  <c r="BE195" i="1"/>
  <c r="AV195" i="1"/>
  <c r="AZ195" i="1" s="1"/>
  <c r="AC195" i="1"/>
  <c r="AF195" i="1" s="1"/>
  <c r="AG195" i="1" s="1"/>
  <c r="AH195" i="1" s="1"/>
  <c r="AL195" i="1"/>
  <c r="AO195" i="1" s="1"/>
  <c r="AP195" i="1" s="1"/>
  <c r="AQ195" i="1" s="1"/>
  <c r="AY195" i="1"/>
  <c r="N196" i="1"/>
  <c r="H195" i="1"/>
  <c r="B197" i="1"/>
  <c r="G202" i="1"/>
  <c r="O193" i="1" l="1"/>
  <c r="Y193" i="1" s="1"/>
  <c r="K195" i="1"/>
  <c r="D195" i="1" s="1"/>
  <c r="E195" i="1" s="1"/>
  <c r="F195" i="1" s="1"/>
  <c r="J195" i="1"/>
  <c r="AI195" i="1"/>
  <c r="AE195" i="1"/>
  <c r="AM196" i="1"/>
  <c r="AN196" i="1" s="1"/>
  <c r="BE196" i="1"/>
  <c r="AV196" i="1"/>
  <c r="AZ196" i="1" s="1"/>
  <c r="A196" i="14"/>
  <c r="AL196" i="1"/>
  <c r="AO196" i="1" s="1"/>
  <c r="AP196" i="1" s="1"/>
  <c r="AQ196" i="1" s="1"/>
  <c r="A197" i="1"/>
  <c r="AY196" i="1"/>
  <c r="AD196" i="1"/>
  <c r="AW196" i="1"/>
  <c r="AX196" i="1" s="1"/>
  <c r="AC196" i="1"/>
  <c r="AF196" i="1" s="1"/>
  <c r="AG196" i="1" s="1"/>
  <c r="AH196" i="1" s="1"/>
  <c r="H196" i="1"/>
  <c r="N197" i="1"/>
  <c r="G203" i="1"/>
  <c r="B198" i="1"/>
  <c r="O194" i="1" l="1"/>
  <c r="Y194" i="1" s="1"/>
  <c r="K196" i="1"/>
  <c r="D196" i="1" s="1"/>
  <c r="E196" i="1" s="1"/>
  <c r="F196" i="1" s="1"/>
  <c r="J196" i="1"/>
  <c r="AC197" i="1"/>
  <c r="AF197" i="1" s="1"/>
  <c r="AG197" i="1" s="1"/>
  <c r="AH197" i="1" s="1"/>
  <c r="AM197" i="1"/>
  <c r="AN197" i="1" s="1"/>
  <c r="AD197" i="1"/>
  <c r="AV197" i="1"/>
  <c r="AZ197" i="1" s="1"/>
  <c r="BE197" i="1"/>
  <c r="A197" i="14"/>
  <c r="A198" i="1"/>
  <c r="AL197" i="1"/>
  <c r="AO197" i="1" s="1"/>
  <c r="AP197" i="1" s="1"/>
  <c r="AQ197" i="1" s="1"/>
  <c r="AW197" i="1"/>
  <c r="AX197" i="1" s="1"/>
  <c r="AY197" i="1"/>
  <c r="AE196" i="1"/>
  <c r="AI196" i="1"/>
  <c r="N198" i="1"/>
  <c r="H197" i="1"/>
  <c r="B199" i="1"/>
  <c r="O195" i="1" l="1"/>
  <c r="Y195" i="1" s="1"/>
  <c r="K197" i="1"/>
  <c r="D197" i="1" s="1"/>
  <c r="E197" i="1" s="1"/>
  <c r="F197" i="1" s="1"/>
  <c r="J197" i="1"/>
  <c r="AL198" i="1"/>
  <c r="AO198" i="1" s="1"/>
  <c r="AP198" i="1" s="1"/>
  <c r="AQ198" i="1" s="1"/>
  <c r="AV198" i="1"/>
  <c r="AZ198" i="1" s="1"/>
  <c r="AD198" i="1"/>
  <c r="AY198" i="1"/>
  <c r="AW198" i="1"/>
  <c r="AX198" i="1" s="1"/>
  <c r="AM198" i="1"/>
  <c r="AN198" i="1" s="1"/>
  <c r="BE198" i="1"/>
  <c r="AC198" i="1"/>
  <c r="AF198" i="1" s="1"/>
  <c r="AG198" i="1" s="1"/>
  <c r="AH198" i="1" s="1"/>
  <c r="A198" i="14"/>
  <c r="A199" i="1"/>
  <c r="AE197" i="1"/>
  <c r="AI197" i="1"/>
  <c r="N199" i="1"/>
  <c r="H198" i="1"/>
  <c r="B200" i="1"/>
  <c r="O196" i="1" l="1"/>
  <c r="Y196" i="1" s="1"/>
  <c r="K198" i="1"/>
  <c r="O197" i="1" s="1"/>
  <c r="Y197" i="1" s="1"/>
  <c r="J198" i="1"/>
  <c r="AI198" i="1"/>
  <c r="AE198" i="1"/>
  <c r="A200" i="1"/>
  <c r="A199" i="14"/>
  <c r="AM199" i="1"/>
  <c r="AN199" i="1" s="1"/>
  <c r="AY199" i="1"/>
  <c r="AD199" i="1"/>
  <c r="AW199" i="1"/>
  <c r="AX199" i="1" s="1"/>
  <c r="BE199" i="1"/>
  <c r="AC199" i="1"/>
  <c r="AF199" i="1" s="1"/>
  <c r="AG199" i="1" s="1"/>
  <c r="AH199" i="1" s="1"/>
  <c r="AV199" i="1"/>
  <c r="AZ199" i="1" s="1"/>
  <c r="AL199" i="1"/>
  <c r="AO199" i="1" s="1"/>
  <c r="AP199" i="1" s="1"/>
  <c r="AQ199" i="1" s="1"/>
  <c r="H199" i="1"/>
  <c r="N200" i="1"/>
  <c r="B201" i="1"/>
  <c r="D198" i="1" l="1"/>
  <c r="E198" i="1" s="1"/>
  <c r="F198" i="1" s="1"/>
  <c r="K199" i="1"/>
  <c r="D199" i="1" s="1"/>
  <c r="E199" i="1" s="1"/>
  <c r="F199" i="1" s="1"/>
  <c r="J199" i="1"/>
  <c r="AV200" i="1"/>
  <c r="AZ200" i="1" s="1"/>
  <c r="AW200" i="1"/>
  <c r="AX200" i="1" s="1"/>
  <c r="AD200" i="1"/>
  <c r="AY200" i="1"/>
  <c r="A201" i="1"/>
  <c r="AL200" i="1"/>
  <c r="AO200" i="1" s="1"/>
  <c r="AP200" i="1" s="1"/>
  <c r="AQ200" i="1" s="1"/>
  <c r="BE200" i="1"/>
  <c r="AM200" i="1"/>
  <c r="AN200" i="1" s="1"/>
  <c r="AC200" i="1"/>
  <c r="AF200" i="1" s="1"/>
  <c r="AG200" i="1" s="1"/>
  <c r="AH200" i="1" s="1"/>
  <c r="A200" i="14"/>
  <c r="AI199" i="1"/>
  <c r="AE199" i="1"/>
  <c r="H200" i="1"/>
  <c r="N201" i="1"/>
  <c r="B202" i="1"/>
  <c r="O198" i="1" l="1"/>
  <c r="Y198" i="1" s="1"/>
  <c r="K200" i="1"/>
  <c r="D200" i="1" s="1"/>
  <c r="E200" i="1" s="1"/>
  <c r="F200" i="1" s="1"/>
  <c r="J200" i="1"/>
  <c r="A201" i="14"/>
  <c r="AC201" i="1"/>
  <c r="AF201" i="1" s="1"/>
  <c r="AG201" i="1" s="1"/>
  <c r="AH201" i="1" s="1"/>
  <c r="AM201" i="1"/>
  <c r="AN201" i="1" s="1"/>
  <c r="BE201" i="1"/>
  <c r="AD201" i="1"/>
  <c r="AY201" i="1"/>
  <c r="AV201" i="1"/>
  <c r="AZ201" i="1" s="1"/>
  <c r="AL201" i="1"/>
  <c r="AO201" i="1" s="1"/>
  <c r="AP201" i="1" s="1"/>
  <c r="AQ201" i="1" s="1"/>
  <c r="A202" i="1"/>
  <c r="AW201" i="1"/>
  <c r="AX201" i="1" s="1"/>
  <c r="AI200" i="1"/>
  <c r="AE200" i="1"/>
  <c r="N202" i="1"/>
  <c r="H201" i="1"/>
  <c r="B203" i="1"/>
  <c r="O199" i="1" l="1"/>
  <c r="Y199" i="1" s="1"/>
  <c r="K201" i="1"/>
  <c r="D201" i="1" s="1"/>
  <c r="E201" i="1" s="1"/>
  <c r="F201" i="1" s="1"/>
  <c r="J201" i="1"/>
  <c r="AE201" i="1"/>
  <c r="AI201" i="1"/>
  <c r="A202" i="14"/>
  <c r="A203" i="1"/>
  <c r="BE202" i="1"/>
  <c r="AV202" i="1"/>
  <c r="AZ202" i="1" s="1"/>
  <c r="AY202" i="1"/>
  <c r="AM202" i="1"/>
  <c r="AN202" i="1" s="1"/>
  <c r="AD202" i="1"/>
  <c r="AW202" i="1"/>
  <c r="AX202" i="1" s="1"/>
  <c r="AL202" i="1"/>
  <c r="AO202" i="1" s="1"/>
  <c r="AP202" i="1" s="1"/>
  <c r="AQ202" i="1" s="1"/>
  <c r="AC202" i="1"/>
  <c r="AF202" i="1" s="1"/>
  <c r="AG202" i="1" s="1"/>
  <c r="AH202" i="1" s="1"/>
  <c r="N203" i="1"/>
  <c r="H203" i="1" s="1"/>
  <c r="H202" i="1"/>
  <c r="O200" i="1" l="1"/>
  <c r="Y200" i="1" s="1"/>
  <c r="K202" i="1"/>
  <c r="D202" i="1" s="1"/>
  <c r="E202" i="1" s="1"/>
  <c r="F202" i="1" s="1"/>
  <c r="J202" i="1"/>
  <c r="K203" i="1"/>
  <c r="D203" i="1" s="1"/>
  <c r="E203" i="1" s="1"/>
  <c r="F203" i="1" s="1"/>
  <c r="J203" i="1"/>
  <c r="AL203" i="1"/>
  <c r="AO203" i="1" s="1"/>
  <c r="AP203" i="1" s="1"/>
  <c r="AQ203" i="1" s="1"/>
  <c r="AD203" i="1"/>
  <c r="AV203" i="1"/>
  <c r="AZ203" i="1" s="1"/>
  <c r="AC203" i="1"/>
  <c r="AF203" i="1" s="1"/>
  <c r="AG203" i="1" s="1"/>
  <c r="AH203" i="1" s="1"/>
  <c r="AW203" i="1"/>
  <c r="AX203" i="1" s="1"/>
  <c r="AY203" i="1"/>
  <c r="AM203" i="1"/>
  <c r="AN203" i="1" s="1"/>
  <c r="BE203" i="1"/>
  <c r="A203" i="14"/>
  <c r="AE202" i="1"/>
  <c r="AI202" i="1"/>
  <c r="O201" i="1" l="1"/>
  <c r="Y201" i="1" s="1"/>
  <c r="O202" i="1"/>
  <c r="Y202" i="1" s="1"/>
  <c r="AI203" i="1"/>
  <c r="AE20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Dietz,S</author>
    <author>Frank VENMANS [530443]</author>
  </authors>
  <commentList>
    <comment ref="B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Dietz,S:</t>
        </r>
        <r>
          <rPr>
            <sz val="9"/>
            <color indexed="81"/>
            <rFont val="Tahoma"/>
            <family val="2"/>
          </rPr>
          <t xml:space="preserve">
WDI; world gross savings (%GDP), (unweighted) average of rate between 1977 and 2015.</t>
        </r>
      </text>
    </comment>
    <comment ref="B1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Dietz,S:</t>
        </r>
        <r>
          <rPr>
            <sz val="9"/>
            <color indexed="81"/>
            <rFont val="Tahoma"/>
            <family val="2"/>
          </rPr>
          <t xml:space="preserve">
www.co2.earth, 2014 data</t>
        </r>
      </text>
    </comment>
    <comment ref="B1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Dietz,S:</t>
        </r>
        <r>
          <rPr>
            <sz val="9"/>
            <color indexed="81"/>
            <rFont val="Tahoma"/>
            <family val="2"/>
          </rPr>
          <t xml:space="preserve">
UNDESA, Population Division; World population in 2015.</t>
        </r>
      </text>
    </comment>
    <comment ref="B1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Dietz,S:</t>
        </r>
        <r>
          <rPr>
            <sz val="9"/>
            <color indexed="81"/>
            <rFont val="Tahoma"/>
            <family val="2"/>
          </rPr>
          <t xml:space="preserve">
NASA; T in 2015.</t>
        </r>
      </text>
    </comment>
    <comment ref="B1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Dietz,S:</t>
        </r>
        <r>
          <rPr>
            <sz val="9"/>
            <color indexed="81"/>
            <rFont val="Tahoma"/>
            <family val="2"/>
          </rPr>
          <t xml:space="preserve">
WDI; GNI in 2015 in $US, Atlas method.</t>
        </r>
      </text>
    </comment>
    <comment ref="L30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Frank VENMANS [530443]:</t>
        </r>
        <r>
          <rPr>
            <sz val="9"/>
            <color indexed="81"/>
            <rFont val="Tahoma"/>
            <family val="2"/>
          </rPr>
          <t xml:space="preserve">
My solver didn't work, I've set k1 manually such that L30 is zero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Frank VENMANS</author>
  </authors>
  <commentList>
    <comment ref="Q3" authorId="0" shapeId="0" xr:uid="{7C37C8DA-C87D-4781-8D09-AE258EC67CA8}">
      <text>
        <r>
          <rPr>
            <b/>
            <sz val="9"/>
            <color indexed="81"/>
            <rFont val="Tahoma"/>
            <family val="2"/>
          </rPr>
          <t>Frank VENMANS:</t>
        </r>
        <r>
          <rPr>
            <sz val="9"/>
            <color indexed="81"/>
            <rFont val="Tahoma"/>
            <family val="2"/>
          </rPr>
          <t xml:space="preserve">
model uses yearly technology growth of 2% which corresponds to 1,969%continuous growth</t>
        </r>
      </text>
    </comment>
    <comment ref="V3" authorId="0" shapeId="0" xr:uid="{FD273FF3-DEBD-42E2-A330-3DEE42C28C9F}">
      <text>
        <r>
          <rPr>
            <b/>
            <sz val="9"/>
            <color indexed="81"/>
            <rFont val="Tahoma"/>
            <family val="2"/>
          </rPr>
          <t>Frank VENMANS:</t>
        </r>
        <r>
          <rPr>
            <sz val="9"/>
            <color indexed="81"/>
            <rFont val="Tahoma"/>
            <family val="2"/>
          </rPr>
          <t xml:space="preserve">
this corresponds to difference between calculated growth of q (column O) minus technology grorwth(column P) </t>
        </r>
      </text>
    </comment>
  </commentList>
</comments>
</file>

<file path=xl/sharedStrings.xml><?xml version="1.0" encoding="utf-8"?>
<sst xmlns="http://schemas.openxmlformats.org/spreadsheetml/2006/main" count="155" uniqueCount="98">
  <si>
    <t>Time</t>
  </si>
  <si>
    <t>Population</t>
  </si>
  <si>
    <t>Utility discount factor</t>
  </si>
  <si>
    <t>Output</t>
  </si>
  <si>
    <t>Emissions</t>
  </si>
  <si>
    <t>Cumulative emissions</t>
  </si>
  <si>
    <t>S zero</t>
  </si>
  <si>
    <t>Consumption</t>
  </si>
  <si>
    <t>Savings rate</t>
  </si>
  <si>
    <t>Utility</t>
  </si>
  <si>
    <t>Social welfare</t>
  </si>
  <si>
    <t>g</t>
  </si>
  <si>
    <t>gamma</t>
  </si>
  <si>
    <t>phi</t>
  </si>
  <si>
    <t>varphi</t>
  </si>
  <si>
    <t>epsilon</t>
  </si>
  <si>
    <t>zeta</t>
  </si>
  <si>
    <t>eta</t>
  </si>
  <si>
    <t>E zero</t>
  </si>
  <si>
    <t>T zero</t>
  </si>
  <si>
    <t>Output growth factor</t>
  </si>
  <si>
    <t>Damages factor</t>
  </si>
  <si>
    <t>Abatement cost factor</t>
  </si>
  <si>
    <t>Q zero</t>
  </si>
  <si>
    <t>n</t>
  </si>
  <si>
    <t>rho</t>
  </si>
  <si>
    <t>Timestep</t>
  </si>
  <si>
    <t>Temperature simulation</t>
  </si>
  <si>
    <t>a</t>
  </si>
  <si>
    <t>b</t>
  </si>
  <si>
    <t>vartheta</t>
  </si>
  <si>
    <t>c</t>
  </si>
  <si>
    <t>S theory</t>
  </si>
  <si>
    <t>a-sqrt(a²+4b)</t>
  </si>
  <si>
    <t>S star</t>
  </si>
  <si>
    <t>T star</t>
  </si>
  <si>
    <t>DICE baseline E</t>
  </si>
  <si>
    <t>Diff temp (theory - numerical)</t>
  </si>
  <si>
    <t>Diff temp (pct.)</t>
  </si>
  <si>
    <t>Discounted, population-adjusted utility</t>
  </si>
  <si>
    <t>T theory</t>
  </si>
  <si>
    <t>Central values</t>
  </si>
  <si>
    <t>High gamma</t>
  </si>
  <si>
    <t>Low gamma</t>
  </si>
  <si>
    <t>N zero</t>
  </si>
  <si>
    <t>Parameter</t>
  </si>
  <si>
    <t>Min</t>
  </si>
  <si>
    <t>Central</t>
  </si>
  <si>
    <t>Max</t>
  </si>
  <si>
    <t>rho-n</t>
  </si>
  <si>
    <t>g hat</t>
  </si>
  <si>
    <t>TCRE</t>
  </si>
  <si>
    <t>S max</t>
  </si>
  <si>
    <t>E theory</t>
  </si>
  <si>
    <t>C price theory</t>
  </si>
  <si>
    <t>-a+sqrt(a²+4b)</t>
  </si>
  <si>
    <t>C price theory (money)</t>
  </si>
  <si>
    <t>Carbon price</t>
  </si>
  <si>
    <t>Growth rate of carbon price</t>
  </si>
  <si>
    <t>Growth of damages factor</t>
  </si>
  <si>
    <t>Growth of abatement cost factor</t>
  </si>
  <si>
    <t>Model with delay</t>
  </si>
  <si>
    <t>Model without delay</t>
  </si>
  <si>
    <t>Numerical model</t>
  </si>
  <si>
    <t>Theoretical model without delay</t>
  </si>
  <si>
    <t>Theoretical model with delay</t>
  </si>
  <si>
    <t>Edot/E</t>
  </si>
  <si>
    <t>Model without delay and with temperature constraint</t>
  </si>
  <si>
    <t>k_2</t>
  </si>
  <si>
    <t>a+sqrt(a²+4b)</t>
  </si>
  <si>
    <t>T max</t>
  </si>
  <si>
    <t>k_1</t>
  </si>
  <si>
    <t>k_1+k_2+c/b</t>
  </si>
  <si>
    <t>Gamma</t>
  </si>
  <si>
    <t>Constrained carbon price</t>
  </si>
  <si>
    <t>Central values - Hotelling premium</t>
  </si>
  <si>
    <t>Central values carbon price</t>
  </si>
  <si>
    <t>Low gamma carbon price</t>
  </si>
  <si>
    <t>Low gamma Hotelling premium</t>
  </si>
  <si>
    <t>Central values Hotelling premium</t>
  </si>
  <si>
    <t>Low gamma - Hotelling premium</t>
  </si>
  <si>
    <t>Model without damages (minimize abatement costs)</t>
  </si>
  <si>
    <t>temperature</t>
  </si>
  <si>
    <t>E theory high damage</t>
  </si>
  <si>
    <t>gamma for 2°C</t>
  </si>
  <si>
    <t>E with damage such that T*=2°C</t>
  </si>
  <si>
    <t>deviation from 2% growth</t>
  </si>
  <si>
    <t>gammaTT_dot</t>
  </si>
  <si>
    <t>(phi-varphiE)E_dot</t>
  </si>
  <si>
    <t>This is the old definition of gamma, in paper gamma is defned 0,01</t>
  </si>
  <si>
    <t>Yearly Growth rate</t>
  </si>
  <si>
    <t>Continuous growth rates</t>
  </si>
  <si>
    <t>technology</t>
  </si>
  <si>
    <t>damage</t>
  </si>
  <si>
    <t>abatement</t>
  </si>
  <si>
    <t>Cont growth rate</t>
  </si>
  <si>
    <t>damage+abatement</t>
  </si>
  <si>
    <t>Damage*Abatement cost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</si>
</sst>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"/>
    <numFmt numFmtId="166" formatCode="0.000%"/>
    <numFmt numFmtId="167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11" fontId="0" fillId="0" borderId="0" xfId="0" applyNumberFormat="1"/>
    <xf numFmtId="0" fontId="0" fillId="0" borderId="0" xfId="0" applyFill="1"/>
    <xf numFmtId="164" fontId="0" fillId="0" borderId="0" xfId="1" applyNumberFormat="1" applyFont="1"/>
    <xf numFmtId="0" fontId="0" fillId="0" borderId="5" xfId="0" applyBorder="1"/>
    <xf numFmtId="0" fontId="4" fillId="0" borderId="0" xfId="0" applyFont="1"/>
    <xf numFmtId="0" fontId="5" fillId="0" borderId="0" xfId="0" applyFont="1"/>
    <xf numFmtId="0" fontId="0" fillId="0" borderId="0" xfId="0" applyBorder="1"/>
    <xf numFmtId="0" fontId="0" fillId="0" borderId="0" xfId="0" applyNumberFormat="1" applyFill="1"/>
    <xf numFmtId="0" fontId="5" fillId="0" borderId="0" xfId="0" applyFont="1" applyFill="1"/>
    <xf numFmtId="0" fontId="0" fillId="0" borderId="0" xfId="0" applyFill="1" applyBorder="1"/>
    <xf numFmtId="164" fontId="0" fillId="0" borderId="0" xfId="1" applyNumberFormat="1" applyFont="1" applyFill="1" applyBorder="1"/>
    <xf numFmtId="0" fontId="0" fillId="0" borderId="2" xfId="0" applyNumberFormat="1" applyBorder="1"/>
    <xf numFmtId="1" fontId="0" fillId="0" borderId="0" xfId="0" applyNumberFormat="1"/>
    <xf numFmtId="0" fontId="5" fillId="0" borderId="0" xfId="0" applyNumberFormat="1" applyFont="1"/>
    <xf numFmtId="0" fontId="0" fillId="0" borderId="0" xfId="0" applyNumberFormat="1"/>
    <xf numFmtId="0" fontId="8" fillId="0" borderId="0" xfId="0" applyNumberFormat="1" applyFont="1"/>
    <xf numFmtId="0" fontId="0" fillId="0" borderId="0" xfId="1" applyNumberFormat="1" applyFont="1"/>
    <xf numFmtId="0" fontId="7" fillId="0" borderId="0" xfId="0" applyNumberFormat="1" applyFont="1"/>
    <xf numFmtId="0" fontId="0" fillId="0" borderId="1" xfId="0" applyNumberFormat="1" applyBorder="1"/>
    <xf numFmtId="0" fontId="0" fillId="0" borderId="3" xfId="0" applyNumberFormat="1" applyBorder="1"/>
    <xf numFmtId="0" fontId="0" fillId="0" borderId="4" xfId="0" applyNumberFormat="1" applyBorder="1"/>
    <xf numFmtId="165" fontId="0" fillId="0" borderId="0" xfId="0" applyNumberFormat="1"/>
    <xf numFmtId="0" fontId="0" fillId="2" borderId="0" xfId="0" applyFill="1"/>
    <xf numFmtId="0" fontId="0" fillId="2" borderId="0" xfId="0" applyFill="1" applyBorder="1"/>
    <xf numFmtId="164" fontId="0" fillId="2" borderId="0" xfId="1" applyNumberFormat="1" applyFont="1" applyFill="1" applyBorder="1"/>
    <xf numFmtId="0" fontId="0" fillId="2" borderId="0" xfId="0" applyNumberFormat="1" applyFill="1"/>
    <xf numFmtId="164" fontId="0" fillId="2" borderId="0" xfId="1" applyNumberFormat="1" applyFont="1" applyFill="1"/>
    <xf numFmtId="165" fontId="0" fillId="2" borderId="0" xfId="0" applyNumberFormat="1" applyFill="1"/>
    <xf numFmtId="0" fontId="4" fillId="2" borderId="0" xfId="0" applyFont="1" applyFill="1"/>
    <xf numFmtId="2" fontId="0" fillId="0" borderId="0" xfId="0" applyNumberFormat="1"/>
    <xf numFmtId="0" fontId="0" fillId="0" borderId="0" xfId="0" applyNumberFormat="1" applyFill="1" applyBorder="1"/>
    <xf numFmtId="0" fontId="0" fillId="0" borderId="7" xfId="0" applyBorder="1"/>
    <xf numFmtId="2" fontId="0" fillId="0" borderId="0" xfId="0" applyNumberFormat="1" applyFill="1"/>
    <xf numFmtId="2" fontId="0" fillId="0" borderId="0" xfId="0" applyNumberFormat="1" applyFill="1" applyBorder="1"/>
    <xf numFmtId="2" fontId="0" fillId="0" borderId="0" xfId="1" applyNumberFormat="1" applyFont="1" applyFill="1" applyBorder="1"/>
    <xf numFmtId="2" fontId="0" fillId="2" borderId="0" xfId="1" applyNumberFormat="1" applyFont="1" applyFill="1" applyBorder="1"/>
    <xf numFmtId="10" fontId="0" fillId="0" borderId="0" xfId="1" applyNumberFormat="1" applyFont="1"/>
    <xf numFmtId="166" fontId="0" fillId="0" borderId="0" xfId="1" applyNumberFormat="1" applyFont="1"/>
    <xf numFmtId="166" fontId="0" fillId="2" borderId="0" xfId="1" applyNumberFormat="1" applyFont="1" applyFill="1"/>
    <xf numFmtId="10" fontId="0" fillId="0" borderId="0" xfId="1" applyNumberFormat="1" applyFont="1" applyFill="1"/>
    <xf numFmtId="10" fontId="0" fillId="2" borderId="0" xfId="1" applyNumberFormat="1" applyFont="1" applyFill="1"/>
    <xf numFmtId="166" fontId="6" fillId="0" borderId="0" xfId="1" applyNumberFormat="1" applyFont="1"/>
    <xf numFmtId="166" fontId="6" fillId="2" borderId="0" xfId="1" applyNumberFormat="1" applyFont="1" applyFill="1"/>
    <xf numFmtId="10" fontId="0" fillId="0" borderId="7" xfId="1" applyNumberFormat="1" applyFont="1" applyFill="1" applyBorder="1"/>
    <xf numFmtId="10" fontId="0" fillId="0" borderId="0" xfId="1" applyNumberFormat="1" applyFont="1" applyFill="1" applyBorder="1"/>
    <xf numFmtId="10" fontId="0" fillId="0" borderId="11" xfId="1" applyNumberFormat="1" applyFont="1" applyFill="1" applyBorder="1"/>
    <xf numFmtId="166" fontId="0" fillId="0" borderId="7" xfId="1" applyNumberFormat="1" applyFont="1" applyBorder="1"/>
    <xf numFmtId="166" fontId="0" fillId="0" borderId="0" xfId="1" applyNumberFormat="1" applyFont="1" applyBorder="1"/>
    <xf numFmtId="166" fontId="0" fillId="0" borderId="11" xfId="1" applyNumberFormat="1" applyFont="1" applyBorder="1"/>
    <xf numFmtId="166" fontId="0" fillId="2" borderId="0" xfId="1" applyNumberFormat="1" applyFont="1" applyFill="1" applyBorder="1"/>
    <xf numFmtId="10" fontId="0" fillId="0" borderId="7" xfId="1" applyNumberFormat="1" applyFont="1" applyBorder="1"/>
    <xf numFmtId="10" fontId="0" fillId="0" borderId="0" xfId="1" applyNumberFormat="1" applyFont="1" applyBorder="1"/>
    <xf numFmtId="10" fontId="0" fillId="0" borderId="11" xfId="1" applyNumberFormat="1" applyFont="1" applyBorder="1"/>
    <xf numFmtId="167" fontId="0" fillId="0" borderId="0" xfId="0" applyNumberFormat="1"/>
    <xf numFmtId="10" fontId="0" fillId="0" borderId="0" xfId="1" applyNumberFormat="1" applyFont="1" applyBorder="1" applyAlignment="1">
      <alignment horizontal="center"/>
    </xf>
    <xf numFmtId="0" fontId="9" fillId="0" borderId="0" xfId="0" applyFont="1" applyFill="1"/>
    <xf numFmtId="0" fontId="9" fillId="2" borderId="0" xfId="0" applyFont="1" applyFill="1"/>
    <xf numFmtId="0" fontId="10" fillId="0" borderId="0" xfId="0" applyFont="1"/>
    <xf numFmtId="1" fontId="10" fillId="0" borderId="0" xfId="0" applyNumberFormat="1" applyFont="1"/>
    <xf numFmtId="1" fontId="10" fillId="2" borderId="0" xfId="0" applyNumberFormat="1" applyFont="1" applyFill="1"/>
    <xf numFmtId="0" fontId="10" fillId="0" borderId="6" xfId="0" applyFont="1" applyBorder="1"/>
    <xf numFmtId="10" fontId="0" fillId="0" borderId="8" xfId="1" applyNumberFormat="1" applyFont="1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0" fontId="0" fillId="0" borderId="10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5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4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'Transition data'!$B$1</c:f>
              <c:strCache>
                <c:ptCount val="1"/>
                <c:pt idx="0">
                  <c:v>Central values</c:v>
                </c:pt>
              </c:strCache>
            </c:strRef>
          </c:tx>
          <c:xVal>
            <c:numRef>
              <c:f>Model!$A$3:$A$53</c:f>
              <c:numCache>
                <c:formatCode>General</c:formatCode>
                <c:ptCount val="5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</c:numCache>
            </c:numRef>
          </c:xVal>
          <c:yVal>
            <c:numRef>
              <c:f>'Transition data'!$B$3:$B$53</c:f>
              <c:numCache>
                <c:formatCode>General</c:formatCode>
                <c:ptCount val="51"/>
                <c:pt idx="0">
                  <c:v>0.87</c:v>
                </c:pt>
                <c:pt idx="1">
                  <c:v>0.92038770157102667</c:v>
                </c:pt>
                <c:pt idx="2">
                  <c:v>0.973803568310458</c:v>
                </c:pt>
                <c:pt idx="3">
                  <c:v>1.0263844531047399</c:v>
                </c:pt>
                <c:pt idx="4">
                  <c:v>1.077837074267022</c:v>
                </c:pt>
                <c:pt idx="5">
                  <c:v>1.1281606586580841</c:v>
                </c:pt>
                <c:pt idx="6">
                  <c:v>1.1773779313697021</c:v>
                </c:pt>
                <c:pt idx="7">
                  <c:v>1.2255130452781937</c:v>
                </c:pt>
                <c:pt idx="8">
                  <c:v>1.2725897804091713</c:v>
                </c:pt>
                <c:pt idx="9">
                  <c:v>1.3186314069074785</c:v>
                </c:pt>
                <c:pt idx="10">
                  <c:v>1.3636606843272363</c:v>
                </c:pt>
                <c:pt idx="11">
                  <c:v>1.4076998718800127</c:v>
                </c:pt>
                <c:pt idx="12">
                  <c:v>1.4507707393558786</c:v>
                </c:pt>
                <c:pt idx="13">
                  <c:v>1.4928945778780631</c:v>
                </c:pt>
                <c:pt idx="14">
                  <c:v>1.5340922104271901</c:v>
                </c:pt>
                <c:pt idx="15">
                  <c:v>1.5743840021346114</c:v>
                </c:pt>
                <c:pt idx="16">
                  <c:v>1.6137898703494484</c:v>
                </c:pt>
                <c:pt idx="17">
                  <c:v>1.6523292944842936</c:v>
                </c:pt>
                <c:pt idx="18">
                  <c:v>1.6900213256444192</c:v>
                </c:pt>
                <c:pt idx="19">
                  <c:v>1.7268845960452712</c:v>
                </c:pt>
                <c:pt idx="20">
                  <c:v>1.762937328222886</c:v>
                </c:pt>
                <c:pt idx="21">
                  <c:v>1.7981973440417964</c:v>
                </c:pt>
                <c:pt idx="22">
                  <c:v>1.8326820735048737</c:v>
                </c:pt>
                <c:pt idx="23">
                  <c:v>1.8664085633694592</c:v>
                </c:pt>
                <c:pt idx="24">
                  <c:v>1.8993934855740511</c:v>
                </c:pt>
                <c:pt idx="25">
                  <c:v>1.9316531454797041</c:v>
                </c:pt>
                <c:pt idx="26">
                  <c:v>1.9632034899302215</c:v>
                </c:pt>
                <c:pt idx="27">
                  <c:v>1.994060115135122</c:v>
                </c:pt>
                <c:pt idx="28">
                  <c:v>2.0242382743792788</c:v>
                </c:pt>
                <c:pt idx="29">
                  <c:v>2.0537528855630396</c:v>
                </c:pt>
                <c:pt idx="30">
                  <c:v>2.0826185385765603</c:v>
                </c:pt>
                <c:pt idx="31">
                  <c:v>2.1108495025119884</c:v>
                </c:pt>
                <c:pt idx="32">
                  <c:v>2.138459732717076</c:v>
                </c:pt>
                <c:pt idx="33">
                  <c:v>2.1654628776936891</c:v>
                </c:pt>
                <c:pt idx="34">
                  <c:v>2.1918722858446444</c:v>
                </c:pt>
                <c:pt idx="35">
                  <c:v>2.2177010120721934</c:v>
                </c:pt>
                <c:pt idx="36">
                  <c:v>2.2429618242314211</c:v>
                </c:pt>
                <c:pt idx="37">
                  <c:v>2.2676672094417532</c:v>
                </c:pt>
                <c:pt idx="38">
                  <c:v>2.2918293802596827</c:v>
                </c:pt>
                <c:pt idx="39">
                  <c:v>2.3154602807157758</c:v>
                </c:pt>
                <c:pt idx="40">
                  <c:v>2.3385715922189383</c:v>
                </c:pt>
                <c:pt idx="41">
                  <c:v>2.3611747393308589</c:v>
                </c:pt>
                <c:pt idx="42">
                  <c:v>2.3832808954134848</c:v>
                </c:pt>
                <c:pt idx="43">
                  <c:v>2.404900988152328</c:v>
                </c:pt>
                <c:pt idx="44">
                  <c:v>2.4260457049583191</c:v>
                </c:pt>
                <c:pt idx="45">
                  <c:v>2.4467254982508937</c:v>
                </c:pt>
                <c:pt idx="46">
                  <c:v>2.4669505906249118</c:v>
                </c:pt>
                <c:pt idx="47">
                  <c:v>2.4867309799039692</c:v>
                </c:pt>
                <c:pt idx="48">
                  <c:v>2.5060764440825976</c:v>
                </c:pt>
                <c:pt idx="49">
                  <c:v>2.5249965461598038</c:v>
                </c:pt>
                <c:pt idx="50">
                  <c:v>2.5435006388663171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EA-4AE4-B214-A0D123CC2D3B}"/>
            </c:ext>
          </c:extLst>
        </c:ser>
        <c:ser>
          <c:idx val="1"/>
          <c:order val="1"/>
          <c:tx>
            <c:strRef>
              <c:f>'Transition data'!$C$1</c:f>
              <c:strCache>
                <c:ptCount val="1"/>
                <c:pt idx="0">
                  <c:v>High gamma</c:v>
                </c:pt>
              </c:strCache>
            </c:strRef>
          </c:tx>
          <c:xVal>
            <c:numRef>
              <c:f>Model!$A$3:$A$53</c:f>
              <c:numCache>
                <c:formatCode>General</c:formatCode>
                <c:ptCount val="5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</c:numCache>
            </c:numRef>
          </c:xVal>
          <c:yVal>
            <c:numRef>
              <c:f>'Transition data'!$C$3:$C$53</c:f>
              <c:numCache>
                <c:formatCode>General</c:formatCode>
                <c:ptCount val="51"/>
                <c:pt idx="0">
                  <c:v>0.87</c:v>
                </c:pt>
                <c:pt idx="1">
                  <c:v>0.89762618060330124</c:v>
                </c:pt>
                <c:pt idx="2">
                  <c:v>0.92649770887629446</c:v>
                </c:pt>
                <c:pt idx="3">
                  <c:v>0.95448694764604258</c:v>
                </c:pt>
                <c:pt idx="4">
                  <c:v>0.9814556831975001</c:v>
                </c:pt>
                <c:pt idx="5">
                  <c:v>1.007427655366792</c:v>
                </c:pt>
                <c:pt idx="6">
                  <c:v>1.0324385995711667</c:v>
                </c:pt>
                <c:pt idx="7">
                  <c:v>1.0565239855575355</c:v>
                </c:pt>
                <c:pt idx="8">
                  <c:v>1.0797180572078711</c:v>
                </c:pt>
                <c:pt idx="9">
                  <c:v>1.1020537982795422</c:v>
                </c:pt>
                <c:pt idx="10">
                  <c:v>1.1235629725020895</c:v>
                </c:pt>
                <c:pt idx="11">
                  <c:v>1.1442761681896372</c:v>
                </c:pt>
                <c:pt idx="12">
                  <c:v>1.1642228416948264</c:v>
                </c:pt>
                <c:pt idx="13">
                  <c:v>1.1834313592950938</c:v>
                </c:pt>
                <c:pt idx="14">
                  <c:v>1.2019290375322063</c:v>
                </c:pt>
                <c:pt idx="15">
                  <c:v>1.219742182059246</c:v>
                </c:pt>
                <c:pt idx="16">
                  <c:v>1.236896125050025</c:v>
                </c:pt>
                <c:pt idx="17">
                  <c:v>1.2534152612241145</c:v>
                </c:pt>
                <c:pt idx="18">
                  <c:v>1.2693230825387114</c:v>
                </c:pt>
                <c:pt idx="19">
                  <c:v>1.2846422115966876</c:v>
                </c:pt>
                <c:pt idx="20">
                  <c:v>1.2993944338183179</c:v>
                </c:pt>
                <c:pt idx="21">
                  <c:v>1.3136007284224527</c:v>
                </c:pt>
                <c:pt idx="22">
                  <c:v>1.3272812982611815</c:v>
                </c:pt>
                <c:pt idx="23">
                  <c:v>1.3404555985504256</c:v>
                </c:pt>
                <c:pt idx="24">
                  <c:v>1.3531423645373095</c:v>
                </c:pt>
                <c:pt idx="25">
                  <c:v>1.3653596381436632</c:v>
                </c:pt>
                <c:pt idx="26">
                  <c:v>1.3771247936235402</c:v>
                </c:pt>
                <c:pt idx="27">
                  <c:v>1.3884545622712434</c:v>
                </c:pt>
                <c:pt idx="28">
                  <c:v>1.3993650562149942</c:v>
                </c:pt>
                <c:pt idx="29">
                  <c:v>1.4098717913300791</c:v>
                </c:pt>
                <c:pt idx="30">
                  <c:v>1.4199897093040679</c:v>
                </c:pt>
                <c:pt idx="31">
                  <c:v>1.4297331988854673</c:v>
                </c:pt>
                <c:pt idx="32">
                  <c:v>1.4391161163460464</c:v>
                </c:pt>
                <c:pt idx="33">
                  <c:v>1.4481518051859159</c:v>
                </c:pt>
                <c:pt idx="34">
                  <c:v>1.4568531151093977</c:v>
                </c:pt>
                <c:pt idx="35">
                  <c:v>1.4652324202986602</c:v>
                </c:pt>
                <c:pt idx="36">
                  <c:v>1.4733016370111143</c:v>
                </c:pt>
                <c:pt idx="37">
                  <c:v>1.4810722405255901</c:v>
                </c:pt>
                <c:pt idx="38">
                  <c:v>1.4885552814613958</c:v>
                </c:pt>
                <c:pt idx="39">
                  <c:v>1.495761401493467</c:v>
                </c:pt>
                <c:pt idx="40">
                  <c:v>1.5027008484859516</c:v>
                </c:pt>
                <c:pt idx="41">
                  <c:v>1.5093834910657566</c:v>
                </c:pt>
                <c:pt idx="42">
                  <c:v>1.5158188326567776</c:v>
                </c:pt>
                <c:pt idx="43">
                  <c:v>1.5220160249947725</c:v>
                </c:pt>
                <c:pt idx="44">
                  <c:v>1.527983881142096</c:v>
                </c:pt>
                <c:pt idx="45">
                  <c:v>1.5337308880208065</c:v>
                </c:pt>
                <c:pt idx="46">
                  <c:v>1.5392652184819648</c:v>
                </c:pt>
                <c:pt idx="47">
                  <c:v>1.5445947429282934</c:v>
                </c:pt>
                <c:pt idx="48">
                  <c:v>1.5497270405067196</c:v>
                </c:pt>
                <c:pt idx="49">
                  <c:v>1.5546694098867244</c:v>
                </c:pt>
                <c:pt idx="50">
                  <c:v>1.5594288796398204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EA-4AE4-B214-A0D123CC2D3B}"/>
            </c:ext>
          </c:extLst>
        </c:ser>
        <c:ser>
          <c:idx val="2"/>
          <c:order val="2"/>
          <c:tx>
            <c:strRef>
              <c:f>'Transition data'!$D$1</c:f>
              <c:strCache>
                <c:ptCount val="1"/>
                <c:pt idx="0">
                  <c:v>Low gamma</c:v>
                </c:pt>
              </c:strCache>
            </c:strRef>
          </c:tx>
          <c:xVal>
            <c:numRef>
              <c:f>Model!$A$3:$A$53</c:f>
              <c:numCache>
                <c:formatCode>General</c:formatCode>
                <c:ptCount val="5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</c:numCache>
            </c:numRef>
          </c:xVal>
          <c:yVal>
            <c:numRef>
              <c:f>'Transition data'!$D$3:$D$53</c:f>
              <c:numCache>
                <c:formatCode>General</c:formatCode>
                <c:ptCount val="51"/>
                <c:pt idx="0">
                  <c:v>0.87</c:v>
                </c:pt>
                <c:pt idx="1">
                  <c:v>0.93698483399678612</c:v>
                </c:pt>
                <c:pt idx="2">
                  <c:v>1.0086343958304347</c:v>
                </c:pt>
                <c:pt idx="3">
                  <c:v>1.0798435165387099</c:v>
                </c:pt>
                <c:pt idx="4">
                  <c:v>1.1502033860455594</c:v>
                </c:pt>
                <c:pt idx="5">
                  <c:v>1.2196905673402025</c:v>
                </c:pt>
                <c:pt idx="6">
                  <c:v>1.2883131307994595</c:v>
                </c:pt>
                <c:pt idx="7">
                  <c:v>1.3560816086918452</c:v>
                </c:pt>
                <c:pt idx="8">
                  <c:v>1.4230066125263126</c:v>
                </c:pt>
                <c:pt idx="9">
                  <c:v>1.4890986390012964</c:v>
                </c:pt>
                <c:pt idx="10">
                  <c:v>1.5543680555859789</c:v>
                </c:pt>
                <c:pt idx="11">
                  <c:v>1.6188251008278747</c:v>
                </c:pt>
                <c:pt idx="12">
                  <c:v>1.6824798858506638</c:v>
                </c:pt>
                <c:pt idx="13">
                  <c:v>1.7453423959313983</c:v>
                </c:pt>
                <c:pt idx="14">
                  <c:v>1.8074224920661246</c:v>
                </c:pt>
                <c:pt idx="15">
                  <c:v>1.8687299125166801</c:v>
                </c:pt>
                <c:pt idx="16">
                  <c:v>1.9292742743382891</c:v>
                </c:pt>
                <c:pt idx="17">
                  <c:v>1.9890650748881553</c:v>
                </c:pt>
                <c:pt idx="18">
                  <c:v>2.048111693315271</c:v>
                </c:pt>
                <c:pt idx="19">
                  <c:v>2.1064233920316937</c:v>
                </c:pt>
                <c:pt idx="20">
                  <c:v>2.1640093181654971</c:v>
                </c:pt>
                <c:pt idx="21">
                  <c:v>2.2208785049956519</c:v>
                </c:pt>
                <c:pt idx="22">
                  <c:v>2.2770398733690369</c:v>
                </c:pt>
                <c:pt idx="23">
                  <c:v>2.3325022330998153</c:v>
                </c:pt>
                <c:pt idx="24">
                  <c:v>2.3872742843514052</c:v>
                </c:pt>
                <c:pt idx="25">
                  <c:v>2.4413646190012281</c:v>
                </c:pt>
                <c:pt idx="26">
                  <c:v>2.4947817219884914</c:v>
                </c:pt>
                <c:pt idx="27">
                  <c:v>2.5475339726451862</c:v>
                </c:pt>
                <c:pt idx="28">
                  <c:v>2.5996296460105168</c:v>
                </c:pt>
                <c:pt idx="29">
                  <c:v>2.6510769141289776</c:v>
                </c:pt>
                <c:pt idx="30">
                  <c:v>2.7018838473322688</c:v>
                </c:pt>
                <c:pt idx="31">
                  <c:v>2.7520584155052554</c:v>
                </c:pt>
                <c:pt idx="32">
                  <c:v>2.8016084893361763</c:v>
                </c:pt>
                <c:pt idx="33">
                  <c:v>2.8505418415512844</c:v>
                </c:pt>
                <c:pt idx="34">
                  <c:v>2.8988661481341245</c:v>
                </c:pt>
                <c:pt idx="35">
                  <c:v>2.9465889895296362</c:v>
                </c:pt>
                <c:pt idx="36">
                  <c:v>2.993717851833269</c:v>
                </c:pt>
                <c:pt idx="37">
                  <c:v>3.0402601279652948</c:v>
                </c:pt>
                <c:pt idx="38">
                  <c:v>3.0862231188305067</c:v>
                </c:pt>
                <c:pt idx="39">
                  <c:v>3.1316140344634857</c:v>
                </c:pt>
                <c:pt idx="40">
                  <c:v>3.1764399951596074</c:v>
                </c:pt>
                <c:pt idx="41">
                  <c:v>3.2207080325919772</c:v>
                </c:pt>
                <c:pt idx="42">
                  <c:v>3.264425090914461</c:v>
                </c:pt>
                <c:pt idx="43">
                  <c:v>3.307598027850986</c:v>
                </c:pt>
                <c:pt idx="44">
                  <c:v>3.3502336157712858</c:v>
                </c:pt>
                <c:pt idx="45">
                  <c:v>3.3923385427532571</c:v>
                </c:pt>
                <c:pt idx="46">
                  <c:v>3.4339194136320912</c:v>
                </c:pt>
                <c:pt idx="47">
                  <c:v>3.4749827510363471</c:v>
                </c:pt>
                <c:pt idx="48">
                  <c:v>3.5155349964111329</c:v>
                </c:pt>
                <c:pt idx="49">
                  <c:v>3.5555825110285495</c:v>
                </c:pt>
                <c:pt idx="50">
                  <c:v>3.5951315769855574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EA-4AE4-B214-A0D123CC2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40288"/>
        <c:axId val="187341824"/>
      </c:scatterChart>
      <c:valAx>
        <c:axId val="187340288"/>
        <c:scaling>
          <c:orientation val="minMax"/>
          <c:max val="25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BE"/>
          </a:p>
        </c:txPr>
        <c:crossAx val="187341824"/>
        <c:crosses val="autoZero"/>
        <c:crossBetween val="midCat"/>
      </c:valAx>
      <c:valAx>
        <c:axId val="1873418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Warming (degrees 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BE"/>
          </a:p>
        </c:txPr>
        <c:crossAx val="1873402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970170785292712"/>
          <c:y val="4.0517005890352474E-2"/>
          <c:w val="0.15069501546149497"/>
          <c:h val="0.14352174637659013"/>
        </c:manualLayout>
      </c:layout>
      <c:overlay val="1"/>
      <c:spPr>
        <a:solidFill>
          <a:schemeClr val="bg1"/>
        </a:solidFill>
      </c:spPr>
      <c:txPr>
        <a:bodyPr/>
        <a:lstStyle/>
        <a:p>
          <a:pPr>
            <a:defRPr sz="1400"/>
          </a:pPr>
          <a:endParaRPr lang="en-BE"/>
        </a:p>
      </c:txPr>
    </c:legend>
    <c:plotVisOnly val="1"/>
    <c:dispBlanksAs val="gap"/>
    <c:showDLblsOverMax val="0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79561793906225E-2"/>
          <c:y val="3.39943342776204E-2"/>
          <c:w val="0.84542038597458968"/>
          <c:h val="0.87684210769229753"/>
        </c:manualLayout>
      </c:layout>
      <c:scatterChart>
        <c:scatterStyle val="lineMarker"/>
        <c:varyColors val="0"/>
        <c:ser>
          <c:idx val="0"/>
          <c:order val="0"/>
          <c:tx>
            <c:v>Numerical solution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</c:marker>
          <c:xVal>
            <c:numRef>
              <c:f>Model!$A$3:$A$53</c:f>
              <c:numCache>
                <c:formatCode>General</c:formatCode>
                <c:ptCount val="5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</c:numCache>
            </c:numRef>
          </c:xVal>
          <c:yVal>
            <c:numRef>
              <c:f>Model!$L$3:$L$53</c:f>
              <c:numCache>
                <c:formatCode>General</c:formatCode>
                <c:ptCount val="51"/>
                <c:pt idx="0">
                  <c:v>42.01947493772203</c:v>
                </c:pt>
                <c:pt idx="1">
                  <c:v>22.489064869035847</c:v>
                </c:pt>
                <c:pt idx="2">
                  <c:v>21.987371734598447</c:v>
                </c:pt>
                <c:pt idx="3">
                  <c:v>21.491312287962142</c:v>
                </c:pt>
                <c:pt idx="4">
                  <c:v>21.005136190565121</c:v>
                </c:pt>
                <c:pt idx="5">
                  <c:v>20.538830048106355</c:v>
                </c:pt>
                <c:pt idx="6">
                  <c:v>20.06956642997234</c:v>
                </c:pt>
                <c:pt idx="7">
                  <c:v>19.602169648882381</c:v>
                </c:pt>
                <c:pt idx="8">
                  <c:v>19.187183394645153</c:v>
                </c:pt>
                <c:pt idx="9">
                  <c:v>18.751108268322938</c:v>
                </c:pt>
                <c:pt idx="10">
                  <c:v>18.329315014563701</c:v>
                </c:pt>
                <c:pt idx="11">
                  <c:v>17.91843517878613</c:v>
                </c:pt>
                <c:pt idx="12">
                  <c:v>17.513002367033028</c:v>
                </c:pt>
                <c:pt idx="13">
                  <c:v>17.132864239499199</c:v>
                </c:pt>
                <c:pt idx="14">
                  <c:v>16.720131654875029</c:v>
                </c:pt>
                <c:pt idx="15">
                  <c:v>16.397121926045838</c:v>
                </c:pt>
                <c:pt idx="16">
                  <c:v>15.967110524087779</c:v>
                </c:pt>
                <c:pt idx="17">
                  <c:v>15.650027313940383</c:v>
                </c:pt>
                <c:pt idx="18">
                  <c:v>15.317792244848663</c:v>
                </c:pt>
                <c:pt idx="19">
                  <c:v>14.919742713978495</c:v>
                </c:pt>
                <c:pt idx="20">
                  <c:v>14.600607256658222</c:v>
                </c:pt>
                <c:pt idx="21">
                  <c:v>14.32543342736788</c:v>
                </c:pt>
                <c:pt idx="22">
                  <c:v>13.986774051954283</c:v>
                </c:pt>
                <c:pt idx="23">
                  <c:v>13.624005908628298</c:v>
                </c:pt>
                <c:pt idx="24">
                  <c:v>13.323486575974897</c:v>
                </c:pt>
                <c:pt idx="25">
                  <c:v>13.080183421447988</c:v>
                </c:pt>
                <c:pt idx="26">
                  <c:v>12.815390911039465</c:v>
                </c:pt>
                <c:pt idx="27">
                  <c:v>12.500972441161078</c:v>
                </c:pt>
                <c:pt idx="28">
                  <c:v>12.173183287748822</c:v>
                </c:pt>
                <c:pt idx="29">
                  <c:v>11.879773047237542</c:v>
                </c:pt>
                <c:pt idx="30">
                  <c:v>11.642053208163423</c:v>
                </c:pt>
                <c:pt idx="31">
                  <c:v>11.436234658401103</c:v>
                </c:pt>
                <c:pt idx="32">
                  <c:v>11.224241907739851</c:v>
                </c:pt>
                <c:pt idx="33">
                  <c:v>10.980806852773854</c:v>
                </c:pt>
                <c:pt idx="34">
                  <c:v>10.707297997786641</c:v>
                </c:pt>
                <c:pt idx="35">
                  <c:v>10.420105041382621</c:v>
                </c:pt>
                <c:pt idx="36">
                  <c:v>10.144972490707472</c:v>
                </c:pt>
                <c:pt idx="37">
                  <c:v>9.9017037249201145</c:v>
                </c:pt>
                <c:pt idx="38">
                  <c:v>9.6949749560634917</c:v>
                </c:pt>
                <c:pt idx="39">
                  <c:v>9.5184345146844755</c:v>
                </c:pt>
                <c:pt idx="40">
                  <c:v>9.3662360894752865</c:v>
                </c:pt>
                <c:pt idx="41">
                  <c:v>9.2174360038513488</c:v>
                </c:pt>
                <c:pt idx="42">
                  <c:v>9.0600251312134237</c:v>
                </c:pt>
                <c:pt idx="43">
                  <c:v>8.8884057514920727</c:v>
                </c:pt>
                <c:pt idx="44">
                  <c:v>8.7044021164959915</c:v>
                </c:pt>
                <c:pt idx="45">
                  <c:v>8.5093174982042292</c:v>
                </c:pt>
                <c:pt idx="46">
                  <c:v>8.2689588050374745</c:v>
                </c:pt>
                <c:pt idx="47">
                  <c:v>8.0497990073292147</c:v>
                </c:pt>
                <c:pt idx="48">
                  <c:v>7.8302341707064151</c:v>
                </c:pt>
                <c:pt idx="49">
                  <c:v>7.6348546527643055</c:v>
                </c:pt>
                <c:pt idx="50">
                  <c:v>7.4268706557083739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A-4165-86C4-5EDE79037AB9}"/>
            </c:ext>
          </c:extLst>
        </c:ser>
        <c:ser>
          <c:idx val="1"/>
          <c:order val="1"/>
          <c:tx>
            <c:v>Solution with delay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</c:marker>
          <c:xVal>
            <c:numRef>
              <c:f>Model!$A$3:$A$203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</c:numCache>
            </c:numRef>
          </c:xVal>
          <c:yVal>
            <c:numRef>
              <c:f>Model!$AM$3:$AM$53</c:f>
              <c:numCache>
                <c:formatCode>General</c:formatCode>
                <c:ptCount val="51"/>
                <c:pt idx="0">
                  <c:v>23.318073445746716</c:v>
                </c:pt>
                <c:pt idx="1">
                  <c:v>22.811358648269568</c:v>
                </c:pt>
                <c:pt idx="2">
                  <c:v>22.315655047175333</c:v>
                </c:pt>
                <c:pt idx="3">
                  <c:v>21.830723362998746</c:v>
                </c:pt>
                <c:pt idx="4">
                  <c:v>21.356329515951352</c:v>
                </c:pt>
                <c:pt idx="5">
                  <c:v>20.892244512929611</c:v>
                </c:pt>
                <c:pt idx="6">
                  <c:v>20.438244336978403</c:v>
                </c:pt>
                <c:pt idx="7">
                  <c:v>19.994109839156522</c:v>
                </c:pt>
                <c:pt idx="8">
                  <c:v>19.559626632752007</c:v>
                </c:pt>
                <c:pt idx="9">
                  <c:v>19.134584989796235</c:v>
                </c:pt>
                <c:pt idx="10">
                  <c:v>18.718779739826822</c:v>
                </c:pt>
                <c:pt idx="11">
                  <c:v>18.312010170850453</c:v>
                </c:pt>
                <c:pt idx="12">
                  <c:v>17.914079932457863</c:v>
                </c:pt>
                <c:pt idx="13">
                  <c:v>17.524796941044155</c:v>
                </c:pt>
                <c:pt idx="14">
                  <c:v>17.14397328708877</c:v>
                </c:pt>
                <c:pt idx="15">
                  <c:v>16.77142514445028</c:v>
                </c:pt>
                <c:pt idx="16">
                  <c:v>16.406972681632286</c:v>
                </c:pt>
                <c:pt idx="17">
                  <c:v>16.050439974977532</c:v>
                </c:pt>
                <c:pt idx="18">
                  <c:v>15.701654923748382</c:v>
                </c:pt>
                <c:pt idx="19">
                  <c:v>15.360449167052627</c:v>
                </c:pt>
                <c:pt idx="20">
                  <c:v>15.026658002574553</c:v>
                </c:pt>
                <c:pt idx="21">
                  <c:v>14.700120307072021</c:v>
                </c:pt>
                <c:pt idx="22">
                  <c:v>14.380678458601201</c:v>
                </c:pt>
                <c:pt idx="23">
                  <c:v>14.068178260431386</c:v>
                </c:pt>
                <c:pt idx="24">
                  <c:v>13.762468866613215</c:v>
                </c:pt>
                <c:pt idx="25">
                  <c:v>13.463402709164281</c:v>
                </c:pt>
                <c:pt idx="26">
                  <c:v>13.17083542683711</c:v>
                </c:pt>
                <c:pt idx="27">
                  <c:v>12.884625795434998</c:v>
                </c:pt>
                <c:pt idx="28">
                  <c:v>12.604635659642129</c:v>
                </c:pt>
                <c:pt idx="29">
                  <c:v>12.330729866335103</c:v>
                </c:pt>
                <c:pt idx="30">
                  <c:v>12.062776199343583</c:v>
                </c:pt>
                <c:pt idx="31">
                  <c:v>11.800645315628682</c:v>
                </c:pt>
                <c:pt idx="32">
                  <c:v>11.544210682848197</c:v>
                </c:pt>
                <c:pt idx="33">
                  <c:v>11.293348518278597</c:v>
                </c:pt>
                <c:pt idx="34">
                  <c:v>11.04793772906427</c:v>
                </c:pt>
                <c:pt idx="35">
                  <c:v>10.807859853765182</c:v>
                </c:pt>
                <c:pt idx="36">
                  <c:v>10.572999005174752</c:v>
                </c:pt>
                <c:pt idx="37">
                  <c:v>10.343241814380313</c:v>
                </c:pt>
                <c:pt idx="38">
                  <c:v>10.118477376039165</c:v>
                </c:pt>
                <c:pt idx="39">
                  <c:v>9.8985971948438358</c:v>
                </c:pt>
                <c:pt idx="40">
                  <c:v>9.6834951331506538</c:v>
                </c:pt>
                <c:pt idx="41">
                  <c:v>9.4730673597463984</c:v>
                </c:pt>
                <c:pt idx="42">
                  <c:v>9.2672122997282731</c:v>
                </c:pt>
                <c:pt idx="43">
                  <c:v>9.0658305854730123</c:v>
                </c:pt>
                <c:pt idx="44">
                  <c:v>8.8688250086714699</c:v>
                </c:pt>
                <c:pt idx="45">
                  <c:v>8.6761004734055014</c:v>
                </c:pt>
                <c:pt idx="46">
                  <c:v>8.4875639502445388</c:v>
                </c:pt>
                <c:pt idx="47">
                  <c:v>8.3031244313396471</c:v>
                </c:pt>
                <c:pt idx="48">
                  <c:v>8.1226928864934216</c:v>
                </c:pt>
                <c:pt idx="49">
                  <c:v>7.9461822201845216</c:v>
                </c:pt>
                <c:pt idx="50">
                  <c:v>7.773507229526075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EA-4165-86C4-5EDE79037AB9}"/>
            </c:ext>
          </c:extLst>
        </c:ser>
        <c:ser>
          <c:idx val="2"/>
          <c:order val="2"/>
          <c:tx>
            <c:v>Solution without delay</c:v>
          </c:tx>
          <c:marker>
            <c:symbol val="triangle"/>
            <c:size val="5"/>
          </c:marker>
          <c:xVal>
            <c:numRef>
              <c:f>Model!$A$3:$A$203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</c:numCache>
            </c:numRef>
          </c:xVal>
          <c:yVal>
            <c:numRef>
              <c:f>Model!$AD$3:$AD$53</c:f>
              <c:numCache>
                <c:formatCode>General</c:formatCode>
                <c:ptCount val="51"/>
                <c:pt idx="0">
                  <c:v>23.127555631644384</c:v>
                </c:pt>
                <c:pt idx="1">
                  <c:v>22.619034069513496</c:v>
                </c:pt>
                <c:pt idx="2">
                  <c:v>22.121693722694364</c:v>
                </c:pt>
                <c:pt idx="3">
                  <c:v>21.635288742072305</c:v>
                </c:pt>
                <c:pt idx="4">
                  <c:v>21.15957868418716</c:v>
                </c:pt>
                <c:pt idx="5">
                  <c:v>20.694328392375443</c:v>
                </c:pt>
                <c:pt idx="6">
                  <c:v>20.239307880525867</c:v>
                </c:pt>
                <c:pt idx="7">
                  <c:v>19.794292219390854</c:v>
                </c:pt>
                <c:pt idx="8">
                  <c:v>19.359061425397766</c:v>
                </c:pt>
                <c:pt idx="9">
                  <c:v>18.933400351904929</c:v>
                </c:pt>
                <c:pt idx="10">
                  <c:v>18.517098582848689</c:v>
                </c:pt>
                <c:pt idx="11">
                  <c:v>18.109950328728917</c:v>
                </c:pt>
                <c:pt idx="12">
                  <c:v>17.711754324881568</c:v>
                </c:pt>
                <c:pt idx="13">
                  <c:v>17.322313731987968</c:v>
                </c:pt>
                <c:pt idx="14">
                  <c:v>16.941436038771695</c:v>
                </c:pt>
                <c:pt idx="15">
                  <c:v>16.568932966834893</c:v>
                </c:pt>
                <c:pt idx="16">
                  <c:v>16.204620377587098</c:v>
                </c:pt>
                <c:pt idx="17">
                  <c:v>15.848318181220369</c:v>
                </c:pt>
                <c:pt idx="18">
                  <c:v>15.499850247685945</c:v>
                </c:pt>
                <c:pt idx="19">
                  <c:v>15.159044319628268</c:v>
                </c:pt>
                <c:pt idx="20">
                  <c:v>14.825731927233404</c:v>
                </c:pt>
                <c:pt idx="21">
                  <c:v>14.499748304949735</c:v>
                </c:pt>
                <c:pt idx="22">
                  <c:v>14.180932310039793</c:v>
                </c:pt>
                <c:pt idx="23">
                  <c:v>13.869126342922936</c:v>
                </c:pt>
                <c:pt idx="24">
                  <c:v>13.564176269269501</c:v>
                </c:pt>
                <c:pt idx="25">
                  <c:v>13.265931343807951</c:v>
                </c:pt>
                <c:pt idx="26">
                  <c:v>12.974244135807291</c:v>
                </c:pt>
                <c:pt idx="27">
                  <c:v>12.688970456197978</c:v>
                </c:pt>
                <c:pt idx="28">
                  <c:v>12.409969286295281</c:v>
                </c:pt>
                <c:pt idx="29">
                  <c:v>12.137102708089822</c:v>
                </c:pt>
                <c:pt idx="30">
                  <c:v>11.870235836070886</c:v>
                </c:pt>
                <c:pt idx="31">
                  <c:v>11.609236750548781</c:v>
                </c:pt>
                <c:pt idx="32">
                  <c:v>11.353976432443272</c:v>
                </c:pt>
                <c:pt idx="33">
                  <c:v>11.104328699505885</c:v>
                </c:pt>
                <c:pt idx="34">
                  <c:v>10.860170143944512</c:v>
                </c:pt>
                <c:pt idx="35">
                  <c:v>10.621380071419532</c:v>
                </c:pt>
                <c:pt idx="36">
                  <c:v>10.387840441381243</c:v>
                </c:pt>
                <c:pt idx="37">
                  <c:v>10.159435808719161</c:v>
                </c:pt>
                <c:pt idx="38">
                  <c:v>9.9360532666942909</c:v>
                </c:pt>
                <c:pt idx="39">
                  <c:v>9.7175823911262</c:v>
                </c:pt>
                <c:pt idx="40">
                  <c:v>9.503915185807287</c:v>
                </c:pt>
                <c:pt idx="41">
                  <c:v>9.2949460291172699</c:v>
                </c:pt>
                <c:pt idx="42">
                  <c:v>9.0905716218114794</c:v>
                </c:pt>
                <c:pt idx="43">
                  <c:v>8.890690935957192</c:v>
                </c:pt>
                <c:pt idx="44">
                  <c:v>8.6952051649927125</c:v>
                </c:pt>
                <c:pt idx="45">
                  <c:v>8.5040176748845653</c:v>
                </c:pt>
                <c:pt idx="46">
                  <c:v>8.3170339563585998</c:v>
                </c:pt>
                <c:pt idx="47">
                  <c:v>8.13416157818145</c:v>
                </c:pt>
                <c:pt idx="48">
                  <c:v>7.9553101414692096</c:v>
                </c:pt>
                <c:pt idx="49">
                  <c:v>7.7803912350007529</c:v>
                </c:pt>
                <c:pt idx="50">
                  <c:v>7.6093183915136304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EA-4165-86C4-5EDE7903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85248"/>
        <c:axId val="188891136"/>
      </c:scatterChart>
      <c:valAx>
        <c:axId val="188885248"/>
        <c:scaling>
          <c:orientation val="minMax"/>
          <c:max val="2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8891136"/>
        <c:crosses val="autoZero"/>
        <c:crossBetween val="midCat"/>
        <c:majorUnit val="50"/>
      </c:valAx>
      <c:valAx>
        <c:axId val="1888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sz="1400" b="1">
                    <a:solidFill>
                      <a:sysClr val="windowText" lastClr="000000"/>
                    </a:solidFill>
                  </a:rPr>
                  <a:t>Emissions (GtCO2</a:t>
                </a:r>
                <a:r>
                  <a:rPr lang="fr-BE" sz="1400" b="1" baseline="0">
                    <a:solidFill>
                      <a:sysClr val="windowText" lastClr="000000"/>
                    </a:solidFill>
                  </a:rPr>
                  <a:t>)</a:t>
                </a:r>
                <a:endParaRPr lang="fr-BE" sz="14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4839213088165938E-2"/>
              <c:y val="0.3733001444609352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888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017566936065426"/>
          <c:y val="0.40221277097963765"/>
          <c:w val="0.26097098635009219"/>
          <c:h val="0.1439356077414182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79561793906225E-2"/>
          <c:y val="3.39943342776204E-2"/>
          <c:w val="0.84542038597458968"/>
          <c:h val="0.87684210769229753"/>
        </c:manualLayout>
      </c:layout>
      <c:scatterChart>
        <c:scatterStyle val="lineMarker"/>
        <c:varyColors val="0"/>
        <c:ser>
          <c:idx val="0"/>
          <c:order val="0"/>
          <c:tx>
            <c:v>Numerical solution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</c:marker>
          <c:xVal>
            <c:numRef>
              <c:f>Model!$A$3:$A$53</c:f>
              <c:numCache>
                <c:formatCode>General</c:formatCode>
                <c:ptCount val="5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</c:numCache>
            </c:numRef>
          </c:xVal>
          <c:yVal>
            <c:numRef>
              <c:f>Model!$N$3:$N$53</c:f>
              <c:numCache>
                <c:formatCode>General</c:formatCode>
                <c:ptCount val="51"/>
                <c:pt idx="0">
                  <c:v>0.87</c:v>
                </c:pt>
                <c:pt idx="1">
                  <c:v>0.9195433200244999</c:v>
                </c:pt>
                <c:pt idx="2">
                  <c:v>0.97204817543498423</c:v>
                </c:pt>
                <c:pt idx="3">
                  <c:v>1.0237033114952112</c:v>
                </c:pt>
                <c:pt idx="4">
                  <c:v>1.0742176543442752</c:v>
                </c:pt>
                <c:pt idx="5">
                  <c:v>1.1236110846160181</c:v>
                </c:pt>
                <c:pt idx="6">
                  <c:v>1.1718787189051496</c:v>
                </c:pt>
                <c:pt idx="7">
                  <c:v>1.2190242689919002</c:v>
                </c:pt>
                <c:pt idx="8">
                  <c:v>1.2651634997389323</c:v>
                </c:pt>
                <c:pt idx="9">
                  <c:v>1.3102594550039208</c:v>
                </c:pt>
                <c:pt idx="10">
                  <c:v>1.3543405641501496</c:v>
                </c:pt>
                <c:pt idx="11">
                  <c:v>1.3974332030180612</c:v>
                </c:pt>
                <c:pt idx="12">
                  <c:v>1.4395515364406373</c:v>
                </c:pt>
                <c:pt idx="13">
                  <c:v>1.4807524512264139</c:v>
                </c:pt>
                <c:pt idx="14">
                  <c:v>1.5209688114702913</c:v>
                </c:pt>
                <c:pt idx="15">
                  <c:v>1.5603927654143135</c:v>
                </c:pt>
                <c:pt idx="16">
                  <c:v>1.5988043612884142</c:v>
                </c:pt>
                <c:pt idx="17">
                  <c:v>1.6364343247070696</c:v>
                </c:pt>
                <c:pt idx="18">
                  <c:v>1.6732682152973288</c:v>
                </c:pt>
                <c:pt idx="19">
                  <c:v>1.7091598587249415</c:v>
                </c:pt>
                <c:pt idx="20">
                  <c:v>1.7442711036585163</c:v>
                </c:pt>
                <c:pt idx="21">
                  <c:v>1.7787120827366418</c:v>
                </c:pt>
                <c:pt idx="22">
                  <c:v>1.8123519777924277</c:v>
                </c:pt>
                <c:pt idx="23">
                  <c:v>1.8451269390974698</c:v>
                </c:pt>
                <c:pt idx="24">
                  <c:v>1.8771688594280216</c:v>
                </c:pt>
                <c:pt idx="25">
                  <c:v>1.9086146122141774</c:v>
                </c:pt>
                <c:pt idx="26">
                  <c:v>1.9394280917461373</c:v>
                </c:pt>
                <c:pt idx="27">
                  <c:v>1.9694970084963901</c:v>
                </c:pt>
                <c:pt idx="28">
                  <c:v>1.9987826896168381</c:v>
                </c:pt>
                <c:pt idx="29">
                  <c:v>2.0273576972545166</c:v>
                </c:pt>
                <c:pt idx="30">
                  <c:v>2.0553506734049543</c:v>
                </c:pt>
                <c:pt idx="31">
                  <c:v>2.0828424560590308</c:v>
                </c:pt>
                <c:pt idx="32">
                  <c:v>2.109826079063212</c:v>
                </c:pt>
                <c:pt idx="33">
                  <c:v>2.1362317033300768</c:v>
                </c:pt>
                <c:pt idx="34">
                  <c:v>2.1619873436569801</c:v>
                </c:pt>
                <c:pt idx="35">
                  <c:v>2.1870569451179316</c:v>
                </c:pt>
                <c:pt idx="36">
                  <c:v>2.2114641171699989</c:v>
                </c:pt>
                <c:pt idx="37">
                  <c:v>2.2352809935861924</c:v>
                </c:pt>
                <c:pt idx="38">
                  <c:v>2.2585939929343684</c:v>
                </c:pt>
                <c:pt idx="39">
                  <c:v>2.2814767136473302</c:v>
                </c:pt>
                <c:pt idx="40">
                  <c:v>2.3039888224166676</c:v>
                </c:pt>
                <c:pt idx="41">
                  <c:v>2.3261427035112021</c:v>
                </c:pt>
                <c:pt idx="42">
                  <c:v>2.3479204039642458</c:v>
                </c:pt>
                <c:pt idx="43">
                  <c:v>2.3692891488222347</c:v>
                </c:pt>
                <c:pt idx="44">
                  <c:v>2.3902189652882773</c:v>
                </c:pt>
                <c:pt idx="45">
                  <c:v>2.4106829816834683</c:v>
                </c:pt>
                <c:pt idx="46">
                  <c:v>2.4305792536400785</c:v>
                </c:pt>
                <c:pt idx="47">
                  <c:v>2.4499461141367935</c:v>
                </c:pt>
                <c:pt idx="48">
                  <c:v>2.4687858174370056</c:v>
                </c:pt>
                <c:pt idx="49">
                  <c:v>2.4871518287423142</c:v>
                </c:pt>
                <c:pt idx="50">
                  <c:v>2.5050207691266082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3C-480A-8FEB-DF79F4D84CB7}"/>
            </c:ext>
          </c:extLst>
        </c:ser>
        <c:ser>
          <c:idx val="1"/>
          <c:order val="1"/>
          <c:tx>
            <c:v>Solution with delay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</c:marker>
          <c:xVal>
            <c:numRef>
              <c:f>Model!$A$3:$A$203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</c:numCache>
            </c:numRef>
          </c:xVal>
          <c:yVal>
            <c:numRef>
              <c:f>Model!$AO$3:$AO$53</c:f>
              <c:numCache>
                <c:formatCode>General</c:formatCode>
                <c:ptCount val="51"/>
                <c:pt idx="0">
                  <c:v>0.87</c:v>
                </c:pt>
                <c:pt idx="1">
                  <c:v>0.92080943352955258</c:v>
                </c:pt>
                <c:pt idx="2">
                  <c:v>0.9746854418892148</c:v>
                </c:pt>
                <c:pt idx="3">
                  <c:v>1.0277330456790237</c:v>
                </c:pt>
                <c:pt idx="4">
                  <c:v>1.0796559972276729</c:v>
                </c:pt>
                <c:pt idx="5">
                  <c:v>1.1304529406995052</c:v>
                </c:pt>
                <c:pt idx="6">
                  <c:v>1.1801462274851797</c:v>
                </c:pt>
                <c:pt idx="7">
                  <c:v>1.2287596668562817</c:v>
                </c:pt>
                <c:pt idx="8">
                  <c:v>1.2763167102351014</c:v>
                </c:pt>
                <c:pt idx="9">
                  <c:v>1.3228403125271877</c:v>
                </c:pt>
                <c:pt idx="10">
                  <c:v>1.3683529308901026</c:v>
                </c:pt>
                <c:pt idx="11">
                  <c:v>1.4128765345630332</c:v>
                </c:pt>
                <c:pt idx="12">
                  <c:v>1.4564326153885379</c:v>
                </c:pt>
                <c:pt idx="13">
                  <c:v>1.4990421981799904</c:v>
                </c:pt>
                <c:pt idx="14">
                  <c:v>1.5407258508698423</c:v>
                </c:pt>
                <c:pt idx="15">
                  <c:v>1.581503694437856</c:v>
                </c:pt>
                <c:pt idx="16">
                  <c:v>1.6213954126236336</c:v>
                </c:pt>
                <c:pt idx="17">
                  <c:v>1.6604202614280903</c:v>
                </c:pt>
                <c:pt idx="18">
                  <c:v>1.6985970784084541</c:v>
                </c:pt>
                <c:pt idx="19">
                  <c:v>1.7359442917712831</c:v>
                </c:pt>
                <c:pt idx="20">
                  <c:v>1.7724799292678848</c:v>
                </c:pt>
                <c:pt idx="21">
                  <c:v>1.8082216268964326</c:v>
                </c:pt>
                <c:pt idx="22">
                  <c:v>1.8431866374149806</c:v>
                </c:pt>
                <c:pt idx="23">
                  <c:v>1.877391838669487</c:v>
                </c:pt>
                <c:pt idx="24">
                  <c:v>1.9108537417408615</c:v>
                </c:pt>
                <c:pt idx="25">
                  <c:v>1.9435884989149796</c:v>
                </c:pt>
                <c:pt idx="26">
                  <c:v>1.9756119114794952</c:v>
                </c:pt>
                <c:pt idx="27">
                  <c:v>2.0069394373512308</c:v>
                </c:pt>
                <c:pt idx="28">
                  <c:v>2.0375861985378183</c:v>
                </c:pt>
                <c:pt idx="29">
                  <c:v>2.0675669884371919</c:v>
                </c:pt>
                <c:pt idx="30">
                  <c:v>2.0968962789784658</c:v>
                </c:pt>
                <c:pt idx="31">
                  <c:v>2.125588227607623</c:v>
                </c:pt>
                <c:pt idx="32">
                  <c:v>2.1536566841214189</c:v>
                </c:pt>
                <c:pt idx="33">
                  <c:v>2.1811151973527645</c:v>
                </c:pt>
                <c:pt idx="34">
                  <c:v>2.2079770217108465</c:v>
                </c:pt>
                <c:pt idx="35">
                  <c:v>2.2342551235791124</c:v>
                </c:pt>
                <c:pt idx="36">
                  <c:v>2.2599621875742342</c:v>
                </c:pt>
                <c:pt idx="37">
                  <c:v>2.2851106226690603</c:v>
                </c:pt>
                <c:pt idx="38">
                  <c:v>2.3097125681825066</c:v>
                </c:pt>
                <c:pt idx="39">
                  <c:v>2.3337798996392904</c:v>
                </c:pt>
                <c:pt idx="40">
                  <c:v>2.357324234502324</c:v>
                </c:pt>
                <c:pt idx="41">
                  <c:v>2.3803569377805442</c:v>
                </c:pt>
                <c:pt idx="42">
                  <c:v>2.4028891275148756</c:v>
                </c:pt>
                <c:pt idx="43">
                  <c:v>2.4249316801449883</c:v>
                </c:pt>
                <c:pt idx="44">
                  <c:v>2.4464952357594236</c:v>
                </c:pt>
                <c:pt idx="45">
                  <c:v>2.4675902032316399</c:v>
                </c:pt>
                <c:pt idx="46">
                  <c:v>2.488226765244447</c:v>
                </c:pt>
                <c:pt idx="47">
                  <c:v>2.5084148832052486</c:v>
                </c:pt>
                <c:pt idx="48">
                  <c:v>2.5281643020544897</c:v>
                </c:pt>
                <c:pt idx="49">
                  <c:v>2.5474845549696004</c:v>
                </c:pt>
                <c:pt idx="50">
                  <c:v>2.566384967966723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3C-480A-8FEB-DF79F4D84CB7}"/>
            </c:ext>
          </c:extLst>
        </c:ser>
        <c:ser>
          <c:idx val="2"/>
          <c:order val="2"/>
          <c:tx>
            <c:v>Solution without delay</c:v>
          </c:tx>
          <c:marker>
            <c:symbol val="triangle"/>
            <c:size val="5"/>
          </c:marker>
          <c:xVal>
            <c:numRef>
              <c:f>Model!$A$3:$A$203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</c:numCache>
            </c:numRef>
          </c:xVal>
          <c:yVal>
            <c:numRef>
              <c:f>Model!$AF$3:$AF$53</c:f>
              <c:numCache>
                <c:formatCode>General</c:formatCode>
                <c:ptCount val="51"/>
                <c:pt idx="0">
                  <c:v>0.87</c:v>
                </c:pt>
                <c:pt idx="1">
                  <c:v>0.92038770157102667</c:v>
                </c:pt>
                <c:pt idx="2">
                  <c:v>0.973803568310458</c:v>
                </c:pt>
                <c:pt idx="3">
                  <c:v>1.0263844531047399</c:v>
                </c:pt>
                <c:pt idx="4">
                  <c:v>1.077837074267022</c:v>
                </c:pt>
                <c:pt idx="5">
                  <c:v>1.1281606586580841</c:v>
                </c:pt>
                <c:pt idx="6">
                  <c:v>1.1773779313697021</c:v>
                </c:pt>
                <c:pt idx="7">
                  <c:v>1.2255130452781937</c:v>
                </c:pt>
                <c:pt idx="8">
                  <c:v>1.2725897804091713</c:v>
                </c:pt>
                <c:pt idx="9">
                  <c:v>1.3186314069074785</c:v>
                </c:pt>
                <c:pt idx="10">
                  <c:v>1.3636606843272363</c:v>
                </c:pt>
                <c:pt idx="11">
                  <c:v>1.4076998718800127</c:v>
                </c:pt>
                <c:pt idx="12">
                  <c:v>1.4507707393558786</c:v>
                </c:pt>
                <c:pt idx="13">
                  <c:v>1.4928945778780631</c:v>
                </c:pt>
                <c:pt idx="14">
                  <c:v>1.5340922104271901</c:v>
                </c:pt>
                <c:pt idx="15">
                  <c:v>1.5743840021346114</c:v>
                </c:pt>
                <c:pt idx="16">
                  <c:v>1.6137898703494484</c:v>
                </c:pt>
                <c:pt idx="17">
                  <c:v>1.6523292944842936</c:v>
                </c:pt>
                <c:pt idx="18">
                  <c:v>1.6900213256444192</c:v>
                </c:pt>
                <c:pt idx="19">
                  <c:v>1.7268845960452712</c:v>
                </c:pt>
                <c:pt idx="20">
                  <c:v>1.762937328222886</c:v>
                </c:pt>
                <c:pt idx="21">
                  <c:v>1.7981973440417964</c:v>
                </c:pt>
                <c:pt idx="22">
                  <c:v>1.8326820735048737</c:v>
                </c:pt>
                <c:pt idx="23">
                  <c:v>1.8664085633694592</c:v>
                </c:pt>
                <c:pt idx="24">
                  <c:v>1.8993934855740511</c:v>
                </c:pt>
                <c:pt idx="25">
                  <c:v>1.9316531454797041</c:v>
                </c:pt>
                <c:pt idx="26">
                  <c:v>1.9632034899302215</c:v>
                </c:pt>
                <c:pt idx="27">
                  <c:v>1.994060115135122</c:v>
                </c:pt>
                <c:pt idx="28">
                  <c:v>2.0242382743792788</c:v>
                </c:pt>
                <c:pt idx="29">
                  <c:v>2.0537528855630396</c:v>
                </c:pt>
                <c:pt idx="30">
                  <c:v>2.0826185385765603</c:v>
                </c:pt>
                <c:pt idx="31">
                  <c:v>2.1108495025119884</c:v>
                </c:pt>
                <c:pt idx="32">
                  <c:v>2.138459732717076</c:v>
                </c:pt>
                <c:pt idx="33">
                  <c:v>2.1654628776936891</c:v>
                </c:pt>
                <c:pt idx="34">
                  <c:v>2.1918722858446444</c:v>
                </c:pt>
                <c:pt idx="35">
                  <c:v>2.2177010120721934</c:v>
                </c:pt>
                <c:pt idx="36">
                  <c:v>2.2429618242314211</c:v>
                </c:pt>
                <c:pt idx="37">
                  <c:v>2.2676672094417532</c:v>
                </c:pt>
                <c:pt idx="38">
                  <c:v>2.2918293802596827</c:v>
                </c:pt>
                <c:pt idx="39">
                  <c:v>2.3154602807157758</c:v>
                </c:pt>
                <c:pt idx="40">
                  <c:v>2.3385715922189383</c:v>
                </c:pt>
                <c:pt idx="41">
                  <c:v>2.3611747393308589</c:v>
                </c:pt>
                <c:pt idx="42">
                  <c:v>2.3832808954134848</c:v>
                </c:pt>
                <c:pt idx="43">
                  <c:v>2.404900988152328</c:v>
                </c:pt>
                <c:pt idx="44">
                  <c:v>2.4260457049583191</c:v>
                </c:pt>
                <c:pt idx="45">
                  <c:v>2.4467254982508937</c:v>
                </c:pt>
                <c:pt idx="46">
                  <c:v>2.4669505906249118</c:v>
                </c:pt>
                <c:pt idx="47">
                  <c:v>2.4867309799039692</c:v>
                </c:pt>
                <c:pt idx="48">
                  <c:v>2.5060764440825976</c:v>
                </c:pt>
                <c:pt idx="49">
                  <c:v>2.5249965461598038</c:v>
                </c:pt>
                <c:pt idx="50">
                  <c:v>2.5435006388663171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7E-453F-9288-732D7CA6B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85248"/>
        <c:axId val="188891136"/>
      </c:scatterChart>
      <c:valAx>
        <c:axId val="188885248"/>
        <c:scaling>
          <c:orientation val="minMax"/>
          <c:max val="2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8891136"/>
        <c:crosses val="autoZero"/>
        <c:crossBetween val="midCat"/>
        <c:majorUnit val="50"/>
      </c:valAx>
      <c:valAx>
        <c:axId val="18889113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sz="1400" b="1">
                    <a:solidFill>
                      <a:sysClr val="windowText" lastClr="000000"/>
                    </a:solidFill>
                  </a:rPr>
                  <a:t>Warming</a:t>
                </a:r>
                <a:r>
                  <a:rPr lang="fr-BE" sz="1400" b="1" baseline="0">
                    <a:solidFill>
                      <a:sysClr val="windowText" lastClr="000000"/>
                    </a:solidFill>
                  </a:rPr>
                  <a:t> (degrees C)</a:t>
                </a:r>
                <a:endParaRPr lang="fr-BE" sz="14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4839213088165938E-2"/>
              <c:y val="0.3733001444609352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888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017566936065426"/>
          <c:y val="0.40221277097963765"/>
          <c:w val="0.26097098635009219"/>
          <c:h val="0.1439356077414182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B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 data'!$B$1</c:f>
              <c:strCache>
                <c:ptCount val="1"/>
                <c:pt idx="0">
                  <c:v>Min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'Radar chart data'!$A$2:$A$7</c:f>
              <c:strCache>
                <c:ptCount val="6"/>
                <c:pt idx="0">
                  <c:v>rho-n</c:v>
                </c:pt>
                <c:pt idx="1">
                  <c:v>eta</c:v>
                </c:pt>
                <c:pt idx="2">
                  <c:v>g hat</c:v>
                </c:pt>
                <c:pt idx="3">
                  <c:v>TCRE</c:v>
                </c:pt>
                <c:pt idx="4">
                  <c:v>gamma</c:v>
                </c:pt>
                <c:pt idx="5">
                  <c:v>phi</c:v>
                </c:pt>
              </c:strCache>
            </c:strRef>
          </c:cat>
          <c:val>
            <c:numRef>
              <c:f>'Radar chart data'!$B$2:$B$7</c:f>
              <c:numCache>
                <c:formatCode>0.00</c:formatCode>
                <c:ptCount val="6"/>
                <c:pt idx="0">
                  <c:v>2.054062500000001</c:v>
                </c:pt>
                <c:pt idx="1">
                  <c:v>1.6261875000000001</c:v>
                </c:pt>
                <c:pt idx="2">
                  <c:v>2.4937500000000004</c:v>
                </c:pt>
                <c:pt idx="3">
                  <c:v>2.1574766355140187</c:v>
                </c:pt>
                <c:pt idx="4">
                  <c:v>1.6832812500000003</c:v>
                </c:pt>
                <c:pt idx="5">
                  <c:v>2.1107812500000005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6-467C-B8B2-EE4FD9C4ED5B}"/>
            </c:ext>
          </c:extLst>
        </c:ser>
        <c:ser>
          <c:idx val="1"/>
          <c:order val="1"/>
          <c:tx>
            <c:strRef>
              <c:f>'Radar chart data'!$C$1</c:f>
              <c:strCache>
                <c:ptCount val="1"/>
                <c:pt idx="0">
                  <c:v>Central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'Radar chart data'!$A$2:$A$7</c:f>
              <c:strCache>
                <c:ptCount val="6"/>
                <c:pt idx="0">
                  <c:v>rho-n</c:v>
                </c:pt>
                <c:pt idx="1">
                  <c:v>eta</c:v>
                </c:pt>
                <c:pt idx="2">
                  <c:v>g hat</c:v>
                </c:pt>
                <c:pt idx="3">
                  <c:v>TCRE</c:v>
                </c:pt>
                <c:pt idx="4">
                  <c:v>gamma</c:v>
                </c:pt>
                <c:pt idx="5">
                  <c:v>phi</c:v>
                </c:pt>
              </c:strCache>
            </c:strRef>
          </c:cat>
          <c:val>
            <c:numRef>
              <c:f>'Radar chart data'!$C$2:$C$7</c:f>
              <c:numCache>
                <c:formatCode>0.00</c:formatCode>
                <c:ptCount val="6"/>
                <c:pt idx="0">
                  <c:v>3.3665625000000006</c:v>
                </c:pt>
                <c:pt idx="1">
                  <c:v>3.3665625000000006</c:v>
                </c:pt>
                <c:pt idx="2">
                  <c:v>3.3665625000000006</c:v>
                </c:pt>
                <c:pt idx="3">
                  <c:v>3.3665625000000006</c:v>
                </c:pt>
                <c:pt idx="4">
                  <c:v>3.3665625000000006</c:v>
                </c:pt>
                <c:pt idx="5">
                  <c:v>3.3665625000000001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B6-467C-B8B2-EE4FD9C4ED5B}"/>
            </c:ext>
          </c:extLst>
        </c:ser>
        <c:ser>
          <c:idx val="2"/>
          <c:order val="2"/>
          <c:tx>
            <c:strRef>
              <c:f>'Radar chart data'!$D$1</c:f>
              <c:strCache>
                <c:ptCount val="1"/>
                <c:pt idx="0">
                  <c:v>Max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'Radar chart data'!$A$2:$A$7</c:f>
              <c:strCache>
                <c:ptCount val="6"/>
                <c:pt idx="0">
                  <c:v>rho-n</c:v>
                </c:pt>
                <c:pt idx="1">
                  <c:v>eta</c:v>
                </c:pt>
                <c:pt idx="2">
                  <c:v>g hat</c:v>
                </c:pt>
                <c:pt idx="3">
                  <c:v>TCRE</c:v>
                </c:pt>
                <c:pt idx="4">
                  <c:v>gamma</c:v>
                </c:pt>
                <c:pt idx="5">
                  <c:v>phi</c:v>
                </c:pt>
              </c:strCache>
            </c:strRef>
          </c:cat>
          <c:val>
            <c:numRef>
              <c:f>'Radar chart data'!$D$2:$D$7</c:f>
              <c:numCache>
                <c:formatCode>0.00</c:formatCode>
                <c:ptCount val="6"/>
                <c:pt idx="0">
                  <c:v>9.9290625000000023</c:v>
                </c:pt>
                <c:pt idx="1">
                  <c:v>10.56</c:v>
                </c:pt>
                <c:pt idx="2">
                  <c:v>4.3312500000000007</c:v>
                </c:pt>
                <c:pt idx="3">
                  <c:v>6.7331250000000011</c:v>
                </c:pt>
                <c:pt idx="4">
                  <c:v>6.7331250000000011</c:v>
                </c:pt>
                <c:pt idx="5">
                  <c:v>5.4773437500000011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B6-467C-B8B2-EE4FD9C4E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99776"/>
        <c:axId val="188701312"/>
      </c:radarChart>
      <c:catAx>
        <c:axId val="188699776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BE"/>
          </a:p>
        </c:txPr>
        <c:crossAx val="188701312"/>
        <c:crosses val="autoZero"/>
        <c:auto val="1"/>
        <c:lblAlgn val="ctr"/>
        <c:lblOffset val="100"/>
        <c:noMultiLvlLbl val="0"/>
      </c:catAx>
      <c:valAx>
        <c:axId val="188701312"/>
        <c:scaling>
          <c:orientation val="minMax"/>
        </c:scaling>
        <c:delete val="0"/>
        <c:axPos val="l"/>
        <c:majorGridlines/>
        <c:numFmt formatCode="0.00" sourceLinked="1"/>
        <c:majorTickMark val="cross"/>
        <c:minorTickMark val="none"/>
        <c:tickLblPos val="nextTo"/>
        <c:txPr>
          <a:bodyPr/>
          <a:lstStyle/>
          <a:p>
            <a:pPr>
              <a:defRPr sz="1400"/>
            </a:pPr>
            <a:endParaRPr lang="en-BE"/>
          </a:p>
        </c:txPr>
        <c:crossAx val="18869977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BE"/>
        </a:p>
      </c:txPr>
    </c:legend>
    <c:plotVisOnly val="1"/>
    <c:dispBlanksAs val="gap"/>
    <c:showDLblsOverMax val="0"/>
  </c:chart>
  <c:spPr>
    <a:noFill/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'Price data'!$C$2</c:f>
              <c:strCache>
                <c:ptCount val="1"/>
                <c:pt idx="0">
                  <c:v>Central values</c:v>
                </c:pt>
              </c:strCache>
            </c:strRef>
          </c:tx>
          <c:xVal>
            <c:numRef>
              <c:f>'Price data'!$A$3:$A$23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'Price data'!$C$3:$C$23</c:f>
              <c:numCache>
                <c:formatCode>0</c:formatCode>
                <c:ptCount val="21"/>
                <c:pt idx="0">
                  <c:v>43.716507583746321</c:v>
                </c:pt>
                <c:pt idx="1">
                  <c:v>50.745063246260898</c:v>
                </c:pt>
                <c:pt idx="2">
                  <c:v>58.829997754078711</c:v>
                </c:pt>
                <c:pt idx="3">
                  <c:v>68.123787391739825</c:v>
                </c:pt>
                <c:pt idx="4">
                  <c:v>78.800340962526548</c:v>
                </c:pt>
                <c:pt idx="5">
                  <c:v>91.057957587399514</c:v>
                </c:pt>
                <c:pt idx="6">
                  <c:v>105.12268733531033</c:v>
                </c:pt>
                <c:pt idx="7">
                  <c:v>121.25214901384828</c:v>
                </c:pt>
                <c:pt idx="8">
                  <c:v>139.73986672252801</c:v>
                </c:pt>
                <c:pt idx="9">
                  <c:v>160.9201950126137</c:v>
                </c:pt>
                <c:pt idx="10">
                  <c:v>185.17391183552911</c:v>
                </c:pt>
                <c:pt idx="11">
                  <c:v>212.93456904190555</c:v>
                </c:pt>
                <c:pt idx="12">
                  <c:v>244.69570217963147</c:v>
                </c:pt>
                <c:pt idx="13">
                  <c:v>281.01901491806279</c:v>
                </c:pt>
                <c:pt idx="14">
                  <c:v>322.54366880757215</c:v>
                </c:pt>
                <c:pt idx="15">
                  <c:v>369.99682650740363</c:v>
                </c:pt>
                <c:pt idx="16">
                  <c:v>424.20561635035546</c:v>
                </c:pt>
                <c:pt idx="17">
                  <c:v>486.11070846575478</c:v>
                </c:pt>
                <c:pt idx="18">
                  <c:v>556.78171799838162</c:v>
                </c:pt>
                <c:pt idx="19">
                  <c:v>637.43467963194064</c:v>
                </c:pt>
                <c:pt idx="20">
                  <c:v>729.45187009439223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72-420A-A991-387808DF7C49}"/>
            </c:ext>
          </c:extLst>
        </c:ser>
        <c:ser>
          <c:idx val="1"/>
          <c:order val="1"/>
          <c:tx>
            <c:strRef>
              <c:f>'Price data'!$D$2</c:f>
              <c:strCache>
                <c:ptCount val="1"/>
                <c:pt idx="0">
                  <c:v>High gamma</c:v>
                </c:pt>
              </c:strCache>
            </c:strRef>
          </c:tx>
          <c:xVal>
            <c:numRef>
              <c:f>'Price data'!$A$3:$A$23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'Price data'!$D$3:$D$23</c:f>
              <c:numCache>
                <c:formatCode>0</c:formatCode>
                <c:ptCount val="21"/>
                <c:pt idx="0">
                  <c:v>67.68995921725174</c:v>
                </c:pt>
                <c:pt idx="1">
                  <c:v>77.749383640708004</c:v>
                </c:pt>
                <c:pt idx="2">
                  <c:v>89.229305398714999</c:v>
                </c:pt>
                <c:pt idx="3">
                  <c:v>102.32453759531185</c:v>
                </c:pt>
                <c:pt idx="4">
                  <c:v>117.25613912992452</c:v>
                </c:pt>
                <c:pt idx="5">
                  <c:v>134.27491094394358</c:v>
                </c:pt>
                <c:pt idx="6">
                  <c:v>153.66535461302948</c:v>
                </c:pt>
                <c:pt idx="7">
                  <c:v>175.75015413210562</c:v>
                </c:pt>
                <c:pt idx="8">
                  <c:v>200.89524972212573</c:v>
                </c:pt>
                <c:pt idx="9">
                  <c:v>229.51558151470866</c:v>
                </c:pt>
                <c:pt idx="10">
                  <c:v>262.08159117919695</c:v>
                </c:pt>
                <c:pt idx="11">
                  <c:v>299.12658110103439</c:v>
                </c:pt>
                <c:pt idx="12">
                  <c:v>341.25504377514477</c:v>
                </c:pt>
                <c:pt idx="13">
                  <c:v>389.15208884060877</c:v>
                </c:pt>
                <c:pt idx="14">
                  <c:v>443.59411187650653</c:v>
                </c:pt>
                <c:pt idx="15">
                  <c:v>505.4608679556103</c:v>
                </c:pt>
                <c:pt idx="16">
                  <c:v>575.7491342978492</c:v>
                </c:pt>
                <c:pt idx="17">
                  <c:v>655.5881705015895</c:v>
                </c:pt>
                <c:pt idx="18">
                  <c:v>746.25721212226188</c:v>
                </c:pt>
                <c:pt idx="19">
                  <c:v>849.20526422683724</c:v>
                </c:pt>
                <c:pt idx="20">
                  <c:v>966.07349644496605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72-420A-A991-387808DF7C49}"/>
            </c:ext>
          </c:extLst>
        </c:ser>
        <c:ser>
          <c:idx val="2"/>
          <c:order val="2"/>
          <c:tx>
            <c:strRef>
              <c:f>'Price data'!$B$2</c:f>
              <c:strCache>
                <c:ptCount val="1"/>
                <c:pt idx="0">
                  <c:v>Low gamma</c:v>
                </c:pt>
              </c:strCache>
            </c:strRef>
          </c:tx>
          <c:xVal>
            <c:numRef>
              <c:f>'Price data'!$A$3:$A$23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'Price data'!$B$3:$B$23</c:f>
              <c:numCache>
                <c:formatCode>0</c:formatCode>
                <c:ptCount val="21"/>
                <c:pt idx="0">
                  <c:v>26.414013250316192</c:v>
                </c:pt>
                <c:pt idx="1">
                  <c:v>30.853373707714461</c:v>
                </c:pt>
                <c:pt idx="2">
                  <c:v>35.987182370413215</c:v>
                </c:pt>
                <c:pt idx="3">
                  <c:v>41.919414275163199</c:v>
                </c:pt>
                <c:pt idx="4">
                  <c:v>48.769160890262597</c:v>
                </c:pt>
                <c:pt idx="5">
                  <c:v>56.672782181869415</c:v>
                </c:pt>
                <c:pt idx="6">
                  <c:v>65.786360305677718</c:v>
                </c:pt>
                <c:pt idx="7">
                  <c:v>76.28849669253465</c:v>
                </c:pt>
                <c:pt idx="8">
                  <c:v>88.383500025913079</c:v>
                </c:pt>
                <c:pt idx="9">
                  <c:v>102.30501911839809</c:v>
                </c:pt>
                <c:pt idx="10">
                  <c:v>118.32018208898845</c:v>
                </c:pt>
                <c:pt idx="11">
                  <c:v>136.73431164276545</c:v>
                </c:pt>
                <c:pt idx="12">
                  <c:v>157.89629579513613</c:v>
                </c:pt>
                <c:pt idx="13">
                  <c:v>182.20470421848137</c:v>
                </c:pt>
                <c:pt idx="14">
                  <c:v>210.11475269438779</c:v>
                </c:pt>
                <c:pt idx="15">
                  <c:v>242.1462321279553</c:v>
                </c:pt>
                <c:pt idx="16">
                  <c:v>278.89253444679065</c:v>
                </c:pt>
                <c:pt idx="17">
                  <c:v>321.03092572124694</c:v>
                </c:pt>
                <c:pt idx="18">
                  <c:v>369.33423729346117</c:v>
                </c:pt>
                <c:pt idx="19">
                  <c:v>424.68416891878928</c:v>
                </c:pt>
                <c:pt idx="20">
                  <c:v>488.08642427627331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72-420A-A991-387808DF7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51872"/>
        <c:axId val="188753408"/>
      </c:scatterChart>
      <c:valAx>
        <c:axId val="188751872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BE"/>
          </a:p>
        </c:txPr>
        <c:crossAx val="188753408"/>
        <c:crosses val="autoZero"/>
        <c:crossBetween val="midCat"/>
      </c:valAx>
      <c:valAx>
        <c:axId val="188753408"/>
        <c:scaling>
          <c:orientation val="minMax"/>
          <c:max val="10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Carbon price (constant</a:t>
                </a:r>
                <a:r>
                  <a:rPr lang="en-US" sz="1400" baseline="0"/>
                  <a:t> 2015</a:t>
                </a:r>
                <a:r>
                  <a:rPr lang="en-US" sz="1400"/>
                  <a:t>USD/tCO2)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BE"/>
          </a:p>
        </c:txPr>
        <c:crossAx val="1887518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10577741805494"/>
          <c:y val="8.8526714995235206E-2"/>
          <c:w val="0.15069501546149494"/>
          <c:h val="0.1435217463765901"/>
        </c:manualLayout>
      </c:layout>
      <c:overlay val="1"/>
      <c:spPr>
        <a:solidFill>
          <a:schemeClr val="bg1"/>
        </a:solidFill>
      </c:spPr>
      <c:txPr>
        <a:bodyPr/>
        <a:lstStyle/>
        <a:p>
          <a:pPr>
            <a:defRPr sz="1400"/>
          </a:pPr>
          <a:endParaRPr lang="en-BE"/>
        </a:p>
      </c:txPr>
    </c:legend>
    <c:plotVisOnly val="1"/>
    <c:dispBlanksAs val="gap"/>
    <c:showDLblsOverMax val="0"/>
  </c:chart>
  <c:spPr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'Price data'!$J$2</c:f>
              <c:strCache>
                <c:ptCount val="1"/>
                <c:pt idx="0">
                  <c:v>Central values carbon price</c:v>
                </c:pt>
              </c:strCache>
            </c:strRef>
          </c:tx>
          <c:xVal>
            <c:numRef>
              <c:f>'Price data'!$A$3:$A$23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'Price data'!$J$3:$J$23</c:f>
              <c:numCache>
                <c:formatCode>0</c:formatCode>
                <c:ptCount val="21"/>
                <c:pt idx="0">
                  <c:v>44.875915166167097</c:v>
                </c:pt>
                <c:pt idx="1">
                  <c:v>52.143665968785783</c:v>
                </c:pt>
                <c:pt idx="2">
                  <c:v>60.520178900400566</c:v>
                </c:pt>
                <c:pt idx="3">
                  <c:v>70.16976250235885</c:v>
                </c:pt>
                <c:pt idx="4">
                  <c:v>81.280870802331037</c:v>
                </c:pt>
                <c:pt idx="5">
                  <c:v>94.069687530195552</c:v>
                </c:pt>
                <c:pt idx="6">
                  <c:v>108.78425827041758</c:v>
                </c:pt>
                <c:pt idx="7">
                  <c:v>125.70925854202632</c:v>
                </c:pt>
                <c:pt idx="8">
                  <c:v>145.17150088498244</c:v>
                </c:pt>
                <c:pt idx="9">
                  <c:v>167.54630190223338</c:v>
                </c:pt>
                <c:pt idx="10">
                  <c:v>193.26485140982066</c:v>
                </c:pt>
                <c:pt idx="11">
                  <c:v>222.82275104762167</c:v>
                </c:pt>
                <c:pt idx="12">
                  <c:v>256.78991970505132</c:v>
                </c:pt>
                <c:pt idx="13">
                  <c:v>295.82209889403072</c:v>
                </c:pt>
                <c:pt idx="14">
                  <c:v>340.67423393818268</c:v>
                </c:pt>
                <c:pt idx="15">
                  <c:v>392.21605797845348</c:v>
                </c:pt>
                <c:pt idx="16">
                  <c:v>451.45026706667335</c:v>
                </c:pt>
                <c:pt idx="17">
                  <c:v>519.53374815374616</c:v>
                </c:pt>
                <c:pt idx="18">
                  <c:v>597.80241016455329</c:v>
                </c:pt>
                <c:pt idx="19">
                  <c:v>687.80027473963412</c:v>
                </c:pt>
                <c:pt idx="20">
                  <c:v>791.31361145939434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B0-4939-A30A-817FF838DA47}"/>
            </c:ext>
          </c:extLst>
        </c:ser>
        <c:ser>
          <c:idx val="1"/>
          <c:order val="1"/>
          <c:tx>
            <c:strRef>
              <c:f>'Price data'!$L$2</c:f>
              <c:strCache>
                <c:ptCount val="1"/>
                <c:pt idx="0">
                  <c:v>Central values - Hotelling premium</c:v>
                </c:pt>
              </c:strCache>
            </c:strRef>
          </c:tx>
          <c:spPr>
            <a:ln>
              <a:solidFill>
                <a:schemeClr val="accent1"/>
              </a:solidFill>
              <a:prstDash val="lgDash"/>
            </a:ln>
          </c:spPr>
          <c:marker>
            <c:symbol val="none"/>
          </c:marker>
          <c:xVal>
            <c:numRef>
              <c:f>'Price data'!$A$3:$A$23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'Price data'!$L$3:$L$23</c:f>
              <c:numCache>
                <c:formatCode>0</c:formatCode>
                <c:ptCount val="21"/>
                <c:pt idx="0">
                  <c:v>41.289044437086247</c:v>
                </c:pt>
                <c:pt idx="1">
                  <c:v>47.820858106792663</c:v>
                </c:pt>
                <c:pt idx="2">
                  <c:v>55.310437813216737</c:v>
                </c:pt>
                <c:pt idx="3">
                  <c:v>63.891111435277367</c:v>
                </c:pt>
                <c:pt idx="4">
                  <c:v>73.713995872760776</c:v>
                </c:pt>
                <c:pt idx="5">
                  <c:v>84.950277072755654</c:v>
                </c:pt>
                <c:pt idx="6">
                  <c:v>97.793770405173177</c:v>
                </c:pt>
                <c:pt idx="7">
                  <c:v>112.46379447614041</c:v>
                </c:pt>
                <c:pt idx="8">
                  <c:v>129.20839529114591</c:v>
                </c:pt>
                <c:pt idx="9">
                  <c:v>148.30796197450877</c:v>
                </c:pt>
                <c:pt idx="10">
                  <c:v>170.07928009357335</c:v>
                </c:pt>
                <c:pt idx="11">
                  <c:v>194.88007411809667</c:v>
                </c:pt>
                <c:pt idx="12">
                  <c:v>223.11409678320391</c:v>
                </c:pt>
                <c:pt idx="13">
                  <c:v>255.23683026268702</c:v>
                </c:pt>
                <c:pt idx="14">
                  <c:v>291.76187228035593</c:v>
                </c:pt>
                <c:pt idx="15">
                  <c:v>333.26808982090404</c:v>
                </c:pt>
                <c:pt idx="16">
                  <c:v>380.40763424079688</c:v>
                </c:pt>
                <c:pt idx="17">
                  <c:v>433.91492469670857</c:v>
                </c:pt>
                <c:pt idx="18">
                  <c:v>494.61672237994605</c:v>
                </c:pt>
                <c:pt idx="19">
                  <c:v>563.44343667907492</c:v>
                </c:pt>
                <c:pt idx="20">
                  <c:v>641.44182686944771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B0-4939-A30A-817FF838DA47}"/>
            </c:ext>
          </c:extLst>
        </c:ser>
        <c:ser>
          <c:idx val="2"/>
          <c:order val="2"/>
          <c:tx>
            <c:strRef>
              <c:f>'Price data'!$M$2</c:f>
              <c:strCache>
                <c:ptCount val="1"/>
                <c:pt idx="0">
                  <c:v>Low gamma carbon price</c:v>
                </c:pt>
              </c:strCache>
            </c:strRef>
          </c:tx>
          <c:xVal>
            <c:numRef>
              <c:f>'Price data'!$A$3:$A$23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'Price data'!$M$3:$M$23</c:f>
              <c:numCache>
                <c:formatCode>0</c:formatCode>
                <c:ptCount val="21"/>
                <c:pt idx="0">
                  <c:v>32.526486718654311</c:v>
                </c:pt>
                <c:pt idx="1">
                  <c:v>38.223437366145802</c:v>
                </c:pt>
                <c:pt idx="2">
                  <c:v>44.881573706125863</c:v>
                </c:pt>
                <c:pt idx="3">
                  <c:v>52.662442310078589</c:v>
                </c:pt>
                <c:pt idx="4">
                  <c:v>61.755252478327009</c:v>
                </c:pt>
                <c:pt idx="5">
                  <c:v>72.381776740015582</c:v>
                </c:pt>
                <c:pt idx="6">
                  <c:v>84.802156737818279</c:v>
                </c:pt>
                <c:pt idx="7">
                  <c:v>99.321789092435395</c:v>
                </c:pt>
                <c:pt idx="8">
                  <c:v>116.29950081587029</c:v>
                </c:pt>
                <c:pt idx="9">
                  <c:v>136.15726603779544</c:v>
                </c:pt>
                <c:pt idx="10">
                  <c:v>159.39176675064877</c:v>
                </c:pt>
                <c:pt idx="11">
                  <c:v>186.58816181796956</c:v>
                </c:pt>
                <c:pt idx="12">
                  <c:v>218.43650287607892</c:v>
                </c:pt>
                <c:pt idx="13">
                  <c:v>255.75132572466487</c:v>
                </c:pt>
                <c:pt idx="14">
                  <c:v>299.4950546692483</c:v>
                </c:pt>
                <c:pt idx="15">
                  <c:v>350.80598908696271</c:v>
                </c:pt>
                <c:pt idx="16">
                  <c:v>411.03180114858293</c:v>
                </c:pt>
                <c:pt idx="17">
                  <c:v>481.76966711927497</c:v>
                </c:pt>
                <c:pt idx="18">
                  <c:v>564.91438924767283</c:v>
                </c:pt>
                <c:pt idx="19">
                  <c:v>662.71614978412242</c:v>
                </c:pt>
                <c:pt idx="20">
                  <c:v>777.8498839117234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B0-4939-A30A-817FF838DA47}"/>
            </c:ext>
          </c:extLst>
        </c:ser>
        <c:ser>
          <c:idx val="3"/>
          <c:order val="3"/>
          <c:tx>
            <c:strRef>
              <c:f>'Price data'!$O$2</c:f>
              <c:strCache>
                <c:ptCount val="1"/>
                <c:pt idx="0">
                  <c:v>Low gamma - Hotelling premium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'Price data'!$A$3:$A$23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'Price data'!$O$3:$O$23</c:f>
              <c:numCache>
                <c:formatCode>0</c:formatCode>
                <c:ptCount val="21"/>
                <c:pt idx="0">
                  <c:v>21.996946677612915</c:v>
                </c:pt>
                <c:pt idx="1">
                  <c:v>25.533496213945689</c:v>
                </c:pt>
                <c:pt idx="2">
                  <c:v>29.587970583992224</c:v>
                </c:pt>
                <c:pt idx="3">
                  <c:v>34.230970197476687</c:v>
                </c:pt>
                <c:pt idx="4">
                  <c:v>39.542098290615414</c:v>
                </c:pt>
                <c:pt idx="5">
                  <c:v>45.611032875791807</c:v>
                </c:pt>
                <c:pt idx="6">
                  <c:v>52.538718552153476</c:v>
                </c:pt>
                <c:pt idx="7">
                  <c:v>60.438691602144686</c:v>
                </c:pt>
                <c:pt idx="8">
                  <c:v>69.438553704808442</c:v>
                </c:pt>
                <c:pt idx="9">
                  <c:v>79.681611939145682</c:v>
                </c:pt>
                <c:pt idx="10">
                  <c:v>91.328705662465325</c:v>
                </c:pt>
                <c:pt idx="11">
                  <c:v>104.5602445033377</c:v>
                </c:pt>
                <c:pt idx="12">
                  <c:v>119.57848633376622</c:v>
                </c:pt>
                <c:pt idx="13">
                  <c:v>136.61008997690664</c:v>
                </c:pt>
                <c:pt idx="14">
                  <c:v>155.90898495048768</c:v>
                </c:pt>
                <c:pt idx="15">
                  <c:v>177.75961024185565</c:v>
                </c:pt>
                <c:pt idx="16">
                  <c:v>202.48058660488002</c:v>
                </c:pt>
                <c:pt idx="17">
                  <c:v>230.42890299623895</c:v>
                </c:pt>
                <c:pt idx="18">
                  <c:v>262.00471860313388</c:v>
                </c:pt>
                <c:pt idx="19">
                  <c:v>297.65690883637211</c:v>
                </c:pt>
                <c:pt idx="20">
                  <c:v>337.8895184411324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B0-4939-A30A-817FF838D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11072"/>
        <c:axId val="189012608"/>
      </c:scatterChart>
      <c:valAx>
        <c:axId val="189011072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BE"/>
          </a:p>
        </c:txPr>
        <c:crossAx val="189012608"/>
        <c:crosses val="autoZero"/>
        <c:crossBetween val="midCat"/>
      </c:valAx>
      <c:valAx>
        <c:axId val="18901260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Carbon price (constant 2015USD/tCO2)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911974732334415E-2"/>
              <c:y val="0.23733824048114244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BE"/>
          </a:p>
        </c:txPr>
        <c:crossAx val="189011072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55923870503213879"/>
          <c:y val="7.1741232105658845E-2"/>
          <c:w val="0.32088863427614511"/>
          <c:h val="0.19136232850212009"/>
        </c:manualLayout>
      </c:layout>
      <c:overlay val="1"/>
      <c:spPr>
        <a:solidFill>
          <a:schemeClr val="bg1"/>
        </a:solidFill>
      </c:spPr>
      <c:txPr>
        <a:bodyPr/>
        <a:lstStyle/>
        <a:p>
          <a:pPr>
            <a:defRPr sz="1400"/>
          </a:pPr>
          <a:endParaRPr lang="en-BE"/>
        </a:p>
      </c:txPr>
    </c:legend>
    <c:plotVisOnly val="1"/>
    <c:dispBlanksAs val="gap"/>
    <c:showDLblsOverMax val="0"/>
  </c:chart>
  <c:spPr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Minimise abatement costs to keep below 2degC</c:v>
          </c:tx>
          <c:spPr>
            <a:ln w="22225"/>
          </c:spPr>
          <c:xVal>
            <c:numRef>
              <c:f>Model!$A$3:$A$53</c:f>
              <c:numCache>
                <c:formatCode>General</c:formatCode>
                <c:ptCount val="5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</c:numCache>
            </c:numRef>
          </c:xVal>
          <c:yVal>
            <c:numRef>
              <c:f>Model!$BD$3:$BD$53</c:f>
              <c:numCache>
                <c:formatCode>General</c:formatCode>
                <c:ptCount val="51"/>
                <c:pt idx="0">
                  <c:v>32.575000000000003</c:v>
                </c:pt>
                <c:pt idx="1">
                  <c:v>31.950823073062871</c:v>
                </c:pt>
                <c:pt idx="2">
                  <c:v>31.285309611789327</c:v>
                </c:pt>
                <c:pt idx="3">
                  <c:v>30.57572207655366</c:v>
                </c:pt>
                <c:pt idx="4">
                  <c:v>29.819141632338017</c:v>
                </c:pt>
                <c:pt idx="5">
                  <c:v>29.012456142323835</c:v>
                </c:pt>
                <c:pt idx="6">
                  <c:v>28.152347366350831</c:v>
                </c:pt>
                <c:pt idx="7">
                  <c:v>27.235277311585424</c:v>
                </c:pt>
                <c:pt idx="8">
                  <c:v>26.257473679252954</c:v>
                </c:pt>
                <c:pt idx="9">
                  <c:v>25.214914347570108</c:v>
                </c:pt>
                <c:pt idx="10">
                  <c:v>24.103310827049132</c:v>
                </c:pt>
                <c:pt idx="11">
                  <c:v>22.91809062011847</c:v>
                </c:pt>
                <c:pt idx="12">
                  <c:v>21.654378412497543</c:v>
                </c:pt>
                <c:pt idx="13">
                  <c:v>20.306976018957698</c:v>
                </c:pt>
                <c:pt idx="14">
                  <c:v>18.87034100097781</c:v>
                </c:pt>
                <c:pt idx="15">
                  <c:v>17.338563868339779</c:v>
                </c:pt>
                <c:pt idx="16">
                  <c:v>15.705343770884507</c:v>
                </c:pt>
                <c:pt idx="17">
                  <c:v>13.963962580438078</c:v>
                </c:pt>
                <c:pt idx="18">
                  <c:v>12.107257256296261</c:v>
                </c:pt>
                <c:pt idx="19">
                  <c:v>10.1275903805947</c:v>
                </c:pt>
                <c:pt idx="20">
                  <c:v>8.0168187423642721</c:v>
                </c:pt>
                <c:pt idx="21">
                  <c:v>5.7662598410445298</c:v>
                </c:pt>
                <c:pt idx="22">
                  <c:v>3.3666561716699661</c:v>
                </c:pt>
                <c:pt idx="23">
                  <c:v>0.8081371448187582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A7-4A19-A01D-B7B61F58B5A8}"/>
            </c:ext>
          </c:extLst>
        </c:ser>
        <c:ser>
          <c:idx val="1"/>
          <c:order val="1"/>
          <c:tx>
            <c:v>Maximise welfare subject to 2degC constraint</c:v>
          </c:tx>
          <c:spPr>
            <a:ln w="22225"/>
          </c:spPr>
          <c:xVal>
            <c:numRef>
              <c:f>Model!$A$3:$A$53</c:f>
              <c:numCache>
                <c:formatCode>General</c:formatCode>
                <c:ptCount val="5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</c:numCache>
            </c:numRef>
          </c:xVal>
          <c:yVal>
            <c:numRef>
              <c:f>Model!$AW$3:$AW$53</c:f>
              <c:numCache>
                <c:formatCode>0.0000</c:formatCode>
                <c:ptCount val="51"/>
                <c:pt idx="0">
                  <c:v>22.627038634545077</c:v>
                </c:pt>
                <c:pt idx="1">
                  <c:v>22.084868379661135</c:v>
                </c:pt>
                <c:pt idx="2">
                  <c:v>21.55059156778422</c:v>
                </c:pt>
                <c:pt idx="3">
                  <c:v>21.023671361948264</c:v>
                </c:pt>
                <c:pt idx="4">
                  <c:v>20.503549962527757</c:v>
                </c:pt>
                <c:pt idx="5">
                  <c:v>19.989646112735322</c:v>
                </c:pt>
                <c:pt idx="6">
                  <c:v>19.481352392398612</c:v>
                </c:pt>
                <c:pt idx="7">
                  <c:v>18.978032280628149</c:v>
                </c:pt>
                <c:pt idx="8">
                  <c:v>18.479016966245467</c:v>
                </c:pt>
                <c:pt idx="9">
                  <c:v>17.983601882941098</c:v>
                </c:pt>
                <c:pt idx="10">
                  <c:v>17.491042944061011</c:v>
                </c:pt>
                <c:pt idx="11">
                  <c:v>17.00055244966196</c:v>
                </c:pt>
                <c:pt idx="12">
                  <c:v>16.511294636014295</c:v>
                </c:pt>
                <c:pt idx="13">
                  <c:v>16.022380835046867</c:v>
                </c:pt>
                <c:pt idx="14">
                  <c:v>15.532864208302227</c:v>
                </c:pt>
                <c:pt idx="15">
                  <c:v>15.04173401678019</c:v>
                </c:pt>
                <c:pt idx="16">
                  <c:v>14.547909384569444</c:v>
                </c:pt>
                <c:pt idx="17">
                  <c:v>14.05023251037494</c:v>
                </c:pt>
                <c:pt idx="18">
                  <c:v>13.547461276914664</c:v>
                </c:pt>
                <c:pt idx="19">
                  <c:v>13.03826120365202</c:v>
                </c:pt>
                <c:pt idx="20">
                  <c:v>12.521196683416441</c:v>
                </c:pt>
                <c:pt idx="21">
                  <c:v>11.994721438107511</c:v>
                </c:pt>
                <c:pt idx="22">
                  <c:v>11.457168122837508</c:v>
                </c:pt>
                <c:pt idx="23">
                  <c:v>10.906737001499977</c:v>
                </c:pt>
                <c:pt idx="24">
                  <c:v>10.341483609810025</c:v>
                </c:pt>
                <c:pt idx="25">
                  <c:v>9.7593053142942292</c:v>
                </c:pt>
                <c:pt idx="26">
                  <c:v>9.1579266674572271</c:v>
                </c:pt>
                <c:pt idx="27">
                  <c:v>8.5348834503571407</c:v>
                </c:pt>
                <c:pt idx="28">
                  <c:v>7.8875052840156572</c:v>
                </c:pt>
                <c:pt idx="29">
                  <c:v>7.2128966803975008</c:v>
                </c:pt>
                <c:pt idx="30">
                  <c:v>6.5079163920388536</c:v>
                </c:pt>
                <c:pt idx="31">
                  <c:v>5.7691549066974233</c:v>
                </c:pt>
                <c:pt idx="32">
                  <c:v>4.9929099195440863</c:v>
                </c:pt>
                <c:pt idx="33">
                  <c:v>4.1751596003135267</c:v>
                </c:pt>
                <c:pt idx="34">
                  <c:v>3.3115334563665701</c:v>
                </c:pt>
                <c:pt idx="35">
                  <c:v>2.3972805746670964</c:v>
                </c:pt>
                <c:pt idx="36">
                  <c:v>1.4272350061073542</c:v>
                </c:pt>
                <c:pt idx="37">
                  <c:v>0.39577803428159264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2A7-4A19-A01D-B7B61F58B5A8}"/>
            </c:ext>
          </c:extLst>
        </c:ser>
        <c:ser>
          <c:idx val="3"/>
          <c:order val="2"/>
          <c:tx>
            <c:v>Maximise welfare where unconstrained optimal peak warming is 2degC</c:v>
          </c:tx>
          <c:spPr>
            <a:ln w="22225"/>
          </c:spPr>
          <c:xVal>
            <c:numRef>
              <c:f>Model!$A$3:$A$53</c:f>
              <c:numCache>
                <c:formatCode>General</c:formatCode>
                <c:ptCount val="5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</c:numCache>
            </c:numRef>
          </c:xVal>
          <c:yVal>
            <c:numRef>
              <c:f>Model!$AJ$3:$AJ$53</c:f>
              <c:numCache>
                <c:formatCode>0.00</c:formatCode>
                <c:ptCount val="51"/>
                <c:pt idx="0">
                  <c:v>15.646419720053879</c:v>
                </c:pt>
                <c:pt idx="1">
                  <c:v>15.135689948171915</c:v>
                </c:pt>
                <c:pt idx="2">
                  <c:v>14.641631395939793</c:v>
                </c:pt>
                <c:pt idx="3">
                  <c:v>14.163699882109588</c:v>
                </c:pt>
                <c:pt idx="4">
                  <c:v>13.701368988574698</c:v>
                </c:pt>
                <c:pt idx="5">
                  <c:v>13.254129480546133</c:v>
                </c:pt>
                <c:pt idx="6">
                  <c:v>12.821488745655378</c:v>
                </c:pt>
                <c:pt idx="7">
                  <c:v>12.402970251366055</c:v>
                </c:pt>
                <c:pt idx="8">
                  <c:v>11.998113020096717</c:v>
                </c:pt>
                <c:pt idx="9">
                  <c:v>11.606471121476673</c:v>
                </c:pt>
                <c:pt idx="10">
                  <c:v>11.227613181175556</c:v>
                </c:pt>
                <c:pt idx="11">
                  <c:v>10.861121905765685</c:v>
                </c:pt>
                <c:pt idx="12">
                  <c:v>10.506593623093821</c:v>
                </c:pt>
                <c:pt idx="13">
                  <c:v>10.163637837656108</c:v>
                </c:pt>
                <c:pt idx="14">
                  <c:v>9.831876800486441</c:v>
                </c:pt>
                <c:pt idx="15">
                  <c:v>9.5109450930845192</c:v>
                </c:pt>
                <c:pt idx="16">
                  <c:v>9.2004892249252954</c:v>
                </c:pt>
                <c:pt idx="17">
                  <c:v>8.9001672441065178</c:v>
                </c:pt>
                <c:pt idx="18">
                  <c:v>8.6096483607054921</c:v>
                </c:pt>
                <c:pt idx="19">
                  <c:v>8.3286125824302122</c:v>
                </c:pt>
                <c:pt idx="20">
                  <c:v>8.056750362163557</c:v>
                </c:pt>
                <c:pt idx="21">
                  <c:v>7.7937622570123333</c:v>
                </c:pt>
                <c:pt idx="22">
                  <c:v>7.5393585984856237</c:v>
                </c:pt>
                <c:pt idx="23">
                  <c:v>7.2932591734391616</c:v>
                </c:pt>
                <c:pt idx="24">
                  <c:v>7.0551929154343052</c:v>
                </c:pt>
                <c:pt idx="25">
                  <c:v>6.8248976061716577</c:v>
                </c:pt>
                <c:pt idx="26">
                  <c:v>6.6021195866704776</c:v>
                </c:pt>
                <c:pt idx="27">
                  <c:v>6.3866134778757662</c:v>
                </c:pt>
                <c:pt idx="28">
                  <c:v>6.1781419103852757</c:v>
                </c:pt>
                <c:pt idx="29">
                  <c:v>5.976475262998763</c:v>
                </c:pt>
                <c:pt idx="30">
                  <c:v>5.7813914098015129</c:v>
                </c:pt>
                <c:pt idx="31">
                  <c:v>5.5926754755035359</c:v>
                </c:pt>
                <c:pt idx="32">
                  <c:v>5.4101195987649868</c:v>
                </c:pt>
                <c:pt idx="33">
                  <c:v>5.2335227032470968</c:v>
                </c:pt>
                <c:pt idx="34">
                  <c:v>5.0626902761364647</c:v>
                </c:pt>
                <c:pt idx="35">
                  <c:v>4.8974341538987254</c:v>
                </c:pt>
                <c:pt idx="36">
                  <c:v>4.737572315025659</c:v>
                </c:pt>
                <c:pt idx="37">
                  <c:v>4.5829286795474315</c:v>
                </c:pt>
                <c:pt idx="38">
                  <c:v>4.4333329150891512</c:v>
                </c:pt>
                <c:pt idx="39">
                  <c:v>4.2886202492581154</c:v>
                </c:pt>
                <c:pt idx="40">
                  <c:v>4.1486312881551077</c:v>
                </c:pt>
                <c:pt idx="41">
                  <c:v>4.0132118408098378</c:v>
                </c:pt>
                <c:pt idx="42">
                  <c:v>3.882212749347159</c:v>
                </c:pt>
                <c:pt idx="43">
                  <c:v>3.7554897246969867</c:v>
                </c:pt>
                <c:pt idx="44">
                  <c:v>3.6329031876669711</c:v>
                </c:pt>
                <c:pt idx="45">
                  <c:v>3.5143181152028653</c:v>
                </c:pt>
                <c:pt idx="46">
                  <c:v>3.3996038916672568</c:v>
                </c:pt>
                <c:pt idx="47">
                  <c:v>3.2886341649728572</c:v>
                </c:pt>
                <c:pt idx="48">
                  <c:v>3.1812867074118731</c:v>
                </c:pt>
                <c:pt idx="49">
                  <c:v>3.0774432810281924</c:v>
                </c:pt>
                <c:pt idx="50">
                  <c:v>2.9769895073840713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74-4448-8F40-0B65C3EC0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98624"/>
        <c:axId val="189112704"/>
      </c:scatterChart>
      <c:valAx>
        <c:axId val="189098624"/>
        <c:scaling>
          <c:orientation val="minMax"/>
          <c:max val="25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BE"/>
          </a:p>
        </c:txPr>
        <c:crossAx val="189112704"/>
        <c:crosses val="autoZero"/>
        <c:crossBetween val="midCat"/>
      </c:valAx>
      <c:valAx>
        <c:axId val="1891127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effectLst/>
                  </a:rPr>
                  <a:t>Emissions (GtCO2)</a:t>
                </a:r>
              </a:p>
            </c:rich>
          </c:tx>
          <c:layout>
            <c:manualLayout>
              <c:xMode val="edge"/>
              <c:yMode val="edge"/>
              <c:x val="1.0911974732334415E-2"/>
              <c:y val="0.2373382404811424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BE"/>
          </a:p>
        </c:txPr>
        <c:crossAx val="189098624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55923870503213879"/>
          <c:y val="7.1741232105658845E-2"/>
          <c:w val="0.31462014940440136"/>
          <c:h val="0.33378827645389786"/>
        </c:manualLayout>
      </c:layout>
      <c:overlay val="1"/>
      <c:spPr>
        <a:solidFill>
          <a:schemeClr val="bg1"/>
        </a:solidFill>
      </c:spPr>
      <c:txPr>
        <a:bodyPr/>
        <a:lstStyle/>
        <a:p>
          <a:pPr>
            <a:defRPr sz="1400"/>
          </a:pPr>
          <a:endParaRPr lang="en-BE"/>
        </a:p>
      </c:txPr>
    </c:legend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89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89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88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88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88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15" workbookViewId="0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4628" cy="606941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5E07AA-BFF6-4060-8AC9-9E82A6866E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11612217" cy="757858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zoomScaleNormal="100" workbookViewId="0">
      <selection activeCell="G22" sqref="G22"/>
    </sheetView>
  </sheetViews>
  <sheetFormatPr defaultColWidth="9.109375" defaultRowHeight="14.4" x14ac:dyDescent="0.3"/>
  <cols>
    <col min="1" max="1" width="9.109375" style="15"/>
    <col min="2" max="2" width="12" style="15" bestFit="1" customWidth="1"/>
    <col min="3" max="4" width="9.109375" style="15"/>
    <col min="5" max="5" width="12" style="15" bestFit="1" customWidth="1"/>
    <col min="6" max="6" width="12.33203125" style="15" bestFit="1" customWidth="1"/>
    <col min="7" max="7" width="9.109375" style="15"/>
    <col min="8" max="8" width="12" style="15" customWidth="1"/>
    <col min="9" max="11" width="9.109375" style="15"/>
    <col min="12" max="12" width="10.5546875" style="15" bestFit="1" customWidth="1"/>
    <col min="13" max="16384" width="9.109375" style="15"/>
  </cols>
  <sheetData>
    <row r="1" spans="1:8" x14ac:dyDescent="0.3">
      <c r="A1" s="15" t="s">
        <v>24</v>
      </c>
      <c r="B1" s="15">
        <v>5.0000000000000001E-3</v>
      </c>
    </row>
    <row r="2" spans="1:8" x14ac:dyDescent="0.3">
      <c r="A2" s="15" t="s">
        <v>25</v>
      </c>
      <c r="B2" s="15">
        <v>1.0999999999999999E-2</v>
      </c>
    </row>
    <row r="3" spans="1:8" x14ac:dyDescent="0.3">
      <c r="A3" s="15" t="s">
        <v>17</v>
      </c>
      <c r="B3" s="15">
        <v>1.35</v>
      </c>
    </row>
    <row r="4" spans="1:8" x14ac:dyDescent="0.3">
      <c r="A4" s="15" t="s">
        <v>8</v>
      </c>
      <c r="B4" s="15">
        <v>0.24</v>
      </c>
    </row>
    <row r="5" spans="1:8" x14ac:dyDescent="0.3">
      <c r="A5" s="15" t="s">
        <v>11</v>
      </c>
      <c r="B5" s="15">
        <v>0.02</v>
      </c>
      <c r="H5" s="17"/>
    </row>
    <row r="6" spans="1:8" x14ac:dyDescent="0.3">
      <c r="A6" s="15" t="s">
        <v>12</v>
      </c>
      <c r="B6" s="15">
        <v>5.0000000000000001E-3</v>
      </c>
      <c r="C6" s="15" t="s">
        <v>89</v>
      </c>
    </row>
    <row r="7" spans="1:8" x14ac:dyDescent="0.3">
      <c r="A7" s="15" t="s">
        <v>13</v>
      </c>
      <c r="B7" s="8">
        <v>1.2600000000000001E-3</v>
      </c>
    </row>
    <row r="8" spans="1:8" x14ac:dyDescent="0.3">
      <c r="A8" s="15" t="s">
        <v>14</v>
      </c>
      <c r="B8" s="8">
        <v>3.0000000000000001E-5</v>
      </c>
    </row>
    <row r="9" spans="1:8" x14ac:dyDescent="0.3">
      <c r="A9" s="15" t="s">
        <v>15</v>
      </c>
      <c r="B9" s="15">
        <v>0.91791500137610116</v>
      </c>
    </row>
    <row r="10" spans="1:8" x14ac:dyDescent="0.3">
      <c r="A10" s="15" t="s">
        <v>16</v>
      </c>
      <c r="B10" s="8">
        <v>4.8000000000000001E-4</v>
      </c>
    </row>
    <row r="11" spans="1:8" x14ac:dyDescent="0.3">
      <c r="A11" s="15" t="s">
        <v>18</v>
      </c>
      <c r="B11" s="8">
        <v>39.215000000000003</v>
      </c>
    </row>
    <row r="12" spans="1:8" x14ac:dyDescent="0.3">
      <c r="A12" s="15" t="s">
        <v>44</v>
      </c>
      <c r="B12" s="15">
        <v>7349472099</v>
      </c>
    </row>
    <row r="13" spans="1:8" x14ac:dyDescent="0.3">
      <c r="A13" s="15" t="s">
        <v>6</v>
      </c>
      <c r="B13" s="8">
        <f>B14/B10</f>
        <v>1812.5</v>
      </c>
    </row>
    <row r="14" spans="1:8" x14ac:dyDescent="0.3">
      <c r="A14" s="15" t="s">
        <v>19</v>
      </c>
      <c r="B14" s="8">
        <v>0.87</v>
      </c>
    </row>
    <row r="15" spans="1:8" x14ac:dyDescent="0.3">
      <c r="A15" s="15" t="s">
        <v>23</v>
      </c>
      <c r="B15" s="15">
        <v>77214000000000</v>
      </c>
    </row>
    <row r="16" spans="1:8" x14ac:dyDescent="0.3">
      <c r="A16" s="15" t="s">
        <v>26</v>
      </c>
      <c r="B16" s="15">
        <v>5</v>
      </c>
    </row>
    <row r="18" spans="1:13" x14ac:dyDescent="0.3">
      <c r="A18" s="15" t="s">
        <v>30</v>
      </c>
      <c r="B18" s="15">
        <v>4.4999999999999997E-3</v>
      </c>
    </row>
    <row r="19" spans="1:13" x14ac:dyDescent="0.3">
      <c r="A19" s="15" t="s">
        <v>50</v>
      </c>
      <c r="B19" s="15">
        <v>1.95E-2</v>
      </c>
    </row>
    <row r="20" spans="1:13" x14ac:dyDescent="0.3">
      <c r="A20" s="15" t="s">
        <v>15</v>
      </c>
      <c r="B20" s="15">
        <v>0.7</v>
      </c>
    </row>
    <row r="22" spans="1:13" x14ac:dyDescent="0.3">
      <c r="A22" s="14" t="s">
        <v>61</v>
      </c>
      <c r="D22" s="14" t="s">
        <v>62</v>
      </c>
      <c r="G22" s="18" t="s">
        <v>67</v>
      </c>
      <c r="H22" s="16"/>
      <c r="J22" s="6" t="s">
        <v>81</v>
      </c>
      <c r="M22" s="14"/>
    </row>
    <row r="23" spans="1:13" x14ac:dyDescent="0.3">
      <c r="A23" s="15" t="s">
        <v>28</v>
      </c>
      <c r="B23" s="15">
        <f>B2-B1+(B3-1)*B19</f>
        <v>1.2825000000000001E-2</v>
      </c>
      <c r="D23" s="15" t="s">
        <v>28</v>
      </c>
      <c r="E23" s="15">
        <f>B2-B1+(B3-1)*B19</f>
        <v>1.2825000000000001E-2</v>
      </c>
      <c r="G23" s="16" t="s">
        <v>28</v>
      </c>
      <c r="H23" s="16">
        <f>E23</f>
        <v>1.2825000000000001E-2</v>
      </c>
      <c r="J23" s="16" t="s">
        <v>28</v>
      </c>
      <c r="K23" s="16">
        <f>H23</f>
        <v>1.2825000000000001E-2</v>
      </c>
    </row>
    <row r="24" spans="1:13" x14ac:dyDescent="0.3">
      <c r="A24" s="15" t="s">
        <v>29</v>
      </c>
      <c r="B24" s="15">
        <f>(2*B20^2*B10^2*B6)/((B2-B1+B20)*(B20+B18)*B8)</f>
        <v>7.5660917171481589E-5</v>
      </c>
      <c r="D24" s="15" t="s">
        <v>29</v>
      </c>
      <c r="E24" s="15">
        <f>(2*B10^2*B6)/B8</f>
        <v>7.6799999999999997E-5</v>
      </c>
      <c r="G24" s="16" t="s">
        <v>29</v>
      </c>
      <c r="H24" s="16">
        <f t="shared" ref="H24:H25" si="0">E24</f>
        <v>7.6799999999999997E-5</v>
      </c>
      <c r="J24" s="16" t="s">
        <v>29</v>
      </c>
      <c r="K24" s="16">
        <f t="shared" ref="K24:K25" si="1">H24</f>
        <v>7.6799999999999997E-5</v>
      </c>
    </row>
    <row r="25" spans="1:13" x14ac:dyDescent="0.3">
      <c r="A25" s="15" t="s">
        <v>31</v>
      </c>
      <c r="B25" s="15">
        <f>B23*B7/B8</f>
        <v>0.53865000000000007</v>
      </c>
      <c r="D25" s="15" t="s">
        <v>31</v>
      </c>
      <c r="E25" s="15">
        <f>E23*B7/B8</f>
        <v>0.53865000000000007</v>
      </c>
      <c r="G25" s="16" t="s">
        <v>31</v>
      </c>
      <c r="H25" s="16">
        <f t="shared" si="0"/>
        <v>0.53865000000000007</v>
      </c>
      <c r="J25" s="16" t="s">
        <v>31</v>
      </c>
      <c r="K25" s="16">
        <f t="shared" si="1"/>
        <v>0.53865000000000007</v>
      </c>
    </row>
    <row r="26" spans="1:13" x14ac:dyDescent="0.3">
      <c r="A26" s="15" t="s">
        <v>33</v>
      </c>
      <c r="B26" s="15">
        <f>B23-SQRT(B23^2+4*B24)</f>
        <v>-8.7880584065727785E-3</v>
      </c>
      <c r="D26" s="15" t="s">
        <v>33</v>
      </c>
      <c r="E26" s="15">
        <f t="shared" ref="E26" si="2">E23-SQRT(E23^2+4*E24)</f>
        <v>-8.8932095256492091E-3</v>
      </c>
      <c r="G26" s="16" t="s">
        <v>33</v>
      </c>
      <c r="H26" s="16">
        <f>H23-SQRT(H23^2+4*H24)</f>
        <v>-8.8932095256492091E-3</v>
      </c>
      <c r="J26" s="16" t="s">
        <v>33</v>
      </c>
      <c r="K26" s="16">
        <f>K23-SQRT(K23^2+4*K24)</f>
        <v>-8.8932095256492091E-3</v>
      </c>
    </row>
    <row r="27" spans="1:13" x14ac:dyDescent="0.3">
      <c r="A27" s="15" t="s">
        <v>55</v>
      </c>
      <c r="B27" s="15">
        <f>-B23+SQRT(B23^2+4*B24)</f>
        <v>8.7880584065727785E-3</v>
      </c>
      <c r="D27" s="15" t="s">
        <v>55</v>
      </c>
      <c r="E27" s="15">
        <f>-E23+SQRT(E23^2+4*E24)</f>
        <v>8.8932095256492091E-3</v>
      </c>
      <c r="G27" s="16" t="s">
        <v>69</v>
      </c>
      <c r="H27" s="16">
        <f>H23+SQRT(H23^2+4*H24)</f>
        <v>3.454320952564921E-2</v>
      </c>
      <c r="J27" s="16" t="s">
        <v>69</v>
      </c>
      <c r="K27" s="16">
        <f>K23+SQRT(K23^2+4*K24)</f>
        <v>3.454320952564921E-2</v>
      </c>
    </row>
    <row r="28" spans="1:13" ht="15" thickBot="1" x14ac:dyDescent="0.35">
      <c r="G28" s="16" t="s">
        <v>70</v>
      </c>
      <c r="H28" s="16">
        <v>2</v>
      </c>
      <c r="J28" s="16" t="s">
        <v>70</v>
      </c>
      <c r="K28" s="16">
        <v>2</v>
      </c>
    </row>
    <row r="29" spans="1:13" x14ac:dyDescent="0.3">
      <c r="A29" s="19" t="s">
        <v>34</v>
      </c>
      <c r="B29" s="12">
        <f>B25/B24</f>
        <v>7119.2634207589299</v>
      </c>
      <c r="D29" s="19" t="s">
        <v>34</v>
      </c>
      <c r="E29" s="12">
        <f>E25/E24</f>
        <v>7013.6718750000009</v>
      </c>
      <c r="G29" s="16" t="s">
        <v>52</v>
      </c>
      <c r="H29" s="16">
        <f>H28/B10</f>
        <v>4166.666666666667</v>
      </c>
      <c r="J29" s="16" t="s">
        <v>52</v>
      </c>
      <c r="K29" s="16">
        <f>K28/B10</f>
        <v>4166.666666666667</v>
      </c>
    </row>
    <row r="30" spans="1:13" ht="15" thickBot="1" x14ac:dyDescent="0.35">
      <c r="A30" s="20" t="s">
        <v>35</v>
      </c>
      <c r="B30" s="21">
        <f>B29*B10</f>
        <v>3.4172464419642865</v>
      </c>
      <c r="D30" s="20" t="s">
        <v>35</v>
      </c>
      <c r="E30" s="21">
        <f>E29*B10</f>
        <v>3.3665625000000006</v>
      </c>
      <c r="G30" s="16" t="s">
        <v>71</v>
      </c>
      <c r="H30" s="15">
        <f>B13-H25/H24-H31</f>
        <v>-5178.1259145810172</v>
      </c>
      <c r="J30" s="16" t="s">
        <v>71</v>
      </c>
      <c r="K30" s="15">
        <v>9.4250000000000007</v>
      </c>
      <c r="L30" s="15">
        <f>(K25/K23)*LN(K25/K23)-(K25/K23)-K23*(K29-B13)-(K25/K23)*LN(K30)+K30</f>
        <v>-6.4243321296508782E-3</v>
      </c>
    </row>
    <row r="31" spans="1:13" x14ac:dyDescent="0.3">
      <c r="A31" s="31" t="s">
        <v>35</v>
      </c>
      <c r="B31" s="15">
        <f>(B2-B1+B9)/B9*(0.0271-B19)*B7/(2*B10*0.005)</f>
        <v>2.0080404231133109</v>
      </c>
      <c r="G31" s="16" t="s">
        <v>68</v>
      </c>
      <c r="H31" s="16">
        <f>(H25/H24-B13)*(H26/H27)*((H25/H24-H29)/((H25/H24-B13)*(1-H26/H27)))^(-(2*SQRT(H23^2+4*H24))/H26)</f>
        <v>-23.045960418983739</v>
      </c>
      <c r="I31" s="15">
        <f>(H25/H24-B13)*(H26/H27)*EXP(-H35*SQRT(H23^2+4*H24))</f>
        <v>-23.045960418983739</v>
      </c>
      <c r="J31" s="16" t="s">
        <v>68</v>
      </c>
      <c r="K31" s="15">
        <f>B13+K30/K23</f>
        <v>2547.3927875243662</v>
      </c>
    </row>
    <row r="32" spans="1:13" x14ac:dyDescent="0.3">
      <c r="A32" s="15" t="s">
        <v>70</v>
      </c>
      <c r="B32" s="15">
        <f>22000*B10</f>
        <v>10.56</v>
      </c>
      <c r="D32" s="15" t="s">
        <v>70</v>
      </c>
      <c r="E32" s="15">
        <f>22000*B10</f>
        <v>10.56</v>
      </c>
      <c r="G32" s="16" t="s">
        <v>73</v>
      </c>
      <c r="H32" s="15">
        <f>2/H26*LN(((H25/H24-H29)/((H25/H24-B13)*(1-H26/H27))))</f>
        <v>187.04238737227831</v>
      </c>
      <c r="J32" s="16" t="s">
        <v>73</v>
      </c>
      <c r="K32" s="16">
        <v>116.5</v>
      </c>
      <c r="L32" s="15">
        <f>(K23/K25)*(K29-B13)+(1/K23)-(1/K23)*EXP(-K23*K32)-K32</f>
        <v>2.3500462696560476E-2</v>
      </c>
    </row>
    <row r="34" spans="4:10" x14ac:dyDescent="0.3">
      <c r="D34" s="15" t="s">
        <v>66</v>
      </c>
      <c r="E34" s="17">
        <f>0.5*E26</f>
        <v>-4.4466047628246045E-3</v>
      </c>
      <c r="F34" s="17"/>
      <c r="G34" s="15" t="s">
        <v>72</v>
      </c>
      <c r="H34" s="15">
        <f>H30+H31+H25/H24</f>
        <v>1812.5</v>
      </c>
    </row>
    <row r="35" spans="4:10" x14ac:dyDescent="0.3">
      <c r="G35" s="16" t="s">
        <v>73</v>
      </c>
      <c r="H35" s="15">
        <f>2/H26*LN((H29-H25/H24)/((H25/H24-B13)*(H26/H27-1)))</f>
        <v>187.04238737227831</v>
      </c>
      <c r="J35" s="16"/>
    </row>
    <row r="36" spans="4:10" x14ac:dyDescent="0.3">
      <c r="D36" s="15" t="s">
        <v>84</v>
      </c>
      <c r="E36" s="15">
        <f>E23*B7/(2*B10*2)</f>
        <v>8.4164062500000011E-3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206"/>
  <sheetViews>
    <sheetView tabSelected="1" zoomScaleNormal="100" workbookViewId="0">
      <selection activeCell="K3" sqref="K3"/>
    </sheetView>
  </sheetViews>
  <sheetFormatPr defaultColWidth="9.109375" defaultRowHeight="14.4" x14ac:dyDescent="0.3"/>
  <cols>
    <col min="4" max="4" width="12" bestFit="1" customWidth="1"/>
    <col min="6" max="6" width="12.6640625" style="58" bestFit="1" customWidth="1"/>
    <col min="11" max="11" width="12" bestFit="1" customWidth="1"/>
    <col min="12" max="12" width="9.109375" style="56"/>
    <col min="13" max="14" width="9.109375" style="2"/>
    <col min="15" max="15" width="9.109375" style="37"/>
    <col min="16" max="16" width="0" style="51" hidden="1" customWidth="1"/>
    <col min="17" max="18" width="0" style="52" hidden="1" customWidth="1"/>
    <col min="19" max="19" width="12" style="7" hidden="1" customWidth="1"/>
    <col min="20" max="20" width="0" style="52" hidden="1" customWidth="1"/>
    <col min="21" max="21" width="12" style="7" hidden="1" customWidth="1"/>
    <col min="22" max="22" width="0" style="53" hidden="1" customWidth="1"/>
    <col min="23" max="23" width="0" style="52" hidden="1" customWidth="1"/>
    <col min="24" max="25" width="12" hidden="1" customWidth="1"/>
    <col min="27" max="27" width="12.6640625" bestFit="1" customWidth="1"/>
    <col min="29" max="35" width="9.109375" style="2"/>
    <col min="36" max="36" width="9.109375" style="33"/>
    <col min="37" max="37" width="9.109375" style="2"/>
    <col min="38" max="40" width="9.109375" style="2" customWidth="1"/>
    <col min="41" max="41" width="11.6640625" style="2" customWidth="1"/>
    <col min="42" max="44" width="9.109375" customWidth="1"/>
    <col min="45" max="45" width="12.6640625" style="42" customWidth="1"/>
    <col min="46" max="46" width="9.33203125" style="42" customWidth="1"/>
    <col min="48" max="48" width="9.109375" style="15" customWidth="1"/>
    <col min="49" max="49" width="10.5546875" bestFit="1" customWidth="1"/>
    <col min="51" max="51" width="12" bestFit="1" customWidth="1"/>
    <col min="54" max="54" width="9.33203125" style="5" bestFit="1" customWidth="1"/>
    <col min="57" max="57" width="12" bestFit="1" customWidth="1"/>
  </cols>
  <sheetData>
    <row r="1" spans="1:59" x14ac:dyDescent="0.3">
      <c r="A1" s="6" t="s">
        <v>63</v>
      </c>
      <c r="P1" s="62" t="s">
        <v>91</v>
      </c>
      <c r="Q1" s="63"/>
      <c r="R1" s="63"/>
      <c r="S1" s="63"/>
      <c r="T1" s="63"/>
      <c r="U1" s="63"/>
      <c r="V1" s="64"/>
      <c r="W1" s="55"/>
      <c r="AC1" s="9" t="s">
        <v>64</v>
      </c>
      <c r="AL1" s="9" t="s">
        <v>65</v>
      </c>
      <c r="AV1" s="14" t="s">
        <v>67</v>
      </c>
      <c r="BC1" s="6" t="s">
        <v>81</v>
      </c>
    </row>
    <row r="2" spans="1:59" ht="15" thickBot="1" x14ac:dyDescent="0.35">
      <c r="A2" t="s">
        <v>0</v>
      </c>
      <c r="B2" t="s">
        <v>1</v>
      </c>
      <c r="C2" t="s">
        <v>2</v>
      </c>
      <c r="D2" t="s">
        <v>7</v>
      </c>
      <c r="E2" t="s">
        <v>9</v>
      </c>
      <c r="F2" s="58" t="s">
        <v>39</v>
      </c>
      <c r="G2" t="s">
        <v>20</v>
      </c>
      <c r="H2" t="s">
        <v>21</v>
      </c>
      <c r="I2" t="s">
        <v>22</v>
      </c>
      <c r="J2" t="s">
        <v>97</v>
      </c>
      <c r="K2" t="s">
        <v>3</v>
      </c>
      <c r="L2" s="56" t="s">
        <v>4</v>
      </c>
      <c r="M2" s="2" t="s">
        <v>5</v>
      </c>
      <c r="N2" s="2" t="s">
        <v>27</v>
      </c>
      <c r="O2" s="40" t="s">
        <v>90</v>
      </c>
      <c r="P2" s="44" t="s">
        <v>95</v>
      </c>
      <c r="Q2" s="45" t="s">
        <v>92</v>
      </c>
      <c r="R2" s="45" t="s">
        <v>93</v>
      </c>
      <c r="S2" s="10" t="s">
        <v>87</v>
      </c>
      <c r="T2" s="45" t="s">
        <v>94</v>
      </c>
      <c r="U2" s="10" t="s">
        <v>88</v>
      </c>
      <c r="V2" s="46" t="s">
        <v>96</v>
      </c>
      <c r="W2" s="45"/>
      <c r="X2" s="2"/>
      <c r="Y2" s="2" t="s">
        <v>86</v>
      </c>
      <c r="Z2" s="2"/>
      <c r="AA2" s="2"/>
      <c r="AB2" s="2"/>
      <c r="AC2" s="2" t="s">
        <v>32</v>
      </c>
      <c r="AD2" s="2" t="s">
        <v>53</v>
      </c>
      <c r="AE2" s="2" t="s">
        <v>54</v>
      </c>
      <c r="AF2" s="2" t="s">
        <v>40</v>
      </c>
      <c r="AG2" s="2" t="s">
        <v>37</v>
      </c>
      <c r="AH2" s="2" t="s">
        <v>38</v>
      </c>
      <c r="AJ2" s="33" t="s">
        <v>85</v>
      </c>
      <c r="AL2" s="2" t="s">
        <v>32</v>
      </c>
      <c r="AM2" s="2" t="s">
        <v>53</v>
      </c>
      <c r="AN2" s="2" t="s">
        <v>54</v>
      </c>
      <c r="AO2" s="2" t="s">
        <v>40</v>
      </c>
      <c r="AP2" s="2" t="s">
        <v>37</v>
      </c>
      <c r="AQ2" s="2" t="s">
        <v>38</v>
      </c>
      <c r="AS2" s="42" t="s">
        <v>59</v>
      </c>
      <c r="AT2" s="42" t="s">
        <v>60</v>
      </c>
      <c r="AV2" s="8" t="s">
        <v>32</v>
      </c>
      <c r="AW2" s="2" t="s">
        <v>53</v>
      </c>
      <c r="AX2" s="2" t="s">
        <v>54</v>
      </c>
      <c r="AY2" s="2" t="s">
        <v>56</v>
      </c>
      <c r="AZ2" s="2" t="s">
        <v>40</v>
      </c>
      <c r="BB2" s="5" t="s">
        <v>36</v>
      </c>
      <c r="BC2" s="8" t="s">
        <v>32</v>
      </c>
      <c r="BD2" s="2" t="s">
        <v>53</v>
      </c>
      <c r="BE2" s="2" t="s">
        <v>54</v>
      </c>
      <c r="BF2" s="2" t="s">
        <v>40</v>
      </c>
      <c r="BG2" s="2" t="s">
        <v>83</v>
      </c>
    </row>
    <row r="3" spans="1:59" ht="15" thickBot="1" x14ac:dyDescent="0.35">
      <c r="A3">
        <v>0</v>
      </c>
      <c r="B3" s="1">
        <f>Parameters!B12</f>
        <v>7349472099</v>
      </c>
      <c r="C3">
        <v>1</v>
      </c>
      <c r="D3" s="1">
        <f>(1/B3)*(1-Parameters!B$4)*K3</f>
        <v>8167.729383175596</v>
      </c>
      <c r="E3">
        <f>D3^(1-Parameters!B$3)/(1-Parameters!B$3)</f>
        <v>-0.1220946084982225</v>
      </c>
      <c r="F3" s="59">
        <f t="shared" ref="F3:F66" si="0">B3*C3*E3</f>
        <v>-897330918.5960145</v>
      </c>
      <c r="G3">
        <v>1</v>
      </c>
      <c r="H3">
        <f>EXP(-Parameters!B$6*N3^2)</f>
        <v>0.99622265219478656</v>
      </c>
      <c r="I3">
        <f>EXP(Parameters!B$7*L3-Parameters!B$8/2*L3^2)</f>
        <v>1.0268131680716235</v>
      </c>
      <c r="J3" s="54">
        <f>H3*I3</f>
        <v>1.022934537604844</v>
      </c>
      <c r="K3">
        <f>Parameters!B$15*G3*H3*I3</f>
        <v>78984867386620.422</v>
      </c>
      <c r="L3" s="56">
        <v>42.01947493772203</v>
      </c>
      <c r="M3" s="56">
        <f>Parameters!B13</f>
        <v>1812.5</v>
      </c>
      <c r="N3" s="2">
        <f>Parameters!B14</f>
        <v>0.87</v>
      </c>
      <c r="O3" s="37">
        <f t="shared" ref="O3:O34" si="1">((K4/B4)/(K3/B3))^0.2-1</f>
        <v>1.8646089700392388E-2</v>
      </c>
      <c r="P3" s="47">
        <f t="shared" ref="P3:P34" si="2">(LN(K4)-LN(K3))/5-0.005</f>
        <v>1.8461924041734506E-2</v>
      </c>
      <c r="Q3" s="48">
        <f t="shared" ref="Q3:Q34" si="3">LN(G4/G3)/5-0.005</f>
        <v>1.9692612590371441E-2</v>
      </c>
      <c r="R3" s="48">
        <f t="shared" ref="R3:R34" si="4">LN(H4/H3)/5</f>
        <v>-8.8659917401681131E-5</v>
      </c>
      <c r="S3" s="48">
        <f>-Parameters!B$6*2*Model!N3*((Model!N4-Model!N3)/5)</f>
        <v>-8.6205376842629834E-5</v>
      </c>
      <c r="T3" s="48">
        <f t="shared" ref="T3:T34" si="5">LN(I4/I3)/5</f>
        <v>-1.1420286312344668E-3</v>
      </c>
      <c r="U3" s="48">
        <f>(Parameters!B$7-Parameters!B$8*Model!L3)*((Model!L4-Model!L3)/5)</f>
        <v>2.2821211186403144E-6</v>
      </c>
      <c r="V3" s="49">
        <f>R3+T3</f>
        <v>-1.230688548636148E-3</v>
      </c>
      <c r="W3" s="48">
        <f>V3+0.02</f>
        <v>1.8769311451363853E-2</v>
      </c>
      <c r="X3">
        <f>Parameters!B15</f>
        <v>77214000000000</v>
      </c>
      <c r="Y3" s="38">
        <f t="shared" ref="Y3:Y34" si="6">O3-0.02</f>
        <v>-1.3539102996076129E-3</v>
      </c>
      <c r="Z3" s="4" t="s">
        <v>10</v>
      </c>
      <c r="AA3" s="61">
        <f>SUM(F3:F203)*Parameters!B16</f>
        <v>-72546302140.188232</v>
      </c>
      <c r="AB3" s="7"/>
      <c r="AC3" s="10">
        <f>(Parameters!$B$13-Parameters!$E$25/Parameters!$E$24)*EXP(0.5*$A3*Parameters!$E$26) + Parameters!$E$25/Parameters!$E$24</f>
        <v>1812.5</v>
      </c>
      <c r="AD3" s="10">
        <f>(Parameters!$B$13-Parameters!$E$25/Parameters!$E$24)*0.5*Parameters!$E$26*EXP(-0.5*Model!$A3*Parameters!$E$27)</f>
        <v>23.127555631644384</v>
      </c>
      <c r="AE3" s="10">
        <f>(Parameters!B$7-Parameters!B$8*Model!AD3)*Parameters!B15/1000000000</f>
        <v>43.716507583746321</v>
      </c>
      <c r="AF3" s="10">
        <f>Parameters!B14</f>
        <v>0.87</v>
      </c>
      <c r="AG3" s="10">
        <f t="shared" ref="AG3:AG66" si="7">AF3-N3</f>
        <v>0</v>
      </c>
      <c r="AH3" s="11">
        <f t="shared" ref="AH3:AH66" si="8">AG3/N3</f>
        <v>0</v>
      </c>
      <c r="AI3" s="11"/>
      <c r="AJ3" s="34">
        <v>15.646419720053879</v>
      </c>
      <c r="AK3" s="11"/>
      <c r="AL3" s="2">
        <f>(Parameters!$B$13-Parameters!$B$25/Parameters!$B$24)*EXP(0.5*$A3*Parameters!$B$26) + Parameters!$B$25/Parameters!$B$24</f>
        <v>1812.5</v>
      </c>
      <c r="AM3" s="2">
        <f>(Parameters!B$13-Parameters!B$25/Parameters!B$24)*0.5*Parameters!B$26*EXP(-0.5*Model!A3*Parameters!B$27)</f>
        <v>23.318073445746716</v>
      </c>
      <c r="AN3" s="8">
        <f>(Parameters!B$7-Parameters!B$8*Model!AM3)*Parameters!B15/1000000000</f>
        <v>43.275188308803394</v>
      </c>
      <c r="AO3" s="2">
        <f>Parameters!B14</f>
        <v>0.87</v>
      </c>
      <c r="AP3">
        <f t="shared" ref="AP3:AP66" si="9">AO3-N3</f>
        <v>0</v>
      </c>
      <c r="AQ3" s="3">
        <f t="shared" ref="AQ3:AQ66" si="10">AP3/N3</f>
        <v>0</v>
      </c>
      <c r="AV3" s="15">
        <f>Parameters!H$30*EXP(0.5*Model!A3*Parameters!H$26)+Parameters!H$31*EXP(0.5*Model!A3*Parameters!H$27)+Parameters!$H$25/Parameters!$H$24</f>
        <v>1812.5</v>
      </c>
      <c r="AW3" s="22">
        <f>IF(Parameters!H$30*0.5*Parameters!H$26*EXP(0.5*Model!A3*Parameters!H$26)+Parameters!H$31*0.5*Parameters!H$27*EXP(0.5*Model!A3*Parameters!H$27)&gt;0,Parameters!H$30*0.5*Parameters!H$26*EXP(0.5*Model!A3*Parameters!H$26)+Parameters!H$31*0.5*Parameters!H$27*EXP(0.5*Model!A3*Parameters!H$27),0)</f>
        <v>22.627038634545077</v>
      </c>
      <c r="AX3">
        <f>(Parameters!B$7-Parameters!B$8*Model!AW3)*Parameters!B15/1000000000</f>
        <v>44.875915166167097</v>
      </c>
      <c r="AY3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3))/1000000000</f>
        <v>3.5868707290808497</v>
      </c>
      <c r="AZ3" s="2">
        <f>Parameters!B14</f>
        <v>0.87</v>
      </c>
      <c r="BB3" s="5">
        <v>35.019403099620618</v>
      </c>
      <c r="BC3">
        <f>(Parameters!K$25/Parameters!K$23)*Model!A3-Parameters!K$30/Parameters!K$23*EXP(Parameters!K$23*Model!A3)+Parameters!K$31</f>
        <v>1812.4999999999998</v>
      </c>
      <c r="BD3">
        <f>(Parameters!K$25/Parameters!K$23)-Parameters!K$30*EXP(Parameters!K$23*Model!A3)</f>
        <v>32.575000000000003</v>
      </c>
      <c r="BE3">
        <f>(Parameters!B$7-Parameters!B$8*Model!BD3)*Parameters!B15/1000000000</f>
        <v>21.832258499999998</v>
      </c>
      <c r="BF3" s="2">
        <f>Parameters!B14</f>
        <v>0.87</v>
      </c>
    </row>
    <row r="4" spans="1:59" x14ac:dyDescent="0.3">
      <c r="A4">
        <f>A3+Parameters!B$16</f>
        <v>5</v>
      </c>
      <c r="B4">
        <f>B3*(1+Parameters!B$1)^Parameters!B$16</f>
        <v>7535055479.3299351</v>
      </c>
      <c r="C4">
        <f>C3/(1+Parameters!B$2)^Parameters!B$16</f>
        <v>0.9467694199432759</v>
      </c>
      <c r="D4">
        <f>(1/B4)*(1-Parameters!B$4)*K4</f>
        <v>8958.142198961119</v>
      </c>
      <c r="E4">
        <f>D4^(1-Parameters!B$3)/(1-Parameters!B$3)</f>
        <v>-0.1182103960640979</v>
      </c>
      <c r="F4" s="59">
        <f t="shared" si="0"/>
        <v>-843308249.56547022</v>
      </c>
      <c r="G4">
        <f>G3*(1+Parameters!B$1+Parameters!B$5)^Parameters!B$16</f>
        <v>1.1314082128906247</v>
      </c>
      <c r="H4">
        <f>EXP(-Parameters!B$6*N4^2)</f>
        <v>0.99578112497614757</v>
      </c>
      <c r="I4">
        <f>EXP(Parameters!B$7*L4-Parameters!B$8/2*L4^2)</f>
        <v>1.0209666260690844</v>
      </c>
      <c r="J4" s="54">
        <f t="shared" ref="J4:J67" si="11">H4*I4</f>
        <v>1.0166592954701748</v>
      </c>
      <c r="K4">
        <f>Parameters!B$15*G4*H4*I4</f>
        <v>88815919027498.281</v>
      </c>
      <c r="L4" s="56">
        <v>22.489064869035847</v>
      </c>
      <c r="M4" s="2">
        <f>M3+L4*Parameters!B$16</f>
        <v>1924.9453243451792</v>
      </c>
      <c r="N4" s="2">
        <f>N3+Parameters!B$9*(Parameters!B$10*Model!M4-Model!N3)</f>
        <v>0.9195433200244999</v>
      </c>
      <c r="O4" s="37">
        <f t="shared" si="1"/>
        <v>1.9738546257433986E-2</v>
      </c>
      <c r="P4" s="47">
        <f t="shared" si="2"/>
        <v>1.953380875119393E-2</v>
      </c>
      <c r="Q4" s="48">
        <f t="shared" si="3"/>
        <v>1.9692612590371441E-2</v>
      </c>
      <c r="R4" s="48">
        <f t="shared" si="4"/>
        <v>-9.9317737964802396E-5</v>
      </c>
      <c r="S4" s="48">
        <f>-Parameters!B$6*2*Model!N4*((Model!N5-Model!N4)/5)</f>
        <v>-9.6560978123126165E-5</v>
      </c>
      <c r="T4" s="48">
        <f t="shared" si="5"/>
        <v>-5.9486101213391739E-5</v>
      </c>
      <c r="U4" s="48">
        <f>(Parameters!B$7-Parameters!B$8*Model!L4)*((Model!L5-Model!L4)/5)</f>
        <v>-5.8731013209949076E-5</v>
      </c>
      <c r="V4" s="49">
        <f t="shared" ref="V4:V67" si="12">R4+T4</f>
        <v>-1.5880383917819414E-4</v>
      </c>
      <c r="W4" s="48">
        <f>V4+0.02</f>
        <v>1.9841196160821806E-2</v>
      </c>
      <c r="X4">
        <f>X3*EXP((Parameters!B$1+Parameters!B$19)*Parameters!B$16)</f>
        <v>87276460537394.688</v>
      </c>
      <c r="Y4" s="38">
        <f t="shared" si="6"/>
        <v>-2.6145374256601392E-4</v>
      </c>
      <c r="AC4" s="10">
        <f>(Parameters!$B$13-Parameters!$E$25/Parameters!$E$24)*EXP(0.5*$A4*Parameters!$E$26) + Parameters!$E$25/Parameters!$E$24</f>
        <v>1926.8617634700367</v>
      </c>
      <c r="AD4" s="10">
        <f>(Parameters!B$13-Parameters!E$25/Parameters!E$24)*0.5*Parameters!E$26*EXP(-0.5*Model!A4*Parameters!E$27)</f>
        <v>22.619034069513496</v>
      </c>
      <c r="AE4" s="10">
        <f>(Parameters!B$7-Parameters!B$8*Model!AD4)*(Parameters!B$15*EXP((Parameters!B$1+Parameters!B$19)*A4))/1000000000</f>
        <v>50.745063246260898</v>
      </c>
      <c r="AF4" s="2">
        <f>AF3+Parameters!B$9*(Parameters!B$10*Model!AC4-Model!AF3)</f>
        <v>0.92038770157102667</v>
      </c>
      <c r="AG4" s="10">
        <f t="shared" si="7"/>
        <v>8.4438154652677344E-4</v>
      </c>
      <c r="AH4" s="11">
        <f t="shared" si="8"/>
        <v>9.1826184600446675E-4</v>
      </c>
      <c r="AI4" s="11">
        <f t="shared" ref="AI4:AI35" si="13">(AD4/AD3)^0.2-1</f>
        <v>-4.436733252854097E-3</v>
      </c>
      <c r="AJ4" s="34">
        <v>15.135689948171915</v>
      </c>
      <c r="AK4" s="11"/>
      <c r="AL4" s="2">
        <f>(Parameters!$B$13-Parameters!$B$25/Parameters!$B$24)*EXP(0.5*$A4*Parameters!$B$26) + Parameters!$B$25/Parameters!$B$24</f>
        <v>1927.8189416898194</v>
      </c>
      <c r="AM4" s="2">
        <f>(Parameters!B$13-Parameters!B$25/Parameters!B$24)*0.5*Parameters!B$26*EXP(-0.5*Model!A4*Parameters!B$27)</f>
        <v>22.811358648269568</v>
      </c>
      <c r="AN4" s="8">
        <f>(Parameters!B$7-Parameters!B$8*Model!AM4)*(Parameters!B$15*EXP((Parameters!B$1+Parameters!B$19)*A4))/1000000000</f>
        <v>50.241500991015634</v>
      </c>
      <c r="AO4" s="2">
        <f>AO3+Parameters!B$9*(Parameters!B$10*Model!AL4-Model!AO3)</f>
        <v>0.92080943352955258</v>
      </c>
      <c r="AP4">
        <f t="shared" si="9"/>
        <v>1.2661135050526795E-3</v>
      </c>
      <c r="AQ4" s="3">
        <f t="shared" si="10"/>
        <v>1.3768938096564562E-3</v>
      </c>
      <c r="AS4" s="42">
        <f t="shared" ref="AS4:AS35" si="14">(H5/H4)^0.2-1</f>
        <v>-9.9312806121520936E-5</v>
      </c>
      <c r="AT4" s="42">
        <f t="shared" ref="AT4:AT35" si="15">(I5/I4)^0.2-1</f>
        <v>-5.948433195035463E-5</v>
      </c>
      <c r="AV4" s="15">
        <f>IF(Parameters!H$30*EXP(0.5*Model!A4*Parameters!H$26)+Parameters!H$31*EXP(0.5*Model!A4*Parameters!H$27)+Parameters!$H$25/Parameters!$H$24&gt;AV3,Parameters!H$30*EXP(0.5*Model!A4*Parameters!H$26)+Parameters!H$31*EXP(0.5*Model!A4*Parameters!H$27)+Parameters!$H$25/Parameters!$H$24,AV3+5*AW3)</f>
        <v>1924.2763693060206</v>
      </c>
      <c r="AW4" s="22">
        <f>IF(Parameters!H$30*0.5*Parameters!H$26*EXP(0.5*Model!A4*Parameters!H$26)+Parameters!H$31*0.5*Parameters!H$27*EXP(0.5*Model!A4*Parameters!H$27)&gt;0,Parameters!H$30*0.5*Parameters!H$26*EXP(0.5*Model!A4*Parameters!H$26)+Parameters!H$31*0.5*Parameters!H$27*EXP(0.5*Model!A4*Parameters!H$27),0)</f>
        <v>22.084868379661135</v>
      </c>
      <c r="AX4">
        <f>(Parameters!B$7-Parameters!B$8*Model!AW4)*(Parameters!B$15*EXP((Parameters!B$1+Parameters!B$19)*A4))/1000000000</f>
        <v>52.143665968785783</v>
      </c>
      <c r="AY4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4))/1000000000</f>
        <v>4.3228078619931187</v>
      </c>
      <c r="AZ4" s="2">
        <f>AZ3+Parameters!B$9*(Parameters!B$10*Model!AV4-Model!AZ3)</f>
        <v>0.91924857896896872</v>
      </c>
      <c r="BB4" s="5">
        <v>38.832485455396153</v>
      </c>
      <c r="BC4">
        <f>(Parameters!K$25/Parameters!K$23)*Model!A4-Parameters!K$30/Parameters!K$23*EXP(Parameters!K$23*Model!A4)+Parameters!K$31</f>
        <v>1973.8312337670852</v>
      </c>
      <c r="BD4">
        <f>(Parameters!K$25/Parameters!K$23)-Parameters!K$30*EXP(Parameters!K$23*Model!A4)</f>
        <v>31.950823073062871</v>
      </c>
      <c r="BE4">
        <f>(Parameters!B$7-Parameters!B$8*Model!BD4)*(Parameters!B$15*EXP((Parameters!B$1+Parameters!B$19)*A4))/1000000000</f>
        <v>26.31169780491377</v>
      </c>
      <c r="BF4" s="2">
        <f>BF3+Parameters!B$9*(Parameters!B$10*Model!BC4-Model!BF3)</f>
        <v>0.94108241263935466</v>
      </c>
    </row>
    <row r="5" spans="1:59" x14ac:dyDescent="0.3">
      <c r="A5">
        <f>A4+Parameters!B$16</f>
        <v>10</v>
      </c>
      <c r="B5">
        <f>B4*(1+Parameters!B$1)^Parameters!B$16</f>
        <v>7725325072.5729542</v>
      </c>
      <c r="C5">
        <f>C4/(1+Parameters!B$2)^Parameters!B$16</f>
        <v>0.89637233453972709</v>
      </c>
      <c r="D5">
        <f>(1/B5)*(1-Parameters!B$4)*K5</f>
        <v>9877.8432937322705</v>
      </c>
      <c r="E5">
        <f>D5^(1-Parameters!B$3)/(1-Parameters!B$3)</f>
        <v>-0.11423526919196303</v>
      </c>
      <c r="F5" s="59">
        <f t="shared" si="0"/>
        <v>-791052698.91771972</v>
      </c>
      <c r="G5">
        <f>G4*(1+Parameters!B$1+Parameters!B$5)^Parameters!B$16</f>
        <v>1.2800845441963571</v>
      </c>
      <c r="H5">
        <f>EXP(-Parameters!B$6*N5^2)</f>
        <v>0.99528675409159839</v>
      </c>
      <c r="I5">
        <f>EXP(Parameters!B$7*L5-Parameters!B$8/2*L5^2)</f>
        <v>1.0206630046041965</v>
      </c>
      <c r="J5" s="54">
        <f t="shared" si="11"/>
        <v>1.0158523688738887</v>
      </c>
      <c r="K5">
        <f>Parameters!B$15*G5*H5*I5</f>
        <v>100407303236863.84</v>
      </c>
      <c r="L5" s="56">
        <v>21.987371734598447</v>
      </c>
      <c r="M5" s="2">
        <f>M4+L5*Parameters!B$16</f>
        <v>2034.8821830181714</v>
      </c>
      <c r="N5" s="2">
        <f>N4+Parameters!B$9*(Parameters!B$10*Model!M5-Model!N4)</f>
        <v>0.97204817543498423</v>
      </c>
      <c r="O5" s="37">
        <f t="shared" si="1"/>
        <v>1.9733865749660406E-2</v>
      </c>
      <c r="P5" s="47">
        <f t="shared" si="2"/>
        <v>1.9529218831030162E-2</v>
      </c>
      <c r="Q5" s="48">
        <f t="shared" si="3"/>
        <v>1.9692612590371441E-2</v>
      </c>
      <c r="R5" s="48">
        <f t="shared" si="4"/>
        <v>-1.0309081459976093E-4</v>
      </c>
      <c r="S5" s="48">
        <f>-Parameters!B$6*2*Model!N5*((Model!N6-Model!N5)/5)</f>
        <v>-1.00422561518379E-4</v>
      </c>
      <c r="T5" s="48">
        <f t="shared" si="5"/>
        <v>-6.030294474223205E-5</v>
      </c>
      <c r="U5" s="48">
        <f>(Parameters!B$7-Parameters!B$8*Model!L5)*((Model!L6-Model!L5)/5)</f>
        <v>-5.9564719818439095E-5</v>
      </c>
      <c r="V5" s="49">
        <f t="shared" si="12"/>
        <v>-1.6339375934199297E-4</v>
      </c>
      <c r="W5" s="48">
        <f t="shared" ref="W5:W67" si="16">V5+0.02</f>
        <v>1.9836606240658007E-2</v>
      </c>
      <c r="X5">
        <f>X4*EXP((Parameters!B$1+Parameters!B$19)*Parameters!B$16)</f>
        <v>98650252077802.109</v>
      </c>
      <c r="Y5" s="38">
        <f>O5-0.02</f>
        <v>-2.6613425033959401E-4</v>
      </c>
      <c r="AC5" s="10">
        <f>(Parameters!$B$13-Parameters!$E$25/Parameters!$E$24)*EXP(0.5*$A5*Parameters!$E$26) + Parameters!$E$25/Parameters!$E$24</f>
        <v>2038.7089757469403</v>
      </c>
      <c r="AD5" s="10">
        <f>(Parameters!B$13-Parameters!E$25/Parameters!E$24)*0.5*Parameters!E$26*EXP(-0.5*Model!A5*Parameters!E$27)</f>
        <v>22.121693722694364</v>
      </c>
      <c r="AE5" s="10">
        <f>(Parameters!B$7-Parameters!B$8*Model!AD5)*(Parameters!B$15*EXP((Parameters!B$1+Parameters!B$19)*A5))/1000000000</f>
        <v>58.829997754078711</v>
      </c>
      <c r="AF5" s="2">
        <f>AF4+Parameters!B$9*(Parameters!B$10*Model!AC5-Model!AF4)</f>
        <v>0.973803568310458</v>
      </c>
      <c r="AG5" s="10">
        <f t="shared" si="7"/>
        <v>1.7553928754737713E-3</v>
      </c>
      <c r="AH5" s="11">
        <f t="shared" si="8"/>
        <v>1.8058702437132256E-3</v>
      </c>
      <c r="AI5" s="11">
        <f t="shared" si="13"/>
        <v>-4.436733252854097E-3</v>
      </c>
      <c r="AJ5" s="34">
        <v>14.641631395939793</v>
      </c>
      <c r="AK5" s="11"/>
      <c r="AL5" s="2">
        <f>(Parameters!$B$13-Parameters!$B$25/Parameters!$B$24)*EXP(0.5*$A5*Parameters!$B$26) + Parameters!$B$25/Parameters!$B$24</f>
        <v>2040.6319381813964</v>
      </c>
      <c r="AM5" s="2">
        <f>(Parameters!B$13-Parameters!B$25/Parameters!B$24)*0.5*Parameters!B$26*EXP(-0.5*Model!A5*Parameters!B$27)</f>
        <v>22.315655047175333</v>
      </c>
      <c r="AN5" s="8">
        <f>(Parameters!B$7-Parameters!B$8*Model!AM5)*(Parameters!B$15*EXP((Parameters!B$1+Parameters!B$19)*A5))/1000000000</f>
        <v>58.255967747476952</v>
      </c>
      <c r="AO5" s="2">
        <f>AO4+Parameters!B$9*(Parameters!B$10*Model!AL5-Model!AO4)</f>
        <v>0.9746854418892148</v>
      </c>
      <c r="AP5">
        <f t="shared" si="9"/>
        <v>2.637266454230569E-3</v>
      </c>
      <c r="AQ5" s="3">
        <f t="shared" si="10"/>
        <v>2.7131026227690948E-3</v>
      </c>
      <c r="AS5" s="42">
        <f t="shared" si="14"/>
        <v>-1.030855009243048E-4</v>
      </c>
      <c r="AT5" s="42">
        <f t="shared" si="15"/>
        <v>-6.0301126556194795E-5</v>
      </c>
      <c r="AV5" s="15">
        <f>IF(Parameters!H$30*EXP(0.5*Model!A5*Parameters!H$26)+Parameters!H$31*EXP(0.5*Model!A5*Parameters!H$27)+Parameters!$H$25/Parameters!$H$24&gt;AV4,Parameters!H$30*EXP(0.5*Model!A5*Parameters!H$26)+Parameters!H$31*EXP(0.5*Model!A5*Parameters!H$27)+Parameters!$H$25/Parameters!$H$24,AV4+5*AW4)</f>
        <v>2033.3618405705656</v>
      </c>
      <c r="AW5" s="22">
        <f>IF(Parameters!H$30*0.5*Parameters!H$26*EXP(0.5*Model!A5*Parameters!H$26)+Parameters!H$31*0.5*Parameters!H$27*EXP(0.5*Model!A5*Parameters!H$27)&gt;0,Parameters!H$30*0.5*Parameters!H$26*EXP(0.5*Model!A5*Parameters!H$26)+Parameters!H$31*0.5*Parameters!H$27*EXP(0.5*Model!A5*Parameters!H$27),0)</f>
        <v>21.55059156778422</v>
      </c>
      <c r="AX5">
        <f>(Parameters!B$7-Parameters!B$8*Model!AW5)*(Parameters!B$15*EXP((Parameters!B$1+Parameters!B$19)*A5))/1000000000</f>
        <v>60.520178900400566</v>
      </c>
      <c r="AY5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5))/1000000000</f>
        <v>5.2097410871838266</v>
      </c>
      <c r="AZ5" s="2">
        <f>AZ4+Parameters!B$9*(Parameters!B$10*Model!AV5-Model!AZ4)</f>
        <v>0.97135411994870113</v>
      </c>
      <c r="BB5" s="5">
        <v>42.776573689333375</v>
      </c>
      <c r="BC5">
        <f>(Parameters!K$25/Parameters!K$23)*Model!A5-Parameters!K$30/Parameters!K$23*EXP(Parameters!K$23*Model!A5)+Parameters!K$31</f>
        <v>2131.9393459484854</v>
      </c>
      <c r="BD5">
        <f>(Parameters!K$25/Parameters!K$23)-Parameters!K$30*EXP(Parameters!K$23*Model!A5)</f>
        <v>31.285309611789327</v>
      </c>
      <c r="BE5">
        <f>(Parameters!B$7-Parameters!B$8*Model!BD5)*(Parameters!B$15*EXP((Parameters!B$1+Parameters!B$19)*A5))/1000000000</f>
        <v>31.710207231977588</v>
      </c>
      <c r="BF5" s="2">
        <f>BF4+Parameters!B$9*(Parameters!B$10*Model!BC5-Model!BF4)</f>
        <v>1.0165795202281096</v>
      </c>
    </row>
    <row r="6" spans="1:59" x14ac:dyDescent="0.3">
      <c r="A6">
        <f>A5+Parameters!B$16</f>
        <v>15</v>
      </c>
      <c r="B6">
        <f>B5*(1+Parameters!B$1)^Parameters!B$16</f>
        <v>7920399211.4775381</v>
      </c>
      <c r="C6">
        <f>C5/(1+Parameters!B$2)^Parameters!B$16</f>
        <v>0.84865791522537748</v>
      </c>
      <c r="D6">
        <f>(1/B6)*(1-Parameters!B$4)*K6</f>
        <v>10891.716916366033</v>
      </c>
      <c r="E6">
        <f>D6^(1-Parameters!B$3)/(1-Parameters!B$3)</f>
        <v>-0.11039470285313067</v>
      </c>
      <c r="F6" s="59">
        <f t="shared" si="0"/>
        <v>-742041120.99286163</v>
      </c>
      <c r="G6">
        <f>G5*(1+Parameters!B$1+Parameters!B$5)^Parameters!B$16</f>
        <v>1.4482981664981103</v>
      </c>
      <c r="H6">
        <f>EXP(-Parameters!B$6*N6^2)</f>
        <v>0.99477386167799786</v>
      </c>
      <c r="I6">
        <f>EXP(Parameters!B$7*L6-Parameters!B$8/2*L6^2)</f>
        <v>1.0203553060705113</v>
      </c>
      <c r="J6" s="54">
        <f t="shared" si="11"/>
        <v>1.015022788103398</v>
      </c>
      <c r="K6">
        <f>Parameters!B$15*G6*H6*I6</f>
        <v>113508876415818.53</v>
      </c>
      <c r="L6" s="56">
        <v>21.491312287962142</v>
      </c>
      <c r="M6" s="2">
        <f>M5+L6*Parameters!B$16</f>
        <v>2142.3387444579821</v>
      </c>
      <c r="N6" s="2">
        <f>N5+Parameters!B$9*(Parameters!B$10*Model!M6-Model!N5)</f>
        <v>1.0237033114952112</v>
      </c>
      <c r="O6" s="37">
        <f t="shared" si="1"/>
        <v>1.9730688831143928E-2</v>
      </c>
      <c r="P6" s="47">
        <f t="shared" si="2"/>
        <v>1.9526103387312047E-2</v>
      </c>
      <c r="Q6" s="48">
        <f t="shared" si="3"/>
        <v>1.9692612590371441E-2</v>
      </c>
      <c r="R6" s="48">
        <f t="shared" si="4"/>
        <v>-1.0597509893865282E-4</v>
      </c>
      <c r="S6" s="48">
        <f>-Parameters!B$6*2*Model!N6*((Model!N7-Model!N6)/5)</f>
        <v>-1.0342340010518247E-4</v>
      </c>
      <c r="T6" s="48">
        <f t="shared" si="5"/>
        <v>-6.0534104120473494E-5</v>
      </c>
      <c r="U6" s="48">
        <f>(Parameters!B$7-Parameters!B$8*Model!L6)*((Model!L7-Model!L6)/5)</f>
        <v>-5.9825002527436787E-5</v>
      </c>
      <c r="V6" s="49">
        <f t="shared" si="12"/>
        <v>-1.665092030591263E-4</v>
      </c>
      <c r="W6" s="48">
        <f t="shared" si="16"/>
        <v>1.9833490796940873E-2</v>
      </c>
      <c r="X6">
        <f>X5*EXP((Parameters!B$1+Parameters!B$19)*Parameters!B$16)</f>
        <v>111506266123660.66</v>
      </c>
      <c r="Y6" s="38">
        <f t="shared" si="6"/>
        <v>-2.6931116885607273E-4</v>
      </c>
      <c r="AC6" s="10">
        <f>(Parameters!$B$13-Parameters!$E$25/Parameters!$E$24)*EXP(0.5*$A6*Parameters!$E$26) + Parameters!$E$25/Parameters!$E$24</f>
        <v>2148.0969260070124</v>
      </c>
      <c r="AD6" s="10">
        <f>(Parameters!B$13-Parameters!E$25/Parameters!E$24)*0.5*Parameters!E$26*EXP(-0.5*Model!A6*Parameters!E$27)</f>
        <v>21.635288742072305</v>
      </c>
      <c r="AE6" s="10">
        <f>(Parameters!B$7-Parameters!B$8*Model!AD6)*(Parameters!B$15*EXP((Parameters!B$1+Parameters!B$19)*A6))/1000000000</f>
        <v>68.123787391739825</v>
      </c>
      <c r="AF6" s="2">
        <f>AF5+Parameters!B$9*(Parameters!B$10*Model!AC6-Model!AF5)</f>
        <v>1.0263844531047399</v>
      </c>
      <c r="AG6" s="10">
        <f t="shared" si="7"/>
        <v>2.6811416095287033E-3</v>
      </c>
      <c r="AH6" s="11">
        <f t="shared" si="8"/>
        <v>2.6190611864023898E-3</v>
      </c>
      <c r="AI6" s="11">
        <f t="shared" si="13"/>
        <v>-4.436733252854097E-3</v>
      </c>
      <c r="AJ6" s="34">
        <v>14.163699882109588</v>
      </c>
      <c r="AK6" s="11"/>
      <c r="AL6" s="2">
        <f>(Parameters!$B$13-Parameters!$B$25/Parameters!$B$24)*EXP(0.5*$A6*Parameters!$B$26) + Parameters!$B$25/Parameters!$B$24</f>
        <v>2150.9934450675819</v>
      </c>
      <c r="AM6" s="2">
        <f>(Parameters!B$13-Parameters!B$25/Parameters!B$24)*0.5*Parameters!B$26*EXP(-0.5*Model!A6*Parameters!B$27)</f>
        <v>21.830723362998746</v>
      </c>
      <c r="AN6" s="8">
        <f>(Parameters!B$7-Parameters!B$8*Model!AM6)*(Parameters!B$15*EXP((Parameters!B$1+Parameters!B$19)*A6))/1000000000</f>
        <v>67.470021846215801</v>
      </c>
      <c r="AO6" s="2">
        <f>AO5+Parameters!B$9*(Parameters!B$10*Model!AL6-Model!AO5)</f>
        <v>1.0277330456790237</v>
      </c>
      <c r="AP6">
        <f t="shared" si="9"/>
        <v>4.0297341838124723E-3</v>
      </c>
      <c r="AQ6" s="3">
        <f t="shared" si="10"/>
        <v>3.9364278092709117E-3</v>
      </c>
      <c r="AS6" s="42">
        <f t="shared" si="14"/>
        <v>-1.0596948377616933E-4</v>
      </c>
      <c r="AT6" s="42">
        <f t="shared" si="15"/>
        <v>-6.0532271968560813E-5</v>
      </c>
      <c r="AV6" s="15">
        <f>IF(Parameters!H$30*EXP(0.5*Model!A6*Parameters!H$26)+Parameters!H$31*EXP(0.5*Model!A6*Parameters!H$27)+Parameters!$H$25/Parameters!$H$24&gt;AV5,Parameters!H$30*EXP(0.5*Model!A6*Parameters!H$26)+Parameters!H$31*EXP(0.5*Model!A6*Parameters!H$27)+Parameters!$H$25/Parameters!$H$24,AV5+5*AW5)</f>
        <v>2139.7945471572421</v>
      </c>
      <c r="AW6" s="22">
        <f>IF(Parameters!H$30*0.5*Parameters!H$26*EXP(0.5*Model!A6*Parameters!H$26)+Parameters!H$31*0.5*Parameters!H$27*EXP(0.5*Model!A6*Parameters!H$27)&gt;0,Parameters!H$30*0.5*Parameters!H$26*EXP(0.5*Model!A6*Parameters!H$26)+Parameters!H$31*0.5*Parameters!H$27*EXP(0.5*Model!A6*Parameters!H$27),0)</f>
        <v>21.023671361948264</v>
      </c>
      <c r="AX6">
        <f>(Parameters!B$7-Parameters!B$8*Model!AW6)*(Parameters!B$15*EXP((Parameters!B$1+Parameters!B$19)*A6))/1000000000</f>
        <v>70.16976250235885</v>
      </c>
      <c r="AY6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6))/1000000000</f>
        <v>6.2786510670814852</v>
      </c>
      <c r="AZ6" s="2">
        <f>AZ5+Parameters!B$9*(Parameters!B$10*Model!AV6-Model!AZ5)</f>
        <v>1.0225253686545461</v>
      </c>
      <c r="BB6" s="5">
        <v>46.796411099311094</v>
      </c>
      <c r="BC6">
        <f>(Parameters!K$25/Parameters!K$23)*Model!A6-Parameters!K$30/Parameters!K$23*EXP(Parameters!K$23*Model!A6)+Parameters!K$31</f>
        <v>2286.6108831620786</v>
      </c>
      <c r="BD6">
        <f>(Parameters!K$25/Parameters!K$23)-Parameters!K$30*EXP(Parameters!K$23*Model!A6)</f>
        <v>30.57572207655366</v>
      </c>
      <c r="BE6">
        <f>(Parameters!B$7-Parameters!B$8*Model!BD6)*(Parameters!B$15*EXP((Parameters!B$1+Parameters!B$19)*A6))/1000000000</f>
        <v>38.216357232074081</v>
      </c>
      <c r="BF6" s="2">
        <f>BF5+Parameters!B$9*(Parameters!B$10*Model!BC6-Model!BF5)</f>
        <v>1.0909248558618851</v>
      </c>
    </row>
    <row r="7" spans="1:59" x14ac:dyDescent="0.3">
      <c r="A7">
        <f>A6+Parameters!B$16</f>
        <v>20</v>
      </c>
      <c r="B7">
        <f>B6*(1+Parameters!B$1)^Parameters!B$16</f>
        <v>8120399216.8423519</v>
      </c>
      <c r="C7">
        <f>C6/(1+Parameters!B$2)^Parameters!B$16</f>
        <v>0.80348336212820037</v>
      </c>
      <c r="D7">
        <f>(1/B7)*(1-Parameters!B$4)*K7</f>
        <v>12009.468661879586</v>
      </c>
      <c r="E7">
        <f>D7^(1-Parameters!B$3)/(1-Parameters!B$3)</f>
        <v>-0.10668383720904592</v>
      </c>
      <c r="F7" s="59">
        <f t="shared" si="0"/>
        <v>-696069968.57238591</v>
      </c>
      <c r="G7">
        <f>G6*(1+Parameters!B$1+Parameters!B$5)^Parameters!B$16</f>
        <v>1.6386164402903953</v>
      </c>
      <c r="H7">
        <f>EXP(-Parameters!B$6*N7^2)</f>
        <v>0.99424689501162444</v>
      </c>
      <c r="I7">
        <f>EXP(Parameters!B$7*L7-Parameters!B$8/2*L7^2)</f>
        <v>1.0200465213311998</v>
      </c>
      <c r="J7" s="54">
        <f t="shared" si="11"/>
        <v>1.0141780866009542</v>
      </c>
      <c r="K7">
        <f>Parameters!B$15*G7*H7*I7</f>
        <v>128317999890289.16</v>
      </c>
      <c r="L7" s="56">
        <v>21.005136190565121</v>
      </c>
      <c r="M7" s="2">
        <f>M6+L7*Parameters!B$16</f>
        <v>2247.3644254108076</v>
      </c>
      <c r="N7" s="2">
        <f>N6+Parameters!B$9*(Parameters!B$10*Model!M7-Model!N6)</f>
        <v>1.0742176543442752</v>
      </c>
      <c r="O7" s="37">
        <f t="shared" si="1"/>
        <v>1.9729218762449596E-2</v>
      </c>
      <c r="P7" s="47">
        <f t="shared" si="2"/>
        <v>1.9524661761822128E-2</v>
      </c>
      <c r="Q7" s="48">
        <f t="shared" si="3"/>
        <v>1.9692612590371441E-2</v>
      </c>
      <c r="R7" s="48">
        <f t="shared" si="4"/>
        <v>-1.0855830056707026E-4</v>
      </c>
      <c r="S7" s="48">
        <f>-Parameters!B$6*2*Model!N7*((Model!N8-Model!N7)/5)</f>
        <v>-1.0611858961305839E-4</v>
      </c>
      <c r="T7" s="48">
        <f t="shared" si="5"/>
        <v>-5.9392527982052376E-5</v>
      </c>
      <c r="U7" s="48">
        <f>(Parameters!B$7-Parameters!B$8*Model!L7)*((Model!L8-Model!L7)/5)</f>
        <v>-5.8740203726548384E-5</v>
      </c>
      <c r="V7" s="49">
        <f t="shared" si="12"/>
        <v>-1.6795082854912264E-4</v>
      </c>
      <c r="W7" s="48">
        <f t="shared" si="16"/>
        <v>1.9832049171450879E-2</v>
      </c>
      <c r="X7">
        <f>X6*EXP((Parameters!B$1+Parameters!B$19)*Parameters!B$16)</f>
        <v>126037664607634.63</v>
      </c>
      <c r="Y7" s="38">
        <f t="shared" si="6"/>
        <v>-2.7078123755040415E-4</v>
      </c>
      <c r="AC7" s="10">
        <f>(Parameters!$B$13-Parameters!$E$25/Parameters!$E$24)*EXP(0.5*$A7*Parameters!$E$26) + Parameters!$E$25/Parameters!$E$24</f>
        <v>2255.0796877451976</v>
      </c>
      <c r="AD7" s="10">
        <f>(Parameters!B$13-Parameters!E$25/Parameters!E$24)*0.5*Parameters!E$26*EXP(-0.5*Model!A7*Parameters!E$27)</f>
        <v>21.15957868418716</v>
      </c>
      <c r="AE7" s="10">
        <f>(Parameters!B$7-Parameters!B$8*Model!AD7)*(Parameters!B$15*EXP((Parameters!B$1+Parameters!B$19)*A7))/1000000000</f>
        <v>78.800340962526548</v>
      </c>
      <c r="AF7" s="2">
        <f>AF6+Parameters!B$9*(Parameters!B$10*Model!AC7-Model!AF6)</f>
        <v>1.077837074267022</v>
      </c>
      <c r="AG7" s="10">
        <f t="shared" si="7"/>
        <v>3.619419922746836E-3</v>
      </c>
      <c r="AH7" s="11">
        <f t="shared" si="8"/>
        <v>3.3693543464952689E-3</v>
      </c>
      <c r="AI7" s="11">
        <f t="shared" si="13"/>
        <v>-4.436733252854097E-3</v>
      </c>
      <c r="AJ7" s="35">
        <v>13.701368988574698</v>
      </c>
      <c r="AK7" s="11"/>
      <c r="AL7" s="2">
        <f>(Parameters!$B$13-Parameters!$B$25/Parameters!$B$24)*EXP(0.5*$A7*Parameters!$B$26) + Parameters!$B$25/Parameters!$B$24</f>
        <v>2258.956734590688</v>
      </c>
      <c r="AM7" s="2">
        <f>(Parameters!B$13-Parameters!B$25/Parameters!B$24)*0.5*Parameters!B$26*EXP(-0.5*Model!A7*Parameters!B$27)</f>
        <v>21.356329515951352</v>
      </c>
      <c r="AN7" s="8">
        <f>(Parameters!B$7-Parameters!B$8*Model!AM7)*(Parameters!B$15*EXP((Parameters!B$1+Parameters!B$19)*A7))/1000000000</f>
        <v>78.056400502171499</v>
      </c>
      <c r="AO7" s="2">
        <f>AO6+Parameters!B$9*(Parameters!B$10*Model!AL7-Model!AO6)</f>
        <v>1.0796559972276729</v>
      </c>
      <c r="AP7">
        <f t="shared" si="9"/>
        <v>5.4383428833977288E-3</v>
      </c>
      <c r="AQ7" s="3">
        <f t="shared" si="10"/>
        <v>5.062607993272468E-3</v>
      </c>
      <c r="AS7" s="42">
        <f t="shared" si="14"/>
        <v>-1.0855240832796653E-4</v>
      </c>
      <c r="AT7" s="42">
        <f t="shared" si="15"/>
        <v>-5.9390764280742303E-5</v>
      </c>
      <c r="AV7" s="15">
        <f>IF(Parameters!H$30*EXP(0.5*Model!A7*Parameters!H$26)+Parameters!H$31*EXP(0.5*Model!A7*Parameters!H$27)+Parameters!$H$25/Parameters!$H$24&gt;AV6,Parameters!H$30*EXP(0.5*Model!A7*Parameters!H$26)+Parameters!H$31*EXP(0.5*Model!A7*Parameters!H$27)+Parameters!$H$25/Parameters!$H$24,AV6+5*AW6)</f>
        <v>2243.6098868358513</v>
      </c>
      <c r="AW7" s="22">
        <f>IF(Parameters!H$30*0.5*Parameters!H$26*EXP(0.5*Model!A7*Parameters!H$26)+Parameters!H$31*0.5*Parameters!H$27*EXP(0.5*Model!A7*Parameters!H$27)&gt;0,Parameters!H$30*0.5*Parameters!H$26*EXP(0.5*Model!A7*Parameters!H$26)+Parameters!H$31*0.5*Parameters!H$27*EXP(0.5*Model!A7*Parameters!H$27),0)</f>
        <v>20.503549962527757</v>
      </c>
      <c r="AX7">
        <f>(Parameters!B$7-Parameters!B$8*Model!AW7)*(Parameters!B$15*EXP((Parameters!B$1+Parameters!B$19)*A7))/1000000000</f>
        <v>81.280870802331037</v>
      </c>
      <c r="AY7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7))/1000000000</f>
        <v>7.5668749295702638</v>
      </c>
      <c r="AZ7" s="2">
        <f>AZ6+Parameters!B$9*(Parameters!B$10*Model!AV7-Model!AZ6)</f>
        <v>1.072466716212845</v>
      </c>
      <c r="BB7" s="5">
        <v>50.842920196635617</v>
      </c>
      <c r="BC7">
        <f>(Parameters!K$25/Parameters!K$23)*Model!A7-Parameters!K$30/Parameters!K$23*EXP(Parameters!K$23*Model!A7)+Parameters!K$31</f>
        <v>2437.618255932789</v>
      </c>
      <c r="BD7">
        <f>(Parameters!K$25/Parameters!K$23)-Parameters!K$30*EXP(Parameters!K$23*Model!A7)</f>
        <v>29.819141632338017</v>
      </c>
      <c r="BE7">
        <f>(Parameters!B$7-Parameters!B$8*Model!BD7)*(Parameters!B$15*EXP((Parameters!B$1+Parameters!B$19)*A7))/1000000000</f>
        <v>46.057408247294433</v>
      </c>
      <c r="BF7" s="2">
        <f>BF6+Parameters!B$9*(Parameters!B$10*Model!BC7-Model!BF6)</f>
        <v>1.1635612203716985</v>
      </c>
    </row>
    <row r="8" spans="1:59" x14ac:dyDescent="0.3">
      <c r="A8">
        <f>A7+Parameters!B$16</f>
        <v>25</v>
      </c>
      <c r="B8">
        <f>B7*(1+Parameters!B$1)^Parameters!B$16</f>
        <v>8325449472.9682589</v>
      </c>
      <c r="C8">
        <f>C7/(1+Parameters!B$2)^Parameters!B$16</f>
        <v>0.76071347669618927</v>
      </c>
      <c r="D8">
        <f>(1/B8)*(1-Parameters!B$4)*K8</f>
        <v>13241.83313272379</v>
      </c>
      <c r="E8">
        <f>D8^(1-Parameters!B$3)/(1-Parameters!B$3)</f>
        <v>-0.10309797065563653</v>
      </c>
      <c r="F8" s="59">
        <f t="shared" si="0"/>
        <v>-652948481.95695353</v>
      </c>
      <c r="G8">
        <f>G7*(1+Parameters!B$1+Parameters!B$5)^Parameters!B$16</f>
        <v>1.8539440983221531</v>
      </c>
      <c r="H8">
        <f>EXP(-Parameters!B$6*N8^2)</f>
        <v>0.99370737268260589</v>
      </c>
      <c r="I8">
        <f>EXP(Parameters!B$7*L8-Parameters!B$8/2*L8^2)</f>
        <v>1.0197436505962663</v>
      </c>
      <c r="J8" s="54">
        <f t="shared" si="11"/>
        <v>1.0133267838437849</v>
      </c>
      <c r="K8">
        <f>Parameters!B$15*G8*H8*I8</f>
        <v>145058174573643.28</v>
      </c>
      <c r="L8" s="56">
        <v>20.538830048106355</v>
      </c>
      <c r="M8" s="2">
        <f>M7+L8*Parameters!B$16</f>
        <v>2350.0585756513392</v>
      </c>
      <c r="N8" s="2">
        <f>N7+Parameters!B$9*(Parameters!B$10*Model!M8-Model!N7)</f>
        <v>1.1236110846160181</v>
      </c>
      <c r="O8" s="37">
        <f t="shared" si="1"/>
        <v>1.9725207832285818E-2</v>
      </c>
      <c r="P8" s="47">
        <f t="shared" si="2"/>
        <v>1.9520728425424919E-2</v>
      </c>
      <c r="Q8" s="48">
        <f t="shared" si="3"/>
        <v>1.9692612590371441E-2</v>
      </c>
      <c r="R8" s="48">
        <f t="shared" si="4"/>
        <v>-1.1079786235078505E-4</v>
      </c>
      <c r="S8" s="48">
        <f>-Parameters!B$6*2*Model!N8*((Model!N9-Model!N8)/5)</f>
        <v>-1.084680978309207E-4</v>
      </c>
      <c r="T8" s="48">
        <f t="shared" si="5"/>
        <v>-6.1086302595976329E-5</v>
      </c>
      <c r="U8" s="48">
        <f>(Parameters!B$7-Parameters!B$8*Model!L8)*((Model!L9-Model!L8)/5)</f>
        <v>-6.0425677566087681E-5</v>
      </c>
      <c r="V8" s="49">
        <f t="shared" si="12"/>
        <v>-1.7188416494676138E-4</v>
      </c>
      <c r="W8" s="48">
        <f t="shared" si="16"/>
        <v>1.9828115835053239E-2</v>
      </c>
      <c r="X8">
        <f>X7*EXP((Parameters!B$1+Parameters!B$19)*Parameters!B$16)</f>
        <v>142462782155484.91</v>
      </c>
      <c r="Y8" s="38">
        <f t="shared" si="6"/>
        <v>-2.7479216771418222E-4</v>
      </c>
      <c r="AC8" s="10">
        <f>(Parameters!$B$13-Parameters!$E$25/Parameters!$E$24)*EXP(0.5*$A8*Parameters!$E$26) + Parameters!$E$25/Parameters!$E$24</f>
        <v>2359.7101455051043</v>
      </c>
      <c r="AD8" s="10">
        <f>(Parameters!B$13-Parameters!E$25/Parameters!E$24)*0.5*Parameters!E$26*EXP(-0.5*Model!A8*Parameters!E$27)</f>
        <v>20.694328392375443</v>
      </c>
      <c r="AE8" s="10">
        <f>(Parameters!B$7-Parameters!B$8*Model!AD8)*(Parameters!B$15*EXP((Parameters!B$1+Parameters!B$19)*A8))/1000000000</f>
        <v>91.057957587399514</v>
      </c>
      <c r="AF8" s="2">
        <f>AF7+Parameters!B$9*(Parameters!B$10*Model!AC8-Model!AF7)</f>
        <v>1.1281606586580841</v>
      </c>
      <c r="AG8" s="10">
        <f t="shared" si="7"/>
        <v>4.549574042066018E-3</v>
      </c>
      <c r="AH8" s="11">
        <f t="shared" si="8"/>
        <v>4.0490647559077667E-3</v>
      </c>
      <c r="AI8" s="11">
        <f t="shared" si="13"/>
        <v>-4.436733252854097E-3</v>
      </c>
      <c r="AJ8" s="35">
        <v>13.254129480546133</v>
      </c>
      <c r="AK8" s="11"/>
      <c r="AL8" s="2">
        <f>(Parameters!$B$13-Parameters!$B$25/Parameters!$B$24)*EXP(0.5*$A8*Parameters!$B$26) + Parameters!$B$25/Parameters!$B$24</f>
        <v>2364.573921357367</v>
      </c>
      <c r="AM8" s="2">
        <f>(Parameters!B$13-Parameters!B$25/Parameters!B$24)*0.5*Parameters!B$26*EXP(-0.5*Model!A8*Parameters!B$27)</f>
        <v>20.892244512929611</v>
      </c>
      <c r="AN8" s="8">
        <f>(Parameters!B$7-Parameters!B$8*Model!AM8)*(Parameters!B$15*EXP((Parameters!B$1+Parameters!B$19)*A8))/1000000000</f>
        <v>90.212087152372519</v>
      </c>
      <c r="AO8" s="2">
        <f>AO7+Parameters!B$9*(Parameters!B$10*Model!AL8-Model!AO7)</f>
        <v>1.1304529406995052</v>
      </c>
      <c r="AP8">
        <f t="shared" si="9"/>
        <v>6.8418560834870856E-3</v>
      </c>
      <c r="AQ8" s="3">
        <f t="shared" si="10"/>
        <v>6.0891674861192884E-3</v>
      </c>
      <c r="AS8" s="42">
        <f t="shared" si="14"/>
        <v>-1.1079172449435237E-4</v>
      </c>
      <c r="AT8" s="42">
        <f t="shared" si="15"/>
        <v>-6.1084436865810332E-5</v>
      </c>
      <c r="AV8" s="15">
        <f>IF(Parameters!H$30*EXP(0.5*Model!A8*Parameters!H$26)+Parameters!H$31*EXP(0.5*Model!A8*Parameters!H$27)+Parameters!$H$25/Parameters!$H$24&gt;AV7,Parameters!H$30*EXP(0.5*Model!A8*Parameters!H$26)+Parameters!H$31*EXP(0.5*Model!A8*Parameters!H$27)+Parameters!$H$25/Parameters!$H$24,AV7+5*AW7)</f>
        <v>2344.8404108172281</v>
      </c>
      <c r="AW8" s="22">
        <f>IF(Parameters!H$30*0.5*Parameters!H$26*EXP(0.5*Model!A8*Parameters!H$26)+Parameters!H$31*0.5*Parameters!H$27*EXP(0.5*Model!A8*Parameters!H$27)&gt;0,Parameters!H$30*0.5*Parameters!H$26*EXP(0.5*Model!A8*Parameters!H$26)+Parameters!H$31*0.5*Parameters!H$27*EXP(0.5*Model!A8*Parameters!H$27),0)</f>
        <v>19.989646112735322</v>
      </c>
      <c r="AX8">
        <f>(Parameters!B$7-Parameters!B$8*Model!AW8)*(Parameters!B$15*EXP((Parameters!B$1+Parameters!B$19)*A8))/1000000000</f>
        <v>94.069687530195552</v>
      </c>
      <c r="AY8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8))/1000000000</f>
        <v>9.1194104574398942</v>
      </c>
      <c r="AZ8" s="2">
        <f>AZ7+Parameters!B$9*(Parameters!B$10*Model!AV8-Model!AZ7)</f>
        <v>1.1211682396070848</v>
      </c>
      <c r="BB8" s="5">
        <v>54.872418414759402</v>
      </c>
      <c r="BC8">
        <f>(Parameters!K$25/Parameters!K$23)*Model!A8-Parameters!K$30/Parameters!K$23*EXP(Parameters!K$23*Model!A8)+Parameters!K$31</f>
        <v>2584.7188025203768</v>
      </c>
      <c r="BD8">
        <f>(Parameters!K$25/Parameters!K$23)-Parameters!K$30*EXP(Parameters!K$23*Model!A8)</f>
        <v>29.012456142323835</v>
      </c>
      <c r="BE8">
        <f>(Parameters!B$7-Parameters!B$8*Model!BD8)*(Parameters!B$15*EXP((Parameters!B$1+Parameters!B$19)*A8))/1000000000</f>
        <v>55.507248939927777</v>
      </c>
      <c r="BF8" s="2">
        <f>BF7+Parameters!B$9*(Parameters!B$10*Model!BC8-Model!BF7)</f>
        <v>1.2343359594957495</v>
      </c>
    </row>
    <row r="9" spans="1:59" x14ac:dyDescent="0.3">
      <c r="A9">
        <f>A8+Parameters!B$16</f>
        <v>30</v>
      </c>
      <c r="B9">
        <f>B8*(1+Parameters!B$1)^Parameters!B$16</f>
        <v>8535677505.0155878</v>
      </c>
      <c r="C9">
        <f>C8/(1+Parameters!B$2)^Parameters!B$16</f>
        <v>0.72022025707468385</v>
      </c>
      <c r="D9">
        <f>(1/B9)*(1-Parameters!B$4)*K9</f>
        <v>14600.370858081138</v>
      </c>
      <c r="E9">
        <f>D9^(1-Parameters!B$3)/(1-Parameters!B$3)</f>
        <v>-9.9633318372865542E-2</v>
      </c>
      <c r="F9" s="59">
        <f t="shared" si="0"/>
        <v>-612502584.51584625</v>
      </c>
      <c r="G9">
        <f>G8*(1+Parameters!B$1+Parameters!B$5)^Parameters!B$16</f>
        <v>2.0975675790817876</v>
      </c>
      <c r="H9">
        <f>EXP(-Parameters!B$6*N9^2)</f>
        <v>0.99315702187743593</v>
      </c>
      <c r="I9">
        <f>EXP(Parameters!B$7*L9-Parameters!B$8/2*L9^2)</f>
        <v>1.0194322363105022</v>
      </c>
      <c r="J9" s="54">
        <f t="shared" si="11"/>
        <v>1.0124562838199929</v>
      </c>
      <c r="K9">
        <f>Parameters!B$15*G9*H9*I9</f>
        <v>163979022497642.5</v>
      </c>
      <c r="L9" s="56">
        <v>20.06956642997234</v>
      </c>
      <c r="M9" s="2">
        <f>M8+L9*Parameters!B$16</f>
        <v>2450.4064078012011</v>
      </c>
      <c r="N9" s="2">
        <f>N8+Parameters!B$9*(Parameters!B$10*Model!M9-Model!N8)</f>
        <v>1.1718787189051496</v>
      </c>
      <c r="O9" s="37">
        <f t="shared" si="1"/>
        <v>1.9722155865357749E-2</v>
      </c>
      <c r="P9" s="47">
        <f t="shared" si="2"/>
        <v>1.9517735490198331E-2</v>
      </c>
      <c r="Q9" s="48">
        <f t="shared" si="3"/>
        <v>1.9692612590371441E-2</v>
      </c>
      <c r="R9" s="48">
        <f t="shared" si="4"/>
        <v>-1.1272043656845873E-4</v>
      </c>
      <c r="S9" s="48">
        <f>-Parameters!B$6*2*Model!N9*((Model!N10-Model!N9)/5)</f>
        <v>-1.1049773367547969E-4</v>
      </c>
      <c r="T9" s="48">
        <f t="shared" si="5"/>
        <v>-6.2156663604148946E-5</v>
      </c>
      <c r="U9" s="48">
        <f>(Parameters!B$7-Parameters!B$8*Model!L9)*((Model!L10-Model!L9)/5)</f>
        <v>-6.1501284351228727E-5</v>
      </c>
      <c r="V9" s="49">
        <f t="shared" si="12"/>
        <v>-1.7487710017260766E-4</v>
      </c>
      <c r="W9" s="48">
        <f t="shared" si="16"/>
        <v>1.9825122899827394E-2</v>
      </c>
      <c r="X9">
        <f>X8*EXP((Parameters!B$1+Parameters!B$19)*Parameters!B$16)</f>
        <v>161028406569283.22</v>
      </c>
      <c r="Y9" s="38">
        <f t="shared" si="6"/>
        <v>-2.7784413464225152E-4</v>
      </c>
      <c r="AC9" s="10">
        <f>(Parameters!$B$13-Parameters!$E$25/Parameters!$E$24)*EXP(0.5*$A9*Parameters!$E$26) + Parameters!$E$25/Parameters!$E$24</f>
        <v>2462.040021021302</v>
      </c>
      <c r="AD9" s="10">
        <f>(Parameters!B$13-Parameters!E$25/Parameters!E$24)*0.5*Parameters!E$26*EXP(-0.5*Model!A9*Parameters!E$27)</f>
        <v>20.239307880525867</v>
      </c>
      <c r="AE9" s="10">
        <f>(Parameters!B$7-Parameters!B$8*Model!AD9)*(Parameters!B$15*EXP((Parameters!B$1+Parameters!B$19)*A9))/1000000000</f>
        <v>105.12268733531033</v>
      </c>
      <c r="AF9" s="2">
        <f>AF8+Parameters!B$9*(Parameters!B$10*Model!AC9-Model!AF8)</f>
        <v>1.1773779313697021</v>
      </c>
      <c r="AG9" s="10">
        <f t="shared" si="7"/>
        <v>5.4992124645525386E-3</v>
      </c>
      <c r="AH9" s="11">
        <f t="shared" si="8"/>
        <v>4.6926464111322749E-3</v>
      </c>
      <c r="AI9" s="11">
        <f t="shared" si="13"/>
        <v>-4.436733252854097E-3</v>
      </c>
      <c r="AJ9" s="35">
        <v>12.821488745655378</v>
      </c>
      <c r="AK9" s="11"/>
      <c r="AL9" s="2">
        <f>(Parameters!$B$13-Parameters!$B$25/Parameters!$B$24)*EXP(0.5*$A9*Parameters!$B$26) + Parameters!$B$25/Parameters!$B$24</f>
        <v>2467.8959874946722</v>
      </c>
      <c r="AM9" s="2">
        <f>(Parameters!B$13-Parameters!B$25/Parameters!B$24)*0.5*Parameters!B$26*EXP(-0.5*Model!A9*Parameters!B$27)</f>
        <v>20.438244336978403</v>
      </c>
      <c r="AN9" s="8">
        <f>(Parameters!B$7-Parameters!B$8*Model!AM9)*(Parameters!B$15*EXP((Parameters!B$1+Parameters!B$19)*A9))/1000000000</f>
        <v>104.16165471757759</v>
      </c>
      <c r="AO9" s="2">
        <f>AO8+Parameters!B$9*(Parameters!B$10*Model!AL9-Model!AO8)</f>
        <v>1.1801462274851797</v>
      </c>
      <c r="AP9">
        <f t="shared" si="9"/>
        <v>8.267508580030114E-3</v>
      </c>
      <c r="AQ9" s="3">
        <f t="shared" si="10"/>
        <v>7.0549182664177007E-3</v>
      </c>
      <c r="AS9" s="42">
        <f t="shared" si="14"/>
        <v>-1.1271408385871151E-4</v>
      </c>
      <c r="AT9" s="42">
        <f t="shared" si="15"/>
        <v>-6.2154731918728778E-5</v>
      </c>
      <c r="AV9" s="15">
        <f>IF(Parameters!H$30*EXP(0.5*Model!A9*Parameters!H$26)+Parameters!H$31*EXP(0.5*Model!A9*Parameters!H$27)+Parameters!$H$25/Parameters!$H$24&gt;AV8,Parameters!H$30*EXP(0.5*Model!A9*Parameters!H$26)+Parameters!H$31*EXP(0.5*Model!A9*Parameters!H$27)+Parameters!$H$25/Parameters!$H$24,AV8+5*AW8)</f>
        <v>2443.5156997940048</v>
      </c>
      <c r="AW9" s="22">
        <f>IF(Parameters!H$30*0.5*Parameters!H$26*EXP(0.5*Model!A9*Parameters!H$26)+Parameters!H$31*0.5*Parameters!H$27*EXP(0.5*Model!A9*Parameters!H$27)&gt;0,Parameters!H$30*0.5*Parameters!H$26*EXP(0.5*Model!A9*Parameters!H$26)+Parameters!H$31*0.5*Parameters!H$27*EXP(0.5*Model!A9*Parameters!H$27),0)</f>
        <v>19.481352392398612</v>
      </c>
      <c r="AX9">
        <f>(Parameters!B$7-Parameters!B$8*Model!AW9)*(Parameters!B$15*EXP((Parameters!B$1+Parameters!B$19)*A9))/1000000000</f>
        <v>108.78425827041758</v>
      </c>
      <c r="AY9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9))/1000000000</f>
        <v>10.990487865244404</v>
      </c>
      <c r="AZ9" s="2">
        <f>AZ8+Parameters!B$9*(Parameters!B$10*Model!AV9-Model!AZ8)</f>
        <v>1.1686421575359973</v>
      </c>
      <c r="BB9" s="5">
        <v>58.84595377759949</v>
      </c>
      <c r="BC9">
        <f>(Parameters!K$25/Parameters!K$23)*Model!A9-Parameters!K$30/Parameters!K$23*EXP(Parameters!K$23*Model!A9)+Parameters!K$31</f>
        <v>2727.6537907486027</v>
      </c>
      <c r="BD9">
        <f>(Parameters!K$25/Parameters!K$23)-Parameters!K$30*EXP(Parameters!K$23*Model!A9)</f>
        <v>28.152347366350831</v>
      </c>
      <c r="BE9">
        <f>(Parameters!B$7-Parameters!B$8*Model!BD9)*(Parameters!B$15*EXP((Parameters!B$1+Parameters!B$19)*A9))/1000000000</f>
        <v>66.895963149643919</v>
      </c>
      <c r="BF9" s="2">
        <f>BF8+Parameters!B$9*(Parameters!B$10*Model!BC9-Model!BF8)</f>
        <v>1.3031225454191324</v>
      </c>
    </row>
    <row r="10" spans="1:59" x14ac:dyDescent="0.3">
      <c r="A10">
        <f>A9+Parameters!B$16</f>
        <v>35</v>
      </c>
      <c r="B10">
        <f>B9*(1+Parameters!B$1)^Parameters!B$16</f>
        <v>8751214058.3147717</v>
      </c>
      <c r="C10">
        <f>C9/(1+Parameters!B$2)^Parameters!B$16</f>
        <v>0.68188251502199548</v>
      </c>
      <c r="D10">
        <f>(1/B10)*(1-Parameters!B$4)*K10</f>
        <v>16098.046021903532</v>
      </c>
      <c r="E10">
        <f>D10^(1-Parameters!B$3)/(1-Parameters!B$3)</f>
        <v>-9.6285601549266631E-2</v>
      </c>
      <c r="F10" s="59">
        <f t="shared" si="0"/>
        <v>-574565055.83418357</v>
      </c>
      <c r="G10">
        <f>G9*(1+Parameters!B$1+Parameters!B$5)^Parameters!B$16</f>
        <v>2.3732051860662393</v>
      </c>
      <c r="H10">
        <f>EXP(-Parameters!B$6*N10^2)</f>
        <v>0.99259743411925427</v>
      </c>
      <c r="I10">
        <f>EXP(Parameters!B$7*L10-Parameters!B$8/2*L10^2)</f>
        <v>1.0191154630040835</v>
      </c>
      <c r="J10" s="54">
        <f t="shared" si="11"/>
        <v>1.0115713936491091</v>
      </c>
      <c r="K10">
        <f>Parameters!B$15*G10*H10*I10</f>
        <v>185365061392474.19</v>
      </c>
      <c r="L10" s="56">
        <v>19.602169648882381</v>
      </c>
      <c r="M10" s="2">
        <f>M9+L10*Parameters!B$16</f>
        <v>2548.4172560456132</v>
      </c>
      <c r="N10" s="2">
        <f>N9+Parameters!B$9*(Parameters!B$10*Model!M10-Model!N9)</f>
        <v>1.2190242689919002</v>
      </c>
      <c r="O10" s="37">
        <f t="shared" si="1"/>
        <v>1.9726207429801246E-2</v>
      </c>
      <c r="P10" s="47">
        <f t="shared" si="2"/>
        <v>1.9521708686594932E-2</v>
      </c>
      <c r="Q10" s="48">
        <f t="shared" si="3"/>
        <v>1.9692612590371441E-2</v>
      </c>
      <c r="R10" s="48">
        <f t="shared" si="4"/>
        <v>-1.146185126804427E-4</v>
      </c>
      <c r="S10" s="48">
        <f>-Parameters!B$6*2*Model!N10*((Model!N11-Model!N10)/5)</f>
        <v>-1.1248968406649877E-4</v>
      </c>
      <c r="T10" s="48">
        <f t="shared" si="5"/>
        <v>-5.6285391096297743E-5</v>
      </c>
      <c r="U10" s="48">
        <f>(Parameters!B$7-Parameters!B$8*Model!L10)*((Model!L11-Model!L10)/5)</f>
        <v>-5.5768750322707129E-5</v>
      </c>
      <c r="V10" s="49">
        <f t="shared" si="12"/>
        <v>-1.7090390377674043E-4</v>
      </c>
      <c r="W10" s="48">
        <f t="shared" si="16"/>
        <v>1.9829096096223259E-2</v>
      </c>
      <c r="X10">
        <f>X9*EXP((Parameters!B$1+Parameters!B$19)*Parameters!B$16)</f>
        <v>182013486820312.31</v>
      </c>
      <c r="Y10" s="38">
        <f t="shared" si="6"/>
        <v>-2.7379257019875466E-4</v>
      </c>
      <c r="AC10" s="10">
        <f>(Parameters!$B$13-Parameters!$E$25/Parameters!$E$24)*EXP(0.5*$A10*Parameters!$E$26) + Parameters!$E$25/Parameters!$E$24</f>
        <v>2562.1198987868102</v>
      </c>
      <c r="AD10" s="10">
        <f>(Parameters!B$13-Parameters!E$25/Parameters!E$24)*0.5*Parameters!E$26*EXP(-0.5*Model!A10*Parameters!E$27)</f>
        <v>19.794292219390854</v>
      </c>
      <c r="AE10" s="10">
        <f>(Parameters!B$7-Parameters!B$8*Model!AD10)*(Parameters!B$15*EXP((Parameters!B$1+Parameters!B$19)*A10))/1000000000</f>
        <v>121.25214901384828</v>
      </c>
      <c r="AF10" s="2">
        <f>AF9+Parameters!B$9*(Parameters!B$10*Model!AC10-Model!AF9)</f>
        <v>1.2255130452781937</v>
      </c>
      <c r="AG10" s="10">
        <f t="shared" si="7"/>
        <v>6.4887762862935183E-3</v>
      </c>
      <c r="AH10" s="11">
        <f t="shared" si="8"/>
        <v>5.3229262545031689E-3</v>
      </c>
      <c r="AI10" s="11">
        <f t="shared" si="13"/>
        <v>-4.436733252854097E-3</v>
      </c>
      <c r="AJ10" s="35">
        <v>12.402970251366055</v>
      </c>
      <c r="AK10" s="11"/>
      <c r="AL10" s="2">
        <f>(Parameters!$B$13-Parameters!$B$25/Parameters!$B$24)*EXP(0.5*$A10*Parameters!$B$26) + Parameters!$B$25/Parameters!$B$24</f>
        <v>2568.9728072594808</v>
      </c>
      <c r="AM10" s="2">
        <f>(Parameters!B$13-Parameters!B$25/Parameters!B$24)*0.5*Parameters!B$26*EXP(-0.5*Model!A10*Parameters!B$27)</f>
        <v>19.994109839156522</v>
      </c>
      <c r="AN10" s="8">
        <f>(Parameters!B$7-Parameters!B$8*Model!AM10)*(Parameters!B$15*EXP((Parameters!B$1+Parameters!B$19)*A10))/1000000000</f>
        <v>120.16106396279775</v>
      </c>
      <c r="AO10" s="2">
        <f>AO9+Parameters!B$9*(Parameters!B$10*Model!AL10-Model!AO9)</f>
        <v>1.2287596668562817</v>
      </c>
      <c r="AP10">
        <f t="shared" si="9"/>
        <v>9.7353978643814898E-3</v>
      </c>
      <c r="AQ10" s="3">
        <f t="shared" si="10"/>
        <v>7.9862215314485882E-3</v>
      </c>
      <c r="AS10" s="42">
        <f t="shared" si="14"/>
        <v>-1.1461194422968113E-4</v>
      </c>
      <c r="AT10" s="42">
        <f t="shared" si="15"/>
        <v>-5.628380710342995E-5</v>
      </c>
      <c r="AV10" s="15">
        <f>IF(Parameters!H$30*EXP(0.5*Model!A10*Parameters!H$26)+Parameters!H$31*EXP(0.5*Model!A10*Parameters!H$27)+Parameters!$H$25/Parameters!$H$24&gt;AV9,Parameters!H$30*EXP(0.5*Model!A10*Parameters!H$26)+Parameters!H$31*EXP(0.5*Model!A10*Parameters!H$27)+Parameters!$H$25/Parameters!$H$24,AV9+5*AW9)</f>
        <v>2539.6622258809102</v>
      </c>
      <c r="AW10" s="22">
        <f>IF(Parameters!H$30*0.5*Parameters!H$26*EXP(0.5*Model!A10*Parameters!H$26)+Parameters!H$31*0.5*Parameters!H$27*EXP(0.5*Model!A10*Parameters!H$27)&gt;0,Parameters!H$30*0.5*Parameters!H$26*EXP(0.5*Model!A10*Parameters!H$26)+Parameters!H$31*0.5*Parameters!H$27*EXP(0.5*Model!A10*Parameters!H$27),0)</f>
        <v>18.978032280628149</v>
      </c>
      <c r="AX10">
        <f>(Parameters!B$7-Parameters!B$8*Model!AW10)*(Parameters!B$15*EXP((Parameters!B$1+Parameters!B$19)*A10))/1000000000</f>
        <v>125.70925854202632</v>
      </c>
      <c r="AY10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10))/1000000000</f>
        <v>13.245464065885919</v>
      </c>
      <c r="AZ10" s="2">
        <f>AZ9+Parameters!B$9*(Parameters!B$10*Model!AV10-Model!AZ9)</f>
        <v>1.2149011365640403</v>
      </c>
      <c r="BB10" s="5">
        <v>62.728731555839786</v>
      </c>
      <c r="BC10">
        <f>(Parameters!K$25/Parameters!K$23)*Model!A10-Parameters!K$30/Parameters!K$23*EXP(Parameters!K$23*Model!A10)+Parameters!K$31</f>
        <v>2866.1473537298575</v>
      </c>
      <c r="BD10">
        <f>(Parameters!K$25/Parameters!K$23)-Parameters!K$30*EXP(Parameters!K$23*Model!A10)</f>
        <v>27.235277311585424</v>
      </c>
      <c r="BE10">
        <f>(Parameters!B$7-Parameters!B$8*Model!BD10)*(Parameters!B$15*EXP((Parameters!B$1+Parameters!B$19)*A10))/1000000000</f>
        <v>80.621359753599378</v>
      </c>
      <c r="BF10" s="2">
        <f>BF9+Parameters!B$9*(Parameters!B$10*Model!BC10-Model!BF9)</f>
        <v>1.3697890453761656</v>
      </c>
    </row>
    <row r="11" spans="1:59" x14ac:dyDescent="0.3">
      <c r="A11">
        <f>A10+Parameters!B$16</f>
        <v>40</v>
      </c>
      <c r="B11">
        <f>B10*(1+Parameters!B$1)^Parameters!B$16</f>
        <v>8972193179.6796761</v>
      </c>
      <c r="C11">
        <f>C10/(1+Parameters!B$2)^Parameters!B$16</f>
        <v>0.64558551321683677</v>
      </c>
      <c r="D11">
        <f>(1/B11)*(1-Parameters!B$4)*K11</f>
        <v>17749.702148309399</v>
      </c>
      <c r="E11">
        <f>D11^(1-Parameters!B$3)/(1-Parameters!B$3)</f>
        <v>-9.304972227943091E-2</v>
      </c>
      <c r="F11" s="59">
        <f t="shared" si="0"/>
        <v>-538973575.53941691</v>
      </c>
      <c r="G11">
        <f>G10*(1+Parameters!B$1+Parameters!B$5)^Parameters!B$16</f>
        <v>2.6850638383899663</v>
      </c>
      <c r="H11">
        <f>EXP(-Parameters!B$6*N11^2)</f>
        <v>0.99202874688208642</v>
      </c>
      <c r="I11">
        <f>EXP(Parameters!B$7*L11-Parameters!B$8/2*L11^2)</f>
        <v>1.0188286967958093</v>
      </c>
      <c r="J11" s="54">
        <f t="shared" si="11"/>
        <v>1.010707355369856</v>
      </c>
      <c r="K11">
        <f>Parameters!B$15*G11*H11*I11</f>
        <v>209544416521588.53</v>
      </c>
      <c r="L11" s="56">
        <v>19.187183394645153</v>
      </c>
      <c r="M11" s="2">
        <f>M10+L11*Parameters!B$16</f>
        <v>2644.3531730188388</v>
      </c>
      <c r="N11" s="2">
        <f>N10+Parameters!B$9*(Parameters!B$10*Model!M11-Model!N10)</f>
        <v>1.2651634997389323</v>
      </c>
      <c r="O11" s="37">
        <f t="shared" si="1"/>
        <v>1.972060267263176E-2</v>
      </c>
      <c r="P11" s="47">
        <f t="shared" si="2"/>
        <v>1.9516212336170895E-2</v>
      </c>
      <c r="Q11" s="48">
        <f t="shared" si="3"/>
        <v>1.9692612590371441E-2</v>
      </c>
      <c r="R11" s="48">
        <f t="shared" si="4"/>
        <v>-1.1614115835550317E-4</v>
      </c>
      <c r="S11" s="48">
        <f>-Parameters!B$6*2*Model!N11*((Model!N12-Model!N11)/5)</f>
        <v>-1.1410751317424648E-4</v>
      </c>
      <c r="T11" s="48">
        <f t="shared" si="5"/>
        <v>-6.0259095845058697E-5</v>
      </c>
      <c r="U11" s="48">
        <f>(Parameters!B$7-Parameters!B$8*Model!L11)*((Model!L12-Model!L11)/5)</f>
        <v>-5.9688611297673913E-5</v>
      </c>
      <c r="V11" s="49">
        <f t="shared" si="12"/>
        <v>-1.7640025420056186E-4</v>
      </c>
      <c r="W11" s="48">
        <f t="shared" si="16"/>
        <v>1.9823599745799437E-2</v>
      </c>
      <c r="X11">
        <f>X10*EXP((Parameters!B$1+Parameters!B$19)*Parameters!B$16)</f>
        <v>205733324264338.03</v>
      </c>
      <c r="Y11" s="38">
        <f t="shared" si="6"/>
        <v>-2.7939732736824083E-4</v>
      </c>
      <c r="AC11" s="10">
        <f>(Parameters!$B$13-Parameters!$E$25/Parameters!$E$24)*EXP(0.5*$A11*Parameters!$E$26) + Parameters!$E$25/Parameters!$E$24</f>
        <v>2659.9992510584116</v>
      </c>
      <c r="AD11" s="10">
        <f>(Parameters!B$13-Parameters!E$25/Parameters!E$24)*0.5*Parameters!E$26*EXP(-0.5*Model!A11*Parameters!E$27)</f>
        <v>19.359061425397766</v>
      </c>
      <c r="AE11" s="10">
        <f>(Parameters!B$7-Parameters!B$8*Model!AD11)*(Parameters!B$15*EXP((Parameters!B$1+Parameters!B$19)*A11))/1000000000</f>
        <v>139.73986672252801</v>
      </c>
      <c r="AF11" s="2">
        <f>AF10+Parameters!B$9*(Parameters!B$10*Model!AC11-Model!AF10)</f>
        <v>1.2725897804091713</v>
      </c>
      <c r="AG11" s="10">
        <f t="shared" si="7"/>
        <v>7.4262806702389828E-3</v>
      </c>
      <c r="AH11" s="11">
        <f t="shared" si="8"/>
        <v>5.8698189378459014E-3</v>
      </c>
      <c r="AI11" s="11">
        <f t="shared" si="13"/>
        <v>-4.436733252854097E-3</v>
      </c>
      <c r="AJ11" s="35">
        <v>11.998113020096717</v>
      </c>
      <c r="AK11" s="11"/>
      <c r="AL11" s="2">
        <f>(Parameters!$B$13-Parameters!$B$25/Parameters!$B$24)*EXP(0.5*$A11*Parameters!$B$26) + Parameters!$B$25/Parameters!$B$24</f>
        <v>2667.8531711131291</v>
      </c>
      <c r="AM11" s="2">
        <f>(Parameters!B$13-Parameters!B$25/Parameters!B$24)*0.5*Parameters!B$26*EXP(-0.5*Model!A11*Parameters!B$27)</f>
        <v>19.559626632752007</v>
      </c>
      <c r="AN11" s="8">
        <f>(Parameters!B$7-Parameters!B$8*Model!AM11)*(Parameters!B$15*EXP((Parameters!B$1+Parameters!B$19)*A11))/1000000000</f>
        <v>138.5019783173054</v>
      </c>
      <c r="AO11" s="2">
        <f>AO10+Parameters!B$9*(Parameters!B$10*Model!AL11-Model!AO10)</f>
        <v>1.2763167102351014</v>
      </c>
      <c r="AP11">
        <f t="shared" si="9"/>
        <v>1.115321049616913E-2</v>
      </c>
      <c r="AQ11" s="3">
        <f t="shared" si="10"/>
        <v>8.8156277812872462E-3</v>
      </c>
      <c r="AS11" s="42">
        <f t="shared" si="14"/>
        <v>-1.1613441423230508E-4</v>
      </c>
      <c r="AT11" s="42">
        <f t="shared" si="15"/>
        <v>-6.0257280302233873E-5</v>
      </c>
      <c r="AV11" s="15">
        <f>IF(Parameters!H$30*EXP(0.5*Model!A11*Parameters!H$26)+Parameters!H$31*EXP(0.5*Model!A11*Parameters!H$27)+Parameters!$H$25/Parameters!$H$24&gt;AV10,Parameters!H$30*EXP(0.5*Model!A11*Parameters!H$26)+Parameters!H$31*EXP(0.5*Model!A11*Parameters!H$27)+Parameters!$H$25/Parameters!$H$24,AV10+5*AW10)</f>
        <v>2633.3031992470105</v>
      </c>
      <c r="AW11" s="22">
        <f>IF(Parameters!H$30*0.5*Parameters!H$26*EXP(0.5*Model!A11*Parameters!H$26)+Parameters!H$31*0.5*Parameters!H$27*EXP(0.5*Model!A11*Parameters!H$27)&gt;0,Parameters!H$30*0.5*Parameters!H$26*EXP(0.5*Model!A11*Parameters!H$26)+Parameters!H$31*0.5*Parameters!H$27*EXP(0.5*Model!A11*Parameters!H$27),0)</f>
        <v>18.479016966245467</v>
      </c>
      <c r="AX11">
        <f>(Parameters!B$7-Parameters!B$8*Model!AW11)*(Parameters!B$15*EXP((Parameters!B$1+Parameters!B$19)*A11))/1000000000</f>
        <v>145.17150088498244</v>
      </c>
      <c r="AY11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11))/1000000000</f>
        <v>15.963105593836522</v>
      </c>
      <c r="AZ11" s="2">
        <f>AZ10+Parameters!B$9*(Parameters!B$10*Model!AV11-Model!AZ10)</f>
        <v>1.2599564428080778</v>
      </c>
      <c r="BB11" s="5">
        <v>66.489633579736122</v>
      </c>
      <c r="BC11">
        <f>(Parameters!K$25/Parameters!K$23)*Model!A11-Parameters!K$30/Parameters!K$23*EXP(Parameters!K$23*Model!A11)+Parameters!K$31</f>
        <v>2999.9053551074426</v>
      </c>
      <c r="BD11">
        <f>(Parameters!K$25/Parameters!K$23)-Parameters!K$30*EXP(Parameters!K$23*Model!A11)</f>
        <v>26.257473679252954</v>
      </c>
      <c r="BE11">
        <f>(Parameters!B$7-Parameters!B$8*Model!BD11)*(Parameters!B$15*EXP((Parameters!B$1+Parameters!B$19)*A11))/1000000000</f>
        <v>97.162868168583827</v>
      </c>
      <c r="BF11" s="2">
        <f>BF10+Parameters!B$9*(Parameters!B$10*Model!BC11-Model!BF10)</f>
        <v>1.4341950334223124</v>
      </c>
    </row>
    <row r="12" spans="1:59" x14ac:dyDescent="0.3">
      <c r="A12">
        <f>A11+Parameters!B$16</f>
        <v>45</v>
      </c>
      <c r="B12">
        <f>B11*(1+Parameters!B$1)^Parameters!B$16</f>
        <v>9198752300.7741966</v>
      </c>
      <c r="C12">
        <f>C11/(1+Parameters!B$2)^Parameters!B$16</f>
        <v>0.61122062187208659</v>
      </c>
      <c r="D12">
        <f>(1/B12)*(1-Parameters!B$4)*K12</f>
        <v>19570.280011938477</v>
      </c>
      <c r="E12">
        <f>D12^(1-Parameters!B$3)/(1-Parameters!B$3)</f>
        <v>-8.9923456443437896E-2</v>
      </c>
      <c r="F12" s="59">
        <f t="shared" si="0"/>
        <v>-505591675.52676469</v>
      </c>
      <c r="G12">
        <f>G11*(1+Parameters!B$1+Parameters!B$5)^Parameters!B$16</f>
        <v>3.0379032788900329</v>
      </c>
      <c r="H12">
        <f>EXP(-Parameters!B$6*N12^2)</f>
        <v>0.99145283727636802</v>
      </c>
      <c r="I12">
        <f>EXP(Parameters!B$7*L12-Parameters!B$8/2*L12^2)</f>
        <v>1.0185217745548234</v>
      </c>
      <c r="J12" s="54">
        <f t="shared" si="11"/>
        <v>1.0098163032101408</v>
      </c>
      <c r="K12">
        <f>Parameters!B$15*G12*H12*I12</f>
        <v>236871260903439.94</v>
      </c>
      <c r="L12" s="56">
        <v>18.751108268322938</v>
      </c>
      <c r="M12" s="2">
        <f>M11+L12*Parameters!B$16</f>
        <v>2738.1087143604536</v>
      </c>
      <c r="N12" s="2">
        <f>N11+Parameters!B$9*(Parameters!B$10*Model!M12-Model!N11)</f>
        <v>1.3102594550039208</v>
      </c>
      <c r="O12" s="37">
        <f t="shared" si="1"/>
        <v>1.9720164852768063E-2</v>
      </c>
      <c r="P12" s="47">
        <f t="shared" si="2"/>
        <v>1.9515782983310428E-2</v>
      </c>
      <c r="Q12" s="48">
        <f t="shared" si="3"/>
        <v>1.9692612590371441E-2</v>
      </c>
      <c r="R12" s="48">
        <f t="shared" si="4"/>
        <v>-1.1745852427539577E-4</v>
      </c>
      <c r="S12" s="48">
        <f>-Parameters!B$6*2*Model!N12*((Model!N13-Model!N12)/5)</f>
        <v>-1.1551538009181208E-4</v>
      </c>
      <c r="T12" s="48">
        <f t="shared" si="5"/>
        <v>-5.9371082785569522E-5</v>
      </c>
      <c r="U12" s="48">
        <f>(Parameters!B$7-Parameters!B$8*Model!L12)*((Model!L13-Model!L12)/5)</f>
        <v>-5.8837354138801725E-5</v>
      </c>
      <c r="V12" s="49">
        <f t="shared" si="12"/>
        <v>-1.7682960706096528E-4</v>
      </c>
      <c r="W12" s="48">
        <f t="shared" si="16"/>
        <v>1.9823170392939037E-2</v>
      </c>
      <c r="X12">
        <f>X11*EXP((Parameters!B$1+Parameters!B$19)*Parameters!B$16)</f>
        <v>232544310052367.75</v>
      </c>
      <c r="Y12" s="38">
        <f t="shared" si="6"/>
        <v>-2.7983514723193756E-4</v>
      </c>
      <c r="AC12" s="10">
        <f>(Parameters!$B$13-Parameters!$E$25/Parameters!$E$24)*EXP(0.5*$A12*Parameters!$E$26) + Parameters!$E$25/Parameters!$E$24</f>
        <v>2755.72646231216</v>
      </c>
      <c r="AD12" s="10">
        <f>(Parameters!B$13-Parameters!E$25/Parameters!E$24)*0.5*Parameters!E$26*EXP(-0.5*Model!A12*Parameters!E$27)</f>
        <v>18.933400351904929</v>
      </c>
      <c r="AE12" s="10">
        <f>(Parameters!B$7-Parameters!B$8*Model!AD12)*(Parameters!B$15*EXP((Parameters!B$1+Parameters!B$19)*A12))/1000000000</f>
        <v>160.9201950126137</v>
      </c>
      <c r="AF12" s="2">
        <f>AF11+Parameters!B$9*(Parameters!B$10*Model!AC12-Model!AF11)</f>
        <v>1.3186314069074785</v>
      </c>
      <c r="AG12" s="10">
        <f t="shared" si="7"/>
        <v>8.3719519035576617E-3</v>
      </c>
      <c r="AH12" s="11">
        <f t="shared" si="8"/>
        <v>6.3895374855605291E-3</v>
      </c>
      <c r="AI12" s="11">
        <f t="shared" si="13"/>
        <v>-4.436733252854097E-3</v>
      </c>
      <c r="AJ12" s="35">
        <v>11.606471121476673</v>
      </c>
      <c r="AK12" s="11"/>
      <c r="AL12" s="2">
        <f>(Parameters!$B$13-Parameters!$B$25/Parameters!$B$24)*EXP(0.5*$A12*Parameters!$B$26) + Parameters!$B$25/Parameters!$B$24</f>
        <v>2764.584809272902</v>
      </c>
      <c r="AM12" s="2">
        <f>(Parameters!B$13-Parameters!B$25/Parameters!B$24)*0.5*Parameters!B$26*EXP(-0.5*Model!A12*Parameters!B$27)</f>
        <v>19.134584989796235</v>
      </c>
      <c r="AN12" s="8">
        <f>(Parameters!B$7-Parameters!B$8*Model!AM12)*(Parameters!B$15*EXP((Parameters!B$1+Parameters!B$19)*A12))/1000000000</f>
        <v>159.51666472826659</v>
      </c>
      <c r="AO12" s="2">
        <f>AO11+Parameters!B$9*(Parameters!B$10*Model!AL12-Model!AO11)</f>
        <v>1.3228403125271877</v>
      </c>
      <c r="AP12">
        <f t="shared" si="9"/>
        <v>1.2580857523266875E-2</v>
      </c>
      <c r="AQ12" s="3">
        <f t="shared" si="10"/>
        <v>9.6018063256252013E-3</v>
      </c>
      <c r="AS12" s="42">
        <f t="shared" si="14"/>
        <v>-1.174516262930636E-4</v>
      </c>
      <c r="AT12" s="42">
        <f t="shared" si="15"/>
        <v>-5.9369320357660627E-5</v>
      </c>
      <c r="AV12" s="15">
        <f>IF(Parameters!H$30*EXP(0.5*Model!A12*Parameters!H$26)+Parameters!H$31*EXP(0.5*Model!A12*Parameters!H$27)+Parameters!$H$25/Parameters!$H$24&gt;AV11,Parameters!H$30*EXP(0.5*Model!A12*Parameters!H$26)+Parameters!H$31*EXP(0.5*Model!A12*Parameters!H$27)+Parameters!$H$25/Parameters!$H$24,AV11+5*AW11)</f>
        <v>2724.4583981219057</v>
      </c>
      <c r="AW12" s="22">
        <f>IF(Parameters!H$30*0.5*Parameters!H$26*EXP(0.5*Model!A12*Parameters!H$26)+Parameters!H$31*0.5*Parameters!H$27*EXP(0.5*Model!A12*Parameters!H$27)&gt;0,Parameters!H$30*0.5*Parameters!H$26*EXP(0.5*Model!A12*Parameters!H$26)+Parameters!H$31*0.5*Parameters!H$27*EXP(0.5*Model!A12*Parameters!H$27),0)</f>
        <v>17.983601882941098</v>
      </c>
      <c r="AX12">
        <f>(Parameters!B$7-Parameters!B$8*Model!AW12)*(Parameters!B$15*EXP((Parameters!B$1+Parameters!B$19)*A12))/1000000000</f>
        <v>167.54630190223338</v>
      </c>
      <c r="AY12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12))/1000000000</f>
        <v>19.238339927724621</v>
      </c>
      <c r="AZ12" s="2">
        <f>AZ11+Parameters!B$9*(Parameters!B$10*Model!AV12-Model!AZ11)</f>
        <v>1.3038177153194492</v>
      </c>
      <c r="BB12" s="5">
        <v>70.100823337786522</v>
      </c>
      <c r="BC12">
        <f>(Parameters!K$25/Parameters!K$23)*Model!A12-Parameters!K$30/Parameters!K$23*EXP(Parameters!K$23*Model!A12)+Parameters!K$31</f>
        <v>3128.6141791477667</v>
      </c>
      <c r="BD12">
        <f>(Parameters!K$25/Parameters!K$23)-Parameters!K$30*EXP(Parameters!K$23*Model!A12)</f>
        <v>25.214914347570108</v>
      </c>
      <c r="BE12">
        <f>(Parameters!B$7-Parameters!B$8*Model!BD12)*(Parameters!B$15*EXP((Parameters!B$1+Parameters!B$19)*A12))/1000000000</f>
        <v>117.09828486642618</v>
      </c>
      <c r="BF12" s="2">
        <f>BF11+Parameters!B$9*(Parameters!B$10*Model!BC12-Model!BF11)</f>
        <v>1.4961908038525749</v>
      </c>
    </row>
    <row r="13" spans="1:59" s="23" customFormat="1" x14ac:dyDescent="0.3">
      <c r="A13" s="23">
        <f>A12+Parameters!B$16</f>
        <v>50</v>
      </c>
      <c r="B13" s="23">
        <f>B12*(1+Parameters!B$1)^Parameters!B$16</f>
        <v>9431032323.5839596</v>
      </c>
      <c r="C13" s="23">
        <f>C12/(1+Parameters!B$2)^Parameters!B$16</f>
        <v>0.57868499362720371</v>
      </c>
      <c r="D13" s="23">
        <f>(1/B13)*(1-Parameters!B$4)*K13</f>
        <v>21577.547293164058</v>
      </c>
      <c r="E13" s="23">
        <f>D13^(1-Parameters!B$3)/(1-Parameters!B$3)</f>
        <v>-8.6902291553143468E-2</v>
      </c>
      <c r="F13" s="60">
        <f t="shared" si="0"/>
        <v>-474277675.251468</v>
      </c>
      <c r="G13" s="23">
        <f>G12*(1+Parameters!B$1+Parameters!B$5)^Parameters!B$16</f>
        <v>3.437108719703541</v>
      </c>
      <c r="H13" s="23">
        <f>EXP(-Parameters!B$6*N13^2)</f>
        <v>0.99087073528942449</v>
      </c>
      <c r="I13" s="23">
        <f>EXP(Parameters!B$7*L13-Parameters!B$8/2*L13^2)</f>
        <v>1.0182194657250698</v>
      </c>
      <c r="J13" s="54">
        <f t="shared" si="11"/>
        <v>1.0089238706890049</v>
      </c>
      <c r="K13" s="23">
        <f>Parameters!B$15*G13*H13*I13</f>
        <v>267761244717752.34</v>
      </c>
      <c r="L13" s="57">
        <v>18.329315014563701</v>
      </c>
      <c r="M13" s="23">
        <f>M12+L13*Parameters!B$16</f>
        <v>2829.7552894332721</v>
      </c>
      <c r="N13" s="23">
        <f>N12+Parameters!B$9*(Parameters!B$10*Model!M13-Model!N12)</f>
        <v>1.3543405641501496</v>
      </c>
      <c r="O13" s="41">
        <f t="shared" si="1"/>
        <v>1.9719539870743708E-2</v>
      </c>
      <c r="P13" s="47">
        <f t="shared" si="2"/>
        <v>1.9515170087501303E-2</v>
      </c>
      <c r="Q13" s="48">
        <f t="shared" si="3"/>
        <v>1.9692612590371441E-2</v>
      </c>
      <c r="R13" s="48">
        <f t="shared" si="4"/>
        <v>-1.1858119319477605E-4</v>
      </c>
      <c r="S13" s="48">
        <f>-Parameters!B$6*2*Model!N13*((Model!N14-Model!N13)/5)</f>
        <v>-1.167242176701721E-4</v>
      </c>
      <c r="T13" s="48">
        <f t="shared" si="5"/>
        <v>-5.8861309675718233E-5</v>
      </c>
      <c r="U13" s="48">
        <f>(Parameters!B$7-Parameters!B$8*Model!L13)*((Model!L14-Model!L13)/5)</f>
        <v>-5.8354842957352118E-5</v>
      </c>
      <c r="V13" s="49">
        <f t="shared" si="12"/>
        <v>-1.7744250287049428E-4</v>
      </c>
      <c r="W13" s="48">
        <f t="shared" si="16"/>
        <v>1.9822557497129505E-2</v>
      </c>
      <c r="X13" s="23">
        <f>X12*EXP((Parameters!B$1+Parameters!B$19)*Parameters!B$16)</f>
        <v>262849279916610.31</v>
      </c>
      <c r="Y13" s="38">
        <f t="shared" si="6"/>
        <v>-2.8046012925629291E-4</v>
      </c>
      <c r="AC13" s="24">
        <f>(Parameters!$B$13-Parameters!$E$25/Parameters!$E$24)*EXP(0.5*$A13*Parameters!$E$26) + Parameters!$E$25/Parameters!$E$24</f>
        <v>2849.348853161172</v>
      </c>
      <c r="AD13" s="24">
        <f>(Parameters!B$13-Parameters!E$25/Parameters!E$24)*0.5*Parameters!E$26*EXP(-0.5*Model!A13*Parameters!E$27)</f>
        <v>18.517098582848689</v>
      </c>
      <c r="AE13" s="24">
        <f>(Parameters!B$7-Parameters!B$8*Model!AD13)*(Parameters!B$15*EXP((Parameters!B$1+Parameters!B$19)*A13))/1000000000</f>
        <v>185.17391183552911</v>
      </c>
      <c r="AF13" s="23">
        <f>AF12+Parameters!B$9*(Parameters!B$10*Model!AC13-Model!AF12)</f>
        <v>1.3636606843272363</v>
      </c>
      <c r="AG13" s="24">
        <f t="shared" si="7"/>
        <v>9.3201201770867215E-3</v>
      </c>
      <c r="AH13" s="25">
        <f t="shared" si="8"/>
        <v>6.881666564373422E-3</v>
      </c>
      <c r="AI13" s="25">
        <f t="shared" si="13"/>
        <v>-4.436733252854097E-3</v>
      </c>
      <c r="AJ13" s="36">
        <v>11.227613181175556</v>
      </c>
      <c r="AK13" s="25"/>
      <c r="AL13" s="23">
        <f>(Parameters!$B$13-Parameters!$B$25/Parameters!$B$24)*EXP(0.5*$A13*Parameters!$B$26) + Parameters!$B$25/Parameters!$B$24</f>
        <v>2859.2144147517238</v>
      </c>
      <c r="AM13" s="23">
        <f>(Parameters!B$13-Parameters!B$25/Parameters!B$24)*0.5*Parameters!B$26*EXP(-0.5*Model!A13*Parameters!B$27)</f>
        <v>18.718779739826822</v>
      </c>
      <c r="AN13" s="26">
        <f>(Parameters!B$7-Parameters!B$8*Model!AM13)*(Parameters!B$15*EXP((Parameters!B$1+Parameters!B$19)*A13))/1000000000</f>
        <v>183.58355942899558</v>
      </c>
      <c r="AO13" s="23">
        <f>AO12+Parameters!B$9*(Parameters!B$10*Model!AL13-Model!AO12)</f>
        <v>1.3683529308901026</v>
      </c>
      <c r="AP13" s="23">
        <f t="shared" si="9"/>
        <v>1.4012366739952986E-2</v>
      </c>
      <c r="AQ13" s="27">
        <f t="shared" si="10"/>
        <v>1.0346265268031578E-2</v>
      </c>
      <c r="AS13" s="43">
        <f t="shared" si="14"/>
        <v>-1.1857416272298416E-4</v>
      </c>
      <c r="AT13" s="43">
        <f t="shared" si="15"/>
        <v>-5.885957738283043E-5</v>
      </c>
      <c r="AV13" s="26">
        <f>IF(Parameters!H$30*EXP(0.5*Model!A13*Parameters!H$26)+Parameters!H$31*EXP(0.5*Model!A13*Parameters!H$27)+Parameters!$H$25/Parameters!$H$24&gt;AV12,Parameters!H$30*EXP(0.5*Model!A13*Parameters!H$26)+Parameters!H$31*EXP(0.5*Model!A13*Parameters!H$27)+Parameters!$H$25/Parameters!$H$24,AV12+5*AW12)</f>
        <v>2813.1439807377265</v>
      </c>
      <c r="AW13" s="28">
        <f>IF(Parameters!H$30*0.5*Parameters!H$26*EXP(0.5*Model!A13*Parameters!H$26)+Parameters!H$31*0.5*Parameters!H$27*EXP(0.5*Model!A13*Parameters!H$27)&gt;0,Parameters!H$30*0.5*Parameters!H$26*EXP(0.5*Model!A13*Parameters!H$26)+Parameters!H$31*0.5*Parameters!H$27*EXP(0.5*Model!A13*Parameters!H$27),0)</f>
        <v>17.491042944061011</v>
      </c>
      <c r="AX13" s="23">
        <f>(Parameters!B$7-Parameters!B$8*Model!AW13)*(Parameters!B$15*EXP((Parameters!B$1+Parameters!B$19)*A13))/1000000000</f>
        <v>193.26485140982066</v>
      </c>
      <c r="AY13" s="23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13))/1000000000</f>
        <v>23.185571316247305</v>
      </c>
      <c r="AZ13" s="23">
        <f>AZ12+Parameters!B$9*(Parameters!B$10*Model!AV13-Model!AZ12)</f>
        <v>1.3464928646238317</v>
      </c>
      <c r="BB13" s="29">
        <v>73.537425118606762</v>
      </c>
      <c r="BC13">
        <f>(Parameters!K$25/Parameters!K$23)*Model!A13-Parameters!K$30/Parameters!K$23*EXP(Parameters!K$23*Model!A13)+Parameters!K$31</f>
        <v>3251.9394407055852</v>
      </c>
      <c r="BD13">
        <f>(Parameters!K$25/Parameters!K$23)-Parameters!K$30*EXP(Parameters!K$23*Model!A13)</f>
        <v>24.103310827049132</v>
      </c>
      <c r="BE13">
        <f>(Parameters!B$7-Parameters!B$8*Model!BD13)*(Parameters!B$15*EXP((Parameters!B$1+Parameters!B$19)*A13))/1000000000</f>
        <v>141.12395586004595</v>
      </c>
      <c r="BF13" s="2">
        <f>BF12+Parameters!B$9*(Parameters!B$10*Model!BC13-Model!BF12)</f>
        <v>1.5556167382466559</v>
      </c>
    </row>
    <row r="14" spans="1:59" x14ac:dyDescent="0.3">
      <c r="A14">
        <f>A13+Parameters!B$16</f>
        <v>55</v>
      </c>
      <c r="B14">
        <f>B13*(1+Parameters!B$1)^Parameters!B$16</f>
        <v>9669177708.046299</v>
      </c>
      <c r="C14">
        <f>C13/(1+Parameters!B$2)^Parameters!B$16</f>
        <v>0.54788125574630597</v>
      </c>
      <c r="D14">
        <f>(1/B14)*(1-Parameters!B$4)*K14</f>
        <v>23790.621294862274</v>
      </c>
      <c r="E14">
        <f>D14^(1-Parameters!B$3)/(1-Parameters!B$3)</f>
        <v>-8.3982719035961773E-2</v>
      </c>
      <c r="F14" s="59">
        <f t="shared" si="0"/>
        <v>-444903595.91134727</v>
      </c>
      <c r="G14">
        <f>G13*(1+Parameters!B$1+Parameters!B$5)^Parameters!B$16</f>
        <v>3.8887730340705664</v>
      </c>
      <c r="H14">
        <f>EXP(-Parameters!B$6*N14^2)</f>
        <v>0.99028341624864946</v>
      </c>
      <c r="I14">
        <f>EXP(Parameters!B$7*L14-Parameters!B$8/2*L14^2)</f>
        <v>1.0179198411615187</v>
      </c>
      <c r="J14" s="54">
        <f t="shared" si="11"/>
        <v>1.0080291377727113</v>
      </c>
      <c r="K14">
        <f>Parameters!B$15*G14*H14*I14</f>
        <v>302678611953755.13</v>
      </c>
      <c r="L14" s="56">
        <v>17.91843517878613</v>
      </c>
      <c r="M14" s="2">
        <f>M13+L14*Parameters!B$16</f>
        <v>2919.3474653272028</v>
      </c>
      <c r="N14" s="2">
        <f>N13+Parameters!B$9*(Parameters!B$10*Model!M14-Model!N13)</f>
        <v>1.3974332030180612</v>
      </c>
      <c r="O14" s="37">
        <f t="shared" si="1"/>
        <v>1.9718397344147487E-2</v>
      </c>
      <c r="P14" s="47">
        <f t="shared" si="2"/>
        <v>1.9514049654683844E-2</v>
      </c>
      <c r="Q14" s="48">
        <f t="shared" si="3"/>
        <v>1.9692612590371441E-2</v>
      </c>
      <c r="R14" s="48">
        <f t="shared" si="4"/>
        <v>-1.1948906917125341E-4</v>
      </c>
      <c r="S14" s="48">
        <f>-Parameters!B$6*2*Model!N14*((Model!N15-Model!N14)/5)</f>
        <v>-1.1771511516098634E-4</v>
      </c>
      <c r="T14" s="48">
        <f t="shared" si="5"/>
        <v>-5.9073866515798129E-5</v>
      </c>
      <c r="U14" s="48">
        <f>(Parameters!B$7-Parameters!B$8*Model!L14)*((Model!L15-Model!L14)/5)</f>
        <v>-5.8580739221275878E-5</v>
      </c>
      <c r="V14" s="49">
        <f t="shared" si="12"/>
        <v>-1.7856293568705155E-4</v>
      </c>
      <c r="W14" s="48">
        <f t="shared" si="16"/>
        <v>1.9821437064312948E-2</v>
      </c>
      <c r="X14">
        <f>X13*EXP((Parameters!B$1+Parameters!B$19)*Parameters!B$16)</f>
        <v>297103566787430.38</v>
      </c>
      <c r="Y14" s="38">
        <f t="shared" si="6"/>
        <v>-2.8160265585251351E-4</v>
      </c>
      <c r="AC14" s="10">
        <f>(Parameters!$B$13-Parameters!$E$25/Parameters!$E$24)*EXP(0.5*$A14*Parameters!$E$26) + Parameters!$E$25/Parameters!$E$24</f>
        <v>2940.9127037475096</v>
      </c>
      <c r="AD14" s="10">
        <f>(Parameters!B$13-Parameters!E$25/Parameters!E$24)*0.5*Parameters!E$26*EXP(-0.5*Model!A14*Parameters!E$27)</f>
        <v>18.109950328728917</v>
      </c>
      <c r="AE14" s="10">
        <f>(Parameters!B$7-Parameters!B$8*Model!AD14)*(Parameters!B$15*EXP((Parameters!B$1+Parameters!B$19)*A14))/1000000000</f>
        <v>212.93456904190555</v>
      </c>
      <c r="AF14" s="2">
        <f>AF13+Parameters!B$9*(Parameters!B$10*Model!AC14-Model!AF13)</f>
        <v>1.4076998718800127</v>
      </c>
      <c r="AG14" s="10">
        <f t="shared" si="7"/>
        <v>1.0266668861951489E-2</v>
      </c>
      <c r="AH14" s="11">
        <f t="shared" si="8"/>
        <v>7.3468047272516376E-3</v>
      </c>
      <c r="AI14" s="11">
        <f t="shared" si="13"/>
        <v>-4.436733252854097E-3</v>
      </c>
      <c r="AJ14" s="35">
        <v>10.861121905765685</v>
      </c>
      <c r="AK14" s="11"/>
      <c r="AL14" s="2">
        <f>(Parameters!$B$13-Parameters!$B$25/Parameters!$B$24)*EXP(0.5*$A14*Parameters!$B$26) + Parameters!$B$25/Parameters!$B$24</f>
        <v>2951.7876658971945</v>
      </c>
      <c r="AM14" s="2">
        <f>(Parameters!B$13-Parameters!B$25/Parameters!B$24)*0.5*Parameters!B$26*EXP(-0.5*Model!A14*Parameters!B$27)</f>
        <v>18.312010170850453</v>
      </c>
      <c r="AN14" s="8">
        <f>(Parameters!B$7-Parameters!B$8*Model!AM14)*(Parameters!B$15*EXP((Parameters!B$1+Parameters!B$19)*A14))/1000000000</f>
        <v>211.1335880479412</v>
      </c>
      <c r="AO14" s="2">
        <f>AO13+Parameters!B$9*(Parameters!B$10*Model!AL14-Model!AO13)</f>
        <v>1.4128765345630332</v>
      </c>
      <c r="AP14">
        <f t="shared" si="9"/>
        <v>1.5443331544972017E-2</v>
      </c>
      <c r="AQ14" s="3">
        <f t="shared" si="10"/>
        <v>1.1051212688820318E-2</v>
      </c>
      <c r="AS14" s="42">
        <f t="shared" si="14"/>
        <v>-1.194819306367112E-4</v>
      </c>
      <c r="AT14" s="42">
        <f t="shared" si="15"/>
        <v>-5.9072121689318635E-5</v>
      </c>
      <c r="AV14" s="15">
        <f>IF(Parameters!H$30*EXP(0.5*Model!A14*Parameters!H$26)+Parameters!H$31*EXP(0.5*Model!A14*Parameters!H$27)+Parameters!$H$25/Parameters!$H$24&gt;AV13,Parameters!H$30*EXP(0.5*Model!A14*Parameters!H$26)+Parameters!H$31*EXP(0.5*Model!A14*Parameters!H$27)+Parameters!$H$25/Parameters!$H$24,AV13+5*AW13)</f>
        <v>2899.372277637618</v>
      </c>
      <c r="AW14" s="22">
        <f>IF(Parameters!H$30*0.5*Parameters!H$26*EXP(0.5*Model!A14*Parameters!H$26)+Parameters!H$31*0.5*Parameters!H$27*EXP(0.5*Model!A14*Parameters!H$27)&gt;0,Parameters!H$30*0.5*Parameters!H$26*EXP(0.5*Model!A14*Parameters!H$26)+Parameters!H$31*0.5*Parameters!H$27*EXP(0.5*Model!A14*Parameters!H$27),0)</f>
        <v>17.00055244966196</v>
      </c>
      <c r="AX14">
        <f>(Parameters!B$7-Parameters!B$8*Model!AW14)*(Parameters!B$15*EXP((Parameters!B$1+Parameters!B$19)*A14))/1000000000</f>
        <v>222.82275104762167</v>
      </c>
      <c r="AY14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14))/1000000000</f>
        <v>27.942676929525007</v>
      </c>
      <c r="AZ14" s="2">
        <f>AZ13+Parameters!B$9*(Parameters!B$10*Model!AV14-Model!AZ13)</f>
        <v>1.3879879728841673</v>
      </c>
      <c r="BB14" s="5">
        <v>76.777256075069758</v>
      </c>
      <c r="BC14">
        <f>(Parameters!K$25/Parameters!K$23)*Model!A14-Parameters!K$30/Parameters!K$23*EXP(Parameters!K$23*Model!A14)+Parameters!K$31</f>
        <v>3369.5246097558261</v>
      </c>
      <c r="BD14">
        <f>(Parameters!K$25/Parameters!K$23)-Parameters!K$30*EXP(Parameters!K$23*Model!A14)</f>
        <v>22.91809062011847</v>
      </c>
      <c r="BE14">
        <f>(Parameters!B$7-Parameters!B$8*Model!BD14)*(Parameters!B$15*EXP((Parameters!B$1+Parameters!B$19)*A14))/1000000000</f>
        <v>170.07910013631982</v>
      </c>
      <c r="BF14" s="2">
        <f>BF13+Parameters!B$9*(Parameters!B$10*Model!BC14-Model!BF13)</f>
        <v>1.6123026474826871</v>
      </c>
    </row>
    <row r="15" spans="1:59" x14ac:dyDescent="0.3">
      <c r="A15">
        <f>A14+Parameters!B$16</f>
        <v>60</v>
      </c>
      <c r="B15">
        <f>B14*(1+Parameters!B$1)^Parameters!B$16</f>
        <v>9913336561.892992</v>
      </c>
      <c r="C15">
        <f>C14/(1+Parameters!B$2)^Parameters!B$16</f>
        <v>0.51871721870072363</v>
      </c>
      <c r="D15">
        <f>(1/B15)*(1-Parameters!B$4)*K15</f>
        <v>26230.529500189488</v>
      </c>
      <c r="E15">
        <f>D15^(1-Parameters!B$3)/(1-Parameters!B$3)</f>
        <v>-8.1161391719874132E-2</v>
      </c>
      <c r="F15" s="59">
        <f t="shared" si="0"/>
        <v>-417349599.39038604</v>
      </c>
      <c r="G15">
        <f>G14*(1+Parameters!B$1+Parameters!B$5)^Parameters!B$16</f>
        <v>4.3997897488150315</v>
      </c>
      <c r="H15">
        <f>EXP(-Parameters!B$6*N15^2)</f>
        <v>0.98969195273168886</v>
      </c>
      <c r="I15">
        <f>EXP(Parameters!B$7*L15-Parameters!B$8/2*L15^2)</f>
        <v>1.0176192232562564</v>
      </c>
      <c r="J15" s="54">
        <f t="shared" si="11"/>
        <v>1.0071295562017888</v>
      </c>
      <c r="K15">
        <f>Parameters!B$15*G15*H15*I15</f>
        <v>342147456752685.75</v>
      </c>
      <c r="L15" s="56">
        <v>17.513002367033028</v>
      </c>
      <c r="M15" s="2">
        <f>M14+L15*Parameters!B$16</f>
        <v>3006.9124771623678</v>
      </c>
      <c r="N15" s="2">
        <f>N14+Parameters!B$9*(Parameters!B$10*Model!M15-Model!N14)</f>
        <v>1.4395515364406373</v>
      </c>
      <c r="O15" s="37">
        <f t="shared" si="1"/>
        <v>1.9720395562190962E-2</v>
      </c>
      <c r="P15" s="47">
        <f t="shared" si="2"/>
        <v>1.9516009231064117E-2</v>
      </c>
      <c r="Q15" s="48">
        <f t="shared" si="3"/>
        <v>1.9692612590371441E-2</v>
      </c>
      <c r="R15" s="48">
        <f t="shared" si="4"/>
        <v>-1.2031919574443916E-4</v>
      </c>
      <c r="S15" s="48">
        <f>-Parameters!B$6*2*Model!N15*((Model!N16-Model!N15)/5)</f>
        <v>-1.1862168036524891E-4</v>
      </c>
      <c r="T15" s="48">
        <f t="shared" si="5"/>
        <v>-5.6284163562737998E-5</v>
      </c>
      <c r="U15" s="48">
        <f>(Parameters!B$7-Parameters!B$8*Model!L15)*((Model!L16-Model!L15)/5)</f>
        <v>-5.5850648574728255E-5</v>
      </c>
      <c r="V15" s="49">
        <f t="shared" si="12"/>
        <v>-1.7660335930717717E-4</v>
      </c>
      <c r="W15" s="48">
        <f t="shared" si="16"/>
        <v>1.9823396640692822E-2</v>
      </c>
      <c r="X15">
        <f>X14*EXP((Parameters!B$1+Parameters!B$19)*Parameters!B$16)</f>
        <v>335821842182018.5</v>
      </c>
      <c r="Y15" s="38">
        <f t="shared" si="6"/>
        <v>-2.7960443780903829E-4</v>
      </c>
      <c r="AC15" s="10">
        <f>(Parameters!$B$13-Parameters!$E$25/Parameters!$E$24)*EXP(0.5*$A15*Parameters!$E$26) + Parameters!$E$25/Parameters!$E$24</f>
        <v>3030.4632766197437</v>
      </c>
      <c r="AD15" s="10">
        <f>(Parameters!B$13-Parameters!E$25/Parameters!E$24)*0.5*Parameters!E$26*EXP(-0.5*Model!A15*Parameters!E$27)</f>
        <v>17.711754324881568</v>
      </c>
      <c r="AE15" s="10">
        <f>(Parameters!B$7-Parameters!B$8*Model!AD15)*(Parameters!B$15*EXP((Parameters!B$1+Parameters!B$19)*A15))/1000000000</f>
        <v>244.69570217963147</v>
      </c>
      <c r="AF15" s="2">
        <f>AF14+Parameters!B$9*(Parameters!B$10*Model!AC15-Model!AF14)</f>
        <v>1.4507707393558786</v>
      </c>
      <c r="AG15" s="10">
        <f t="shared" si="7"/>
        <v>1.1219202915241366E-2</v>
      </c>
      <c r="AH15" s="11">
        <f t="shared" si="8"/>
        <v>7.7935403014340173E-3</v>
      </c>
      <c r="AI15" s="11">
        <f t="shared" si="13"/>
        <v>-4.436733252854097E-3</v>
      </c>
      <c r="AJ15" s="35">
        <v>10.506593623093821</v>
      </c>
      <c r="AK15" s="11"/>
      <c r="AL15" s="2">
        <f>(Parameters!$B$13-Parameters!$B$25/Parameters!$B$24)*EXP(0.5*$A15*Parameters!$B$26) + Parameters!$B$25/Parameters!$B$24</f>
        <v>3042.3492484408362</v>
      </c>
      <c r="AM15" s="2">
        <f>(Parameters!B$13-Parameters!B$25/Parameters!B$24)*0.5*Parameters!B$26*EXP(-0.5*Model!A15*Parameters!B$27)</f>
        <v>17.914079932457863</v>
      </c>
      <c r="AN15" s="8">
        <f>(Parameters!B$7-Parameters!B$8*Model!AM15)*(Parameters!B$15*EXP((Parameters!B$1+Parameters!B$19)*A15))/1000000000</f>
        <v>242.65734143192549</v>
      </c>
      <c r="AO15" s="2">
        <f>AO14+Parameters!B$9*(Parameters!B$10*Model!AL15-Model!AO14)</f>
        <v>1.4564326153885379</v>
      </c>
      <c r="AP15">
        <f t="shared" si="9"/>
        <v>1.6881078947900585E-2</v>
      </c>
      <c r="AQ15" s="3">
        <f t="shared" si="10"/>
        <v>1.172662354947006E-2</v>
      </c>
      <c r="AS15" s="42">
        <f t="shared" si="14"/>
        <v>-1.2031195768025249E-4</v>
      </c>
      <c r="AT15" s="42">
        <f t="shared" si="15"/>
        <v>-5.6282579638966546E-5</v>
      </c>
      <c r="AV15" s="15">
        <f>IF(Parameters!H$30*EXP(0.5*Model!A15*Parameters!H$26)+Parameters!H$31*EXP(0.5*Model!A15*Parameters!H$27)+Parameters!$H$25/Parameters!$H$24&gt;AV14,Parameters!H$30*EXP(0.5*Model!A15*Parameters!H$26)+Parameters!H$31*EXP(0.5*Model!A15*Parameters!H$27)+Parameters!$H$25/Parameters!$H$24,AV14+5*AW14)</f>
        <v>2983.1515626385849</v>
      </c>
      <c r="AW15" s="22">
        <f>IF(Parameters!H$30*0.5*Parameters!H$26*EXP(0.5*Model!A15*Parameters!H$26)+Parameters!H$31*0.5*Parameters!H$27*EXP(0.5*Model!A15*Parameters!H$27)&gt;0,Parameters!H$30*0.5*Parameters!H$26*EXP(0.5*Model!A15*Parameters!H$26)+Parameters!H$31*0.5*Parameters!H$27*EXP(0.5*Model!A15*Parameters!H$27),0)</f>
        <v>16.511294636014295</v>
      </c>
      <c r="AX15">
        <f>(Parameters!B$7-Parameters!B$8*Model!AW15)*(Parameters!B$15*EXP((Parameters!B$1+Parameters!B$19)*A15))/1000000000</f>
        <v>256.78991970505132</v>
      </c>
      <c r="AY15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15))/1000000000</f>
        <v>33.675822921847413</v>
      </c>
      <c r="AZ15" s="2">
        <f>AZ14+Parameters!B$9*(Parameters!B$10*Model!AV15-Model!AZ14)</f>
        <v>1.4283071847919522</v>
      </c>
      <c r="BB15" s="5">
        <v>79.800594256904546</v>
      </c>
      <c r="BC15">
        <f>(Parameters!K$25/Parameters!K$23)*Model!A15-Parameters!K$30/Parameters!K$23*EXP(Parameters!K$23*Model!A15)+Parameters!K$31</f>
        <v>3480.9895448341167</v>
      </c>
      <c r="BD15">
        <f>(Parameters!K$25/Parameters!K$23)-Parameters!K$30*EXP(Parameters!K$23*Model!A15)</f>
        <v>21.654378412497543</v>
      </c>
      <c r="BE15">
        <f>(Parameters!B$7-Parameters!B$8*Model!BD15)*(Parameters!B$15*EXP((Parameters!B$1+Parameters!B$19)*A15))/1000000000</f>
        <v>204.97512365559956</v>
      </c>
      <c r="BF15" s="2">
        <f>BF14+Parameters!B$9*(Parameters!B$10*Model!BC15-Model!BF14)</f>
        <v>1.6660670715614938</v>
      </c>
    </row>
    <row r="16" spans="1:59" x14ac:dyDescent="0.3">
      <c r="A16">
        <f>A15+Parameters!B$16</f>
        <v>65</v>
      </c>
      <c r="B16">
        <f>B15*(1+Parameters!B$1)^Parameters!B$16</f>
        <v>10163660732.761641</v>
      </c>
      <c r="C16">
        <f>C15/(1+Parameters!B$2)^Parameters!B$16</f>
        <v>0.49110560026387345</v>
      </c>
      <c r="D16">
        <f>(1/B16)*(1-Parameters!B$4)*K16</f>
        <v>28920.952114152147</v>
      </c>
      <c r="E16">
        <f>D16^(1-Parameters!B$3)/(1-Parameters!B$3)</f>
        <v>-7.8434575498918732E-2</v>
      </c>
      <c r="F16" s="59">
        <f t="shared" si="0"/>
        <v>-391500748.4821803</v>
      </c>
      <c r="G16">
        <f>G15*(1+Parameters!B$1+Parameters!B$5)^Parameters!B$16</f>
        <v>4.9779582568013048</v>
      </c>
      <c r="H16">
        <f>EXP(-Parameters!B$6*N16^2)</f>
        <v>0.98909673709037149</v>
      </c>
      <c r="I16">
        <f>EXP(Parameters!B$7*L16-Parameters!B$8/2*L16^2)</f>
        <v>1.017332884314984</v>
      </c>
      <c r="J16" s="54">
        <f t="shared" si="11"/>
        <v>1.0062406364106871</v>
      </c>
      <c r="K16">
        <f>Parameters!B$15*G16*H16*I16</f>
        <v>386766770206168.38</v>
      </c>
      <c r="L16" s="56">
        <v>17.132864239499199</v>
      </c>
      <c r="M16" s="2">
        <f>M15+L16*Parameters!B$16</f>
        <v>3092.5767983598639</v>
      </c>
      <c r="N16" s="2">
        <f>N15+Parameters!B$9*(Parameters!B$10*Model!M16-Model!N15)</f>
        <v>1.4807524512264139</v>
      </c>
      <c r="O16" s="37">
        <f t="shared" si="1"/>
        <v>1.9714066328060609E-2</v>
      </c>
      <c r="P16" s="47">
        <f t="shared" si="2"/>
        <v>1.950980237887279E-2</v>
      </c>
      <c r="Q16" s="48">
        <f t="shared" si="3"/>
        <v>1.9692612590371441E-2</v>
      </c>
      <c r="R16" s="48">
        <f t="shared" si="4"/>
        <v>-1.207183036523221E-4</v>
      </c>
      <c r="S16" s="48">
        <f>-Parameters!B$6*2*Model!N16*((Model!N17-Model!N16)/5)</f>
        <v>-1.1910094802105198E-4</v>
      </c>
      <c r="T16" s="48">
        <f t="shared" si="5"/>
        <v>-6.2091907847036207E-5</v>
      </c>
      <c r="U16" s="48">
        <f>(Parameters!B$7-Parameters!B$8*Model!L16)*((Model!L17-Model!L16)/5)</f>
        <v>-6.1580863287789673E-5</v>
      </c>
      <c r="V16" s="49">
        <f t="shared" si="12"/>
        <v>-1.828102114993583E-4</v>
      </c>
      <c r="W16" s="48">
        <f t="shared" si="16"/>
        <v>1.9817189788500642E-2</v>
      </c>
      <c r="X16">
        <f>X15*EXP((Parameters!B$1+Parameters!B$19)*Parameters!B$16)</f>
        <v>379585849156812.56</v>
      </c>
      <c r="Y16" s="38">
        <f t="shared" si="6"/>
        <v>-2.8593367193939165E-4</v>
      </c>
      <c r="AC16" s="10">
        <f>(Parameters!$B$13-Parameters!$E$25/Parameters!$E$24)*EXP(0.5*$A16*Parameters!$E$26) + Parameters!$E$25/Parameters!$E$24</f>
        <v>3118.0448391074824</v>
      </c>
      <c r="AD16" s="10">
        <f>(Parameters!B$13-Parameters!E$25/Parameters!E$24)*0.5*Parameters!E$26*EXP(-0.5*Model!A16*Parameters!E$27)</f>
        <v>17.322313731987968</v>
      </c>
      <c r="AE16" s="10">
        <f>(Parameters!B$7-Parameters!B$8*Model!AD16)*(Parameters!B$15*EXP((Parameters!B$1+Parameters!B$19)*A16))/1000000000</f>
        <v>281.01901491806279</v>
      </c>
      <c r="AF16" s="2">
        <f>AF15+Parameters!B$9*(Parameters!B$10*Model!AC16-Model!AF15)</f>
        <v>1.4928945778780631</v>
      </c>
      <c r="AG16" s="10">
        <f t="shared" si="7"/>
        <v>1.2142126651649265E-2</v>
      </c>
      <c r="AH16" s="11">
        <f t="shared" si="8"/>
        <v>8.1999706578859341E-3</v>
      </c>
      <c r="AI16" s="11">
        <f t="shared" si="13"/>
        <v>-4.436733252854097E-3</v>
      </c>
      <c r="AJ16" s="35">
        <v>10.163637837656108</v>
      </c>
      <c r="AK16" s="11"/>
      <c r="AL16" s="2">
        <f>(Parameters!$B$13-Parameters!$B$25/Parameters!$B$24)*EXP(0.5*$A16*Parameters!$B$26) + Parameters!$B$25/Parameters!$B$24</f>
        <v>3130.9428770681916</v>
      </c>
      <c r="AM16" s="2">
        <f>(Parameters!B$13-Parameters!B$25/Parameters!B$24)*0.5*Parameters!B$26*EXP(-0.5*Model!A16*Parameters!B$27)</f>
        <v>17.524796941044155</v>
      </c>
      <c r="AN16" s="8">
        <f>(Parameters!B$7-Parameters!B$8*Model!AM16)*(Parameters!B$15*EXP((Parameters!B$1+Parameters!B$19)*A16))/1000000000</f>
        <v>278.71322209257511</v>
      </c>
      <c r="AO16" s="2">
        <f>AO15+Parameters!B$9*(Parameters!B$10*Model!AL16-Model!AO15)</f>
        <v>1.4990421981799904</v>
      </c>
      <c r="AP16">
        <f t="shared" si="9"/>
        <v>1.8289746953576547E-2</v>
      </c>
      <c r="AQ16" s="3">
        <f t="shared" si="10"/>
        <v>1.2351657387720887E-2</v>
      </c>
      <c r="AS16" s="42">
        <f t="shared" si="14"/>
        <v>-1.2071101749111524E-4</v>
      </c>
      <c r="AT16" s="42">
        <f t="shared" si="15"/>
        <v>-6.2089980184421023E-5</v>
      </c>
      <c r="AV16" s="15">
        <f>IF(Parameters!H$30*EXP(0.5*Model!A16*Parameters!H$26)+Parameters!H$31*EXP(0.5*Model!A16*Parameters!H$27)+Parameters!$H$25/Parameters!$H$24&gt;AV15,Parameters!H$30*EXP(0.5*Model!A16*Parameters!H$26)+Parameters!H$31*EXP(0.5*Model!A16*Parameters!H$27)+Parameters!$H$25/Parameters!$H$24,AV15+5*AW15)</f>
        <v>3064.4858005808501</v>
      </c>
      <c r="AW16" s="22">
        <f>IF(Parameters!H$30*0.5*Parameters!H$26*EXP(0.5*Model!A16*Parameters!H$26)+Parameters!H$31*0.5*Parameters!H$27*EXP(0.5*Model!A16*Parameters!H$27)&gt;0,Parameters!H$30*0.5*Parameters!H$26*EXP(0.5*Model!A16*Parameters!H$26)+Parameters!H$31*0.5*Parameters!H$27*EXP(0.5*Model!A16*Parameters!H$27),0)</f>
        <v>16.022380835046867</v>
      </c>
      <c r="AX16">
        <f>(Parameters!B$7-Parameters!B$8*Model!AW16)*(Parameters!B$15*EXP((Parameters!B$1+Parameters!B$19)*A16))/1000000000</f>
        <v>295.82209889403072</v>
      </c>
      <c r="AY16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16))/1000000000</f>
        <v>40.585268631343695</v>
      </c>
      <c r="AZ16" s="2">
        <f>AZ15+Parameters!B$9*(Parameters!B$10*Model!AV16-Model!AZ15)</f>
        <v>1.4674525874696147</v>
      </c>
      <c r="BB16" s="5">
        <v>82.589958928646155</v>
      </c>
      <c r="BC16">
        <f>(Parameters!K$25/Parameters!K$23)*Model!A16-Parameters!K$30/Parameters!K$23*EXP(Parameters!K$23*Model!A16)+Parameters!K$31</f>
        <v>3585.9289293534266</v>
      </c>
      <c r="BD16">
        <f>(Parameters!K$25/Parameters!K$23)-Parameters!K$30*EXP(Parameters!K$23*Model!A16)</f>
        <v>20.306976018957698</v>
      </c>
      <c r="BE16">
        <f>(Parameters!B$7-Parameters!B$8*Model!BD16)*(Parameters!B$15*EXP((Parameters!B$1+Parameters!B$19)*A16))/1000000000</f>
        <v>247.03094785869123</v>
      </c>
      <c r="BF16" s="2">
        <f>BF15+Parameters!B$9*(Parameters!B$10*Model!BC16-Model!BF15)</f>
        <v>1.7167165331750334</v>
      </c>
    </row>
    <row r="17" spans="1:58" x14ac:dyDescent="0.3">
      <c r="A17">
        <f>A16+Parameters!B$16</f>
        <v>70</v>
      </c>
      <c r="B17">
        <f>B16*(1+Parameters!B$1)^Parameters!B$16</f>
        <v>10420305902.63298</v>
      </c>
      <c r="C17">
        <f>C16/(1+Parameters!B$2)^Parameters!B$16</f>
        <v>0.46496376429272179</v>
      </c>
      <c r="D17">
        <f>(1/B17)*(1-Parameters!B$4)*K17</f>
        <v>31886.337401752222</v>
      </c>
      <c r="E17">
        <f>D17^(1-Parameters!B$3)/(1-Parameters!B$3)</f>
        <v>-7.580019670034932E-2</v>
      </c>
      <c r="F17" s="59">
        <f t="shared" si="0"/>
        <v>-367256854.06970894</v>
      </c>
      <c r="G17">
        <f>G16*(1+Parameters!B$1+Parameters!B$5)^Parameters!B$16</f>
        <v>5.6321028551716932</v>
      </c>
      <c r="H17">
        <f>EXP(-Parameters!B$6*N17^2)</f>
        <v>0.98849990682808553</v>
      </c>
      <c r="I17">
        <f>EXP(Parameters!B$7*L17-Parameters!B$8/2*L17^2)</f>
        <v>1.0170170926392763</v>
      </c>
      <c r="J17" s="54">
        <f t="shared" si="11"/>
        <v>1.005321301316495</v>
      </c>
      <c r="K17">
        <f>Parameters!B$15*G17*H17*I17</f>
        <v>437191302422138.69</v>
      </c>
      <c r="L17" s="56">
        <v>16.720131654875029</v>
      </c>
      <c r="M17" s="2">
        <f>M16+L17*Parameters!B$16</f>
        <v>3176.1774566342392</v>
      </c>
      <c r="N17" s="2">
        <f>N16+Parameters!B$9*(Parameters!B$10*Model!M17-Model!N16)</f>
        <v>1.5209688114702913</v>
      </c>
      <c r="O17" s="37">
        <f t="shared" si="1"/>
        <v>1.9726327329741888E-2</v>
      </c>
      <c r="P17" s="47">
        <f t="shared" si="2"/>
        <v>1.9521826267110211E-2</v>
      </c>
      <c r="Q17" s="48">
        <f t="shared" si="3"/>
        <v>1.9692612590371441E-2</v>
      </c>
      <c r="R17" s="48">
        <f t="shared" si="4"/>
        <v>-1.2147945689198844E-4</v>
      </c>
      <c r="S17" s="48">
        <f>-Parameters!B$6*2*Model!N17*((Model!N18-Model!N17)/5)</f>
        <v>-1.1992520874739791E-4</v>
      </c>
      <c r="T17" s="48">
        <f t="shared" si="5"/>
        <v>-4.9306866368727144E-5</v>
      </c>
      <c r="U17" s="48">
        <f>(Parameters!B$7-Parameters!B$8*Model!L17)*((Model!L18-Model!L17)/5)</f>
        <v>-4.8993860513978883E-5</v>
      </c>
      <c r="V17" s="49">
        <f t="shared" si="12"/>
        <v>-1.7078632326071559E-4</v>
      </c>
      <c r="W17" s="48">
        <f t="shared" si="16"/>
        <v>1.9829213676739284E-2</v>
      </c>
      <c r="X17">
        <f>X16*EXP((Parameters!B$1+Parameters!B$19)*Parameters!B$16)</f>
        <v>429053143011474.69</v>
      </c>
      <c r="Y17" s="38">
        <f t="shared" si="6"/>
        <v>-2.7367267025811201E-4</v>
      </c>
      <c r="AC17" s="10">
        <f>(Parameters!$B$13-Parameters!$E$25/Parameters!$E$24)*EXP(0.5*$A17*Parameters!$E$26) + Parameters!$E$25/Parameters!$E$24</f>
        <v>3203.7006852039394</v>
      </c>
      <c r="AD17" s="10">
        <f>(Parameters!B$13-Parameters!E$25/Parameters!E$24)*0.5*Parameters!E$26*EXP(-0.5*Model!A17*Parameters!E$27)</f>
        <v>16.941436038771695</v>
      </c>
      <c r="AE17" s="10">
        <f>(Parameters!B$7-Parameters!B$8*Model!AD17)*(Parameters!B$15*EXP((Parameters!B$1+Parameters!B$19)*A17))/1000000000</f>
        <v>322.54366880757215</v>
      </c>
      <c r="AF17" s="2">
        <f>AF16+Parameters!B$9*(Parameters!B$10*Model!AC17-Model!AF16)</f>
        <v>1.5340922104271901</v>
      </c>
      <c r="AG17" s="10">
        <f t="shared" si="7"/>
        <v>1.3123398956898846E-2</v>
      </c>
      <c r="AH17" s="11">
        <f t="shared" si="8"/>
        <v>8.6283156222070785E-3</v>
      </c>
      <c r="AI17" s="11">
        <f t="shared" si="13"/>
        <v>-4.436733252854097E-3</v>
      </c>
      <c r="AJ17" s="35">
        <v>9.831876800486441</v>
      </c>
      <c r="AK17" s="11"/>
      <c r="AL17" s="2">
        <f>(Parameters!$B$13-Parameters!$B$25/Parameters!$B$24)*EXP(0.5*$A17*Parameters!$B$26) + Parameters!$B$25/Parameters!$B$24</f>
        <v>3217.6113165202009</v>
      </c>
      <c r="AM17" s="2">
        <f>(Parameters!B$13-Parameters!B$25/Parameters!B$24)*0.5*Parameters!B$26*EXP(-0.5*Model!A17*Parameters!B$27)</f>
        <v>17.14397328708877</v>
      </c>
      <c r="AN17" s="8">
        <f>(Parameters!B$7-Parameters!B$8*Model!AM17)*(Parameters!B$15*EXP((Parameters!B$1+Parameters!B$19)*A17))/1000000000</f>
        <v>319.93669151855215</v>
      </c>
      <c r="AO17" s="2">
        <f>AO16+Parameters!B$9*(Parameters!B$10*Model!AL17-Model!AO16)</f>
        <v>1.5407258508698423</v>
      </c>
      <c r="AP17">
        <f t="shared" si="9"/>
        <v>1.975703939955098E-2</v>
      </c>
      <c r="AQ17" s="3">
        <f t="shared" si="10"/>
        <v>1.2989772867500308E-2</v>
      </c>
      <c r="AS17" s="42">
        <f t="shared" si="14"/>
        <v>-1.2147207856150199E-4</v>
      </c>
      <c r="AT17" s="42">
        <f t="shared" si="15"/>
        <v>-4.9305650805187007E-5</v>
      </c>
      <c r="AV17" s="15">
        <f>IF(Parameters!H$30*EXP(0.5*Model!A17*Parameters!H$26)+Parameters!H$31*EXP(0.5*Model!A17*Parameters!H$27)+Parameters!$H$25/Parameters!$H$24&gt;AV16,Parameters!H$30*EXP(0.5*Model!A17*Parameters!H$26)+Parameters!H$31*EXP(0.5*Model!A17*Parameters!H$27)+Parameters!$H$25/Parameters!$H$24,AV16+5*AW16)</f>
        <v>3143.3743698261105</v>
      </c>
      <c r="AW17" s="22">
        <f>IF(Parameters!H$30*0.5*Parameters!H$26*EXP(0.5*Model!A17*Parameters!H$26)+Parameters!H$31*0.5*Parameters!H$27*EXP(0.5*Model!A17*Parameters!H$27)&gt;0,Parameters!H$30*0.5*Parameters!H$26*EXP(0.5*Model!A17*Parameters!H$26)+Parameters!H$31*0.5*Parameters!H$27*EXP(0.5*Model!A17*Parameters!H$27),0)</f>
        <v>15.532864208302227</v>
      </c>
      <c r="AX17">
        <f>(Parameters!B$7-Parameters!B$8*Model!AW17)*(Parameters!B$15*EXP((Parameters!B$1+Parameters!B$19)*A17))/1000000000</f>
        <v>340.67423393818268</v>
      </c>
      <c r="AY17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17))/1000000000</f>
        <v>48.912361657826743</v>
      </c>
      <c r="AZ17" s="2">
        <f>AZ16+Parameters!B$9*(Parameters!B$10*Model!AV17-Model!AZ16)</f>
        <v>1.505424078345257</v>
      </c>
      <c r="BB17" s="5">
        <v>85.12990371552533</v>
      </c>
      <c r="BC17">
        <f>(Parameters!K$25/Parameters!K$23)*Model!A17-Parameters!K$30/Parameters!K$23*EXP(Parameters!K$23*Model!A17)+Parameters!K$31</f>
        <v>3683.9106043647416</v>
      </c>
      <c r="BD17">
        <f>(Parameters!K$25/Parameters!K$23)-Parameters!K$30*EXP(Parameters!K$23*Model!A17)</f>
        <v>18.87034100097781</v>
      </c>
      <c r="BE17">
        <f>(Parameters!B$7-Parameters!B$8*Model!BD17)*(Parameters!B$15*EXP((Parameters!B$1+Parameters!B$19)*A17))/1000000000</f>
        <v>297.71558670942329</v>
      </c>
      <c r="BF17" s="2">
        <f>BF16+Parameters!B$9*(Parameters!B$10*Model!BC17-Model!BF16)</f>
        <v>1.7640447418512468</v>
      </c>
    </row>
    <row r="18" spans="1:58" x14ac:dyDescent="0.3">
      <c r="A18">
        <f>A17+Parameters!B$16</f>
        <v>75</v>
      </c>
      <c r="B18">
        <f>B17*(1+Parameters!B$1)^Parameters!B$16</f>
        <v>10683431684.652851</v>
      </c>
      <c r="C18">
        <f>C17/(1+Parameters!B$2)^Parameters!B$16</f>
        <v>0.44021347341406225</v>
      </c>
      <c r="D18">
        <f>(1/B18)*(1-Parameters!B$4)*K18</f>
        <v>35157.889563031284</v>
      </c>
      <c r="E18">
        <f>D18^(1-Parameters!B$3)/(1-Parameters!B$3)</f>
        <v>-7.3252757285621029E-2</v>
      </c>
      <c r="F18" s="59">
        <f t="shared" si="0"/>
        <v>-344507026.73219502</v>
      </c>
      <c r="G18">
        <f>G17*(1+Parameters!B$1+Parameters!B$5)^Parameters!B$16</f>
        <v>6.37220742618599</v>
      </c>
      <c r="H18">
        <f>EXP(-Parameters!B$6*N18^2)</f>
        <v>0.98789967697643388</v>
      </c>
      <c r="I18">
        <f>EXP(Parameters!B$7*L18-Parameters!B$8/2*L18^2)</f>
        <v>1.0167663939140601</v>
      </c>
      <c r="J18" s="54">
        <f t="shared" si="11"/>
        <v>1.0044631921081935</v>
      </c>
      <c r="K18">
        <f>Parameters!B$15*G18*H18*I18</f>
        <v>494219620162123.94</v>
      </c>
      <c r="L18" s="56">
        <v>16.397121926045838</v>
      </c>
      <c r="M18" s="2">
        <f>M17+L18*Parameters!B$16</f>
        <v>3258.1630662644684</v>
      </c>
      <c r="N18" s="2">
        <f>N17+Parameters!B$9*(Parameters!B$10*Model!M18-Model!N17)</f>
        <v>1.5603927654143135</v>
      </c>
      <c r="O18" s="37">
        <f t="shared" si="1"/>
        <v>1.9708813286409832E-2</v>
      </c>
      <c r="P18" s="47">
        <f t="shared" si="2"/>
        <v>1.9504650880668065E-2</v>
      </c>
      <c r="Q18" s="48">
        <f t="shared" si="3"/>
        <v>1.9692612590371441E-2</v>
      </c>
      <c r="R18" s="48">
        <f t="shared" si="4"/>
        <v>-1.2134980331751915E-4</v>
      </c>
      <c r="S18" s="48">
        <f>-Parameters!B$6*2*Model!N18*((Model!N19-Model!N18)/5)</f>
        <v>-1.1987435261993005E-4</v>
      </c>
      <c r="T18" s="48">
        <f t="shared" si="5"/>
        <v>-6.6611906385871038E-5</v>
      </c>
      <c r="U18" s="48">
        <f>(Parameters!B$7-Parameters!B$8*Model!L18)*((Model!L19-Model!L18)/5)</f>
        <v>-6.6057176968453571E-5</v>
      </c>
      <c r="V18" s="49">
        <f t="shared" si="12"/>
        <v>-1.8796170970339018E-4</v>
      </c>
      <c r="W18" s="48">
        <f t="shared" si="16"/>
        <v>1.981203829029661E-2</v>
      </c>
      <c r="X18">
        <f>X17*EXP((Parameters!B$1+Parameters!B$19)*Parameters!B$16)</f>
        <v>484966971073718.88</v>
      </c>
      <c r="Y18" s="38">
        <f t="shared" si="6"/>
        <v>-2.9118671359016843E-4</v>
      </c>
      <c r="AC18" s="10">
        <f>(Parameters!$B$13-Parameters!$E$25/Parameters!$E$24)*EXP(0.5*$A18*Parameters!$E$26) + Parameters!$E$25/Parameters!$E$24</f>
        <v>3287.4731569673563</v>
      </c>
      <c r="AD18" s="10">
        <f>(Parameters!B$13-Parameters!E$25/Parameters!E$24)*0.5*Parameters!E$26*EXP(-0.5*Model!A18*Parameters!E$27)</f>
        <v>16.568932966834893</v>
      </c>
      <c r="AE18" s="10">
        <f>(Parameters!B$7-Parameters!B$8*Model!AD18)*(Parameters!B$15*EXP((Parameters!B$1+Parameters!B$19)*A18))/1000000000</f>
        <v>369.99682650740363</v>
      </c>
      <c r="AF18" s="2">
        <f>AF17+Parameters!B$9*(Parameters!B$10*Model!AC18-Model!AF17)</f>
        <v>1.5743840021346114</v>
      </c>
      <c r="AG18" s="10">
        <f t="shared" si="7"/>
        <v>1.3991236720297895E-2</v>
      </c>
      <c r="AH18" s="11">
        <f t="shared" si="8"/>
        <v>8.9664839714781418E-3</v>
      </c>
      <c r="AI18" s="11">
        <f t="shared" si="13"/>
        <v>-4.436733252854097E-3</v>
      </c>
      <c r="AJ18" s="35">
        <v>9.5109450930845192</v>
      </c>
      <c r="AK18" s="11"/>
      <c r="AL18" s="2">
        <f>(Parameters!$B$13-Parameters!$B$25/Parameters!$B$24)*EXP(0.5*$A18*Parameters!$B$26) + Parameters!$B$25/Parameters!$B$24</f>
        <v>3302.3964022360287</v>
      </c>
      <c r="AM18" s="2">
        <f>(Parameters!B$13-Parameters!B$25/Parameters!B$24)*0.5*Parameters!B$26*EXP(-0.5*Model!A18*Parameters!B$27)</f>
        <v>16.77142514445028</v>
      </c>
      <c r="AN18" s="8">
        <f>(Parameters!B$7-Parameters!B$8*Model!AM18)*(Parameters!B$15*EXP((Parameters!B$1+Parameters!B$19)*A18))/1000000000</f>
        <v>367.05076596607597</v>
      </c>
      <c r="AO18" s="2">
        <f>AO17+Parameters!B$9*(Parameters!B$10*Model!AL18-Model!AO17)</f>
        <v>1.581503694437856</v>
      </c>
      <c r="AP18">
        <f t="shared" si="9"/>
        <v>2.1110929023542502E-2</v>
      </c>
      <c r="AQ18" s="3">
        <f t="shared" si="10"/>
        <v>1.3529240516529283E-2</v>
      </c>
      <c r="AS18" s="42">
        <f t="shared" si="14"/>
        <v>-1.2134244072792288E-4</v>
      </c>
      <c r="AT18" s="42">
        <f t="shared" si="15"/>
        <v>-6.6609687862095868E-5</v>
      </c>
      <c r="AV18" s="15">
        <f>IF(Parameters!H$30*EXP(0.5*Model!A18*Parameters!H$26)+Parameters!H$31*EXP(0.5*Model!A18*Parameters!H$27)+Parameters!$H$25/Parameters!$H$24&gt;AV17,Parameters!H$30*EXP(0.5*Model!A18*Parameters!H$26)+Parameters!H$31*EXP(0.5*Model!A18*Parameters!H$27)+Parameters!$H$25/Parameters!$H$24,AV17+5*AW17)</f>
        <v>3219.8117572820911</v>
      </c>
      <c r="AW18" s="22">
        <f>IF(Parameters!H$30*0.5*Parameters!H$26*EXP(0.5*Model!A18*Parameters!H$26)+Parameters!H$31*0.5*Parameters!H$27*EXP(0.5*Model!A18*Parameters!H$27)&gt;0,Parameters!H$30*0.5*Parameters!H$26*EXP(0.5*Model!A18*Parameters!H$26)+Parameters!H$31*0.5*Parameters!H$27*EXP(0.5*Model!A18*Parameters!H$27),0)</f>
        <v>15.04173401678019</v>
      </c>
      <c r="AX18">
        <f>(Parameters!B$7-Parameters!B$8*Model!AW18)*(Parameters!B$15*EXP((Parameters!B$1+Parameters!B$19)*A18))/1000000000</f>
        <v>392.21605797845348</v>
      </c>
      <c r="AY18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18))/1000000000</f>
        <v>58.947968157549468</v>
      </c>
      <c r="AZ18" s="2">
        <f>AZ17+Parameters!B$9*(Parameters!B$10*Model!AV18-Model!AZ17)</f>
        <v>1.5422192199352158</v>
      </c>
      <c r="BB18" s="5">
        <v>87.406808474174284</v>
      </c>
      <c r="BC18">
        <f>(Parameters!K$25/Parameters!K$23)*Model!A18-Parameters!K$30/Parameters!K$23*EXP(Parameters!K$23*Model!A18)+Parameters!K$31</f>
        <v>3774.4737909036867</v>
      </c>
      <c r="BD18">
        <f>(Parameters!K$25/Parameters!K$23)-Parameters!K$30*EXP(Parameters!K$23*Model!A18)</f>
        <v>17.338563868339779</v>
      </c>
      <c r="BE18">
        <f>(Parameters!B$7-Parameters!B$8*Model!BD18)*(Parameters!B$15*EXP((Parameters!B$1+Parameters!B$19)*A18))/1000000000</f>
        <v>358.79945949297689</v>
      </c>
      <c r="BF18" s="2">
        <f>BF17+Parameters!B$9*(Parameters!B$10*Model!BC18-Model!BF17)</f>
        <v>1.807831745393635</v>
      </c>
    </row>
    <row r="19" spans="1:58" x14ac:dyDescent="0.3">
      <c r="A19">
        <f>A18+Parameters!B$16</f>
        <v>80</v>
      </c>
      <c r="B19">
        <f>B18*(1+Parameters!B$1)^Parameters!B$16</f>
        <v>10953201722.399042</v>
      </c>
      <c r="C19">
        <f>C18/(1+Parameters!B$2)^Parameters!B$16</f>
        <v>0.41678065487544641</v>
      </c>
      <c r="D19">
        <f>(1/B19)*(1-Parameters!B$4)*K19</f>
        <v>38761.775521399526</v>
      </c>
      <c r="E19">
        <f>D19^(1-Parameters!B$3)/(1-Parameters!B$3)</f>
        <v>-7.0793058203280843E-2</v>
      </c>
      <c r="F19" s="59">
        <f t="shared" si="0"/>
        <v>-323176157.27325523</v>
      </c>
      <c r="G19">
        <f>G18*(1+Parameters!B$1+Parameters!B$5)^Parameters!B$16</f>
        <v>7.2095678162294581</v>
      </c>
      <c r="H19">
        <f>EXP(-Parameters!B$6*N19^2)</f>
        <v>0.9873004516270204</v>
      </c>
      <c r="I19">
        <f>EXP(Parameters!B$7*L19-Parameters!B$8/2*L19^2)</f>
        <v>1.0164278065628238</v>
      </c>
      <c r="J19" s="54">
        <f t="shared" si="11"/>
        <v>1.0035196324657376</v>
      </c>
      <c r="K19">
        <f>Parameters!B$15*G19*H19*I19</f>
        <v>558638876847681.94</v>
      </c>
      <c r="L19" s="56">
        <v>15.967110524087779</v>
      </c>
      <c r="M19" s="2">
        <f>M18+L19*Parameters!B$16</f>
        <v>3337.9986188849075</v>
      </c>
      <c r="N19" s="2">
        <f>N18+Parameters!B$9*(Parameters!B$10*Model!M19-Model!N18)</f>
        <v>1.5988043612884142</v>
      </c>
      <c r="O19" s="37">
        <f t="shared" si="1"/>
        <v>1.972552708104014E-2</v>
      </c>
      <c r="P19" s="47">
        <f t="shared" si="2"/>
        <v>1.9521041498694273E-2</v>
      </c>
      <c r="Q19" s="48">
        <f t="shared" si="3"/>
        <v>1.9692612590371441E-2</v>
      </c>
      <c r="R19" s="48">
        <f t="shared" si="4"/>
        <v>-1.2174191340464649E-4</v>
      </c>
      <c r="S19" s="48">
        <f>-Parameters!B$6*2*Model!N19*((Model!N20-Model!N19)/5)</f>
        <v>-1.2032589925773959E-4</v>
      </c>
      <c r="T19" s="48">
        <f t="shared" si="5"/>
        <v>-4.9829178273080136E-5</v>
      </c>
      <c r="U19" s="48">
        <f>(Parameters!B$7-Parameters!B$8*Model!L19)*((Model!L20-Model!L19)/5)</f>
        <v>-4.9527552986607746E-5</v>
      </c>
      <c r="V19" s="49">
        <f t="shared" si="12"/>
        <v>-1.7157109167772664E-4</v>
      </c>
      <c r="W19" s="48">
        <f t="shared" si="16"/>
        <v>1.9828428908322274E-2</v>
      </c>
      <c r="X19">
        <f>X18*EXP((Parameters!B$1+Parameters!B$19)*Parameters!B$16)</f>
        <v>548167440009004.25</v>
      </c>
      <c r="Y19" s="38">
        <f t="shared" si="6"/>
        <v>-2.744729189598609E-4</v>
      </c>
      <c r="AC19" s="10">
        <f>(Parameters!$B$13-Parameters!$E$25/Parameters!$E$24)*EXP(0.5*$A19*Parameters!$E$26) + Parameters!$E$25/Parameters!$E$24</f>
        <v>3369.4036654518509</v>
      </c>
      <c r="AD19" s="10">
        <f>(Parameters!B$13-Parameters!E$25/Parameters!E$24)*0.5*Parameters!E$26*EXP(-0.5*Model!A19*Parameters!E$27)</f>
        <v>16.204620377587098</v>
      </c>
      <c r="AE19" s="10">
        <f>(Parameters!B$7-Parameters!B$8*Model!AD19)*(Parameters!B$15*EXP((Parameters!B$1+Parameters!B$19)*A19))/1000000000</f>
        <v>424.20561635035546</v>
      </c>
      <c r="AF19" s="2">
        <f>AF18+Parameters!B$9*(Parameters!B$10*Model!AC19-Model!AF18)</f>
        <v>1.6137898703494484</v>
      </c>
      <c r="AG19" s="10">
        <f t="shared" si="7"/>
        <v>1.4985509061034241E-2</v>
      </c>
      <c r="AH19" s="11">
        <f t="shared" si="8"/>
        <v>9.3729473248108999E-3</v>
      </c>
      <c r="AI19" s="11">
        <f t="shared" si="13"/>
        <v>-4.436733252854097E-3</v>
      </c>
      <c r="AJ19" s="35">
        <v>9.2004892249252954</v>
      </c>
      <c r="AK19" s="11"/>
      <c r="AL19" s="2">
        <f>(Parameters!$B$13-Parameters!$B$25/Parameters!$B$24)*EXP(0.5*$A19*Parameters!$B$26) + Parameters!$B$25/Parameters!$B$24</f>
        <v>3385.3390605473141</v>
      </c>
      <c r="AM19" s="2">
        <f>(Parameters!B$13-Parameters!B$25/Parameters!B$24)*0.5*Parameters!B$26*EXP(-0.5*Model!A19*Parameters!B$27)</f>
        <v>16.406972681632286</v>
      </c>
      <c r="AN19" s="8">
        <f>(Parameters!B$7-Parameters!B$8*Model!AM19)*(Parameters!B$15*EXP((Parameters!B$1+Parameters!B$19)*A19))/1000000000</f>
        <v>420.8779280157043</v>
      </c>
      <c r="AO19" s="2">
        <f>AO18+Parameters!B$9*(Parameters!B$10*Model!AL19-Model!AO18)</f>
        <v>1.6213954126236336</v>
      </c>
      <c r="AP19">
        <f t="shared" si="9"/>
        <v>2.2591051335219436E-2</v>
      </c>
      <c r="AQ19" s="3">
        <f t="shared" si="10"/>
        <v>1.412996604350903E-2</v>
      </c>
      <c r="AS19" s="42">
        <f t="shared" si="14"/>
        <v>-1.2173450315866585E-4</v>
      </c>
      <c r="AT19" s="42">
        <f t="shared" si="15"/>
        <v>-4.9827936820179275E-5</v>
      </c>
      <c r="AV19" s="15">
        <f>IF(Parameters!H$30*EXP(0.5*Model!A19*Parameters!H$26)+Parameters!H$31*EXP(0.5*Model!A19*Parameters!H$27)+Parameters!$H$25/Parameters!$H$24&gt;AV18,Parameters!H$30*EXP(0.5*Model!A19*Parameters!H$26)+Parameters!H$31*EXP(0.5*Model!A19*Parameters!H$27)+Parameters!$H$25/Parameters!$H$24,AV18+5*AW18)</f>
        <v>3293.7872235290861</v>
      </c>
      <c r="AW19" s="22">
        <f>IF(Parameters!H$30*0.5*Parameters!H$26*EXP(0.5*Model!A19*Parameters!H$26)+Parameters!H$31*0.5*Parameters!H$27*EXP(0.5*Model!A19*Parameters!H$27)&gt;0,Parameters!H$30*0.5*Parameters!H$26*EXP(0.5*Model!A19*Parameters!H$26)+Parameters!H$31*0.5*Parameters!H$27*EXP(0.5*Model!A19*Parameters!H$27),0)</f>
        <v>14.547909384569444</v>
      </c>
      <c r="AX19">
        <f>(Parameters!B$7-Parameters!B$8*Model!AW19)*(Parameters!B$15*EXP((Parameters!B$1+Parameters!B$19)*A19))/1000000000</f>
        <v>451.45026706667335</v>
      </c>
      <c r="AY19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19))/1000000000</f>
        <v>71.042632825876481</v>
      </c>
      <c r="AZ19" s="2">
        <f>AZ18+Parameters!B$9*(Parameters!B$10*Model!AV19-Model!AZ18)</f>
        <v>1.5778330803789096</v>
      </c>
      <c r="BB19" s="5">
        <v>89.408669514487656</v>
      </c>
      <c r="BC19">
        <f>(Parameters!K$25/Parameters!K$23)*Model!A19-Parameters!K$30/Parameters!K$23*EXP(Parameters!K$23*Model!A19)+Parameters!K$31</f>
        <v>3857.1271946108777</v>
      </c>
      <c r="BD19">
        <f>(Parameters!K$25/Parameters!K$23)-Parameters!K$30*EXP(Parameters!K$23*Model!A19)</f>
        <v>15.705343770884507</v>
      </c>
      <c r="BE19">
        <f>(Parameters!B$7-Parameters!B$8*Model!BD19)*(Parameters!B$15*EXP((Parameters!B$1+Parameters!B$19)*A19))/1000000000</f>
        <v>432.41623173093177</v>
      </c>
      <c r="BF19" s="2">
        <f>BF18+Parameters!B$9*(Parameters!B$10*Model!BC19-Model!BF18)</f>
        <v>1.8478430251244169</v>
      </c>
    </row>
    <row r="20" spans="1:58" x14ac:dyDescent="0.3">
      <c r="A20">
        <f>A19+Parameters!B$16</f>
        <v>85</v>
      </c>
      <c r="B20">
        <f>B19*(1+Parameters!B$1)^Parameters!B$16</f>
        <v>11229783791.654745</v>
      </c>
      <c r="C20">
        <f>C19/(1+Parameters!B$2)^Parameters!B$16</f>
        <v>0.39459517886000506</v>
      </c>
      <c r="D20">
        <f>(1/B20)*(1-Parameters!B$4)*K20</f>
        <v>42738.582940596301</v>
      </c>
      <c r="E20">
        <f>D20^(1-Parameters!B$3)/(1-Parameters!B$3)</f>
        <v>-6.8413989114695997E-2</v>
      </c>
      <c r="F20" s="59">
        <f t="shared" si="0"/>
        <v>-303157337.2222324</v>
      </c>
      <c r="G20">
        <f>G19*(1+Parameters!B$1+Parameters!B$5)^Parameters!B$16</f>
        <v>8.1569642386739343</v>
      </c>
      <c r="H20">
        <f>EXP(-Parameters!B$6*N20^2)</f>
        <v>0.98669965527038472</v>
      </c>
      <c r="I20">
        <f>EXP(Parameters!B$7*L20-Parameters!B$8/2*L20^2)</f>
        <v>1.0161745992950342</v>
      </c>
      <c r="J20" s="54">
        <f t="shared" si="11"/>
        <v>1.0026591268189315</v>
      </c>
      <c r="K20">
        <f>Parameters!B$15*G20*H20*I20</f>
        <v>631506639453421.38</v>
      </c>
      <c r="L20" s="56">
        <v>15.650027313940383</v>
      </c>
      <c r="M20" s="2">
        <f>M19+L20*Parameters!B$16</f>
        <v>3416.2487554546096</v>
      </c>
      <c r="N20" s="2">
        <f>N19+Parameters!B$9*(Parameters!B$10*Model!M20-Model!N19)</f>
        <v>1.6364343247070696</v>
      </c>
      <c r="O20" s="37">
        <f t="shared" si="1"/>
        <v>1.9722268471781712E-2</v>
      </c>
      <c r="P20" s="47">
        <f t="shared" si="2"/>
        <v>1.9517845918727232E-2</v>
      </c>
      <c r="Q20" s="48">
        <f t="shared" si="3"/>
        <v>1.9692612590371441E-2</v>
      </c>
      <c r="R20" s="48">
        <f t="shared" si="4"/>
        <v>-1.2190922124482178E-4</v>
      </c>
      <c r="S20" s="48">
        <f>-Parameters!B$6*2*Model!N20*((Model!N21-Model!N20)/5)</f>
        <v>-1.2055248574880983E-4</v>
      </c>
      <c r="T20" s="48">
        <f t="shared" si="5"/>
        <v>-5.2857450398931088E-5</v>
      </c>
      <c r="U20" s="48">
        <f>(Parameters!B$7-Parameters!B$8*Model!L20)*((Model!L21-Model!L20)/5)</f>
        <v>-5.2526309975507669E-5</v>
      </c>
      <c r="V20" s="49">
        <f t="shared" si="12"/>
        <v>-1.7476667164375288E-4</v>
      </c>
      <c r="W20" s="48">
        <f t="shared" si="16"/>
        <v>1.9825233328356246E-2</v>
      </c>
      <c r="X20">
        <f>X19*EXP((Parameters!B$1+Parameters!B$19)*Parameters!B$16)</f>
        <v>619604138444200.88</v>
      </c>
      <c r="Y20" s="38">
        <f t="shared" si="6"/>
        <v>-2.7773152821828836E-4</v>
      </c>
      <c r="AC20" s="10">
        <f>(Parameters!$B$13-Parameters!$E$25/Parameters!$E$24)*EXP(0.5*$A20*Parameters!$E$26) + Parameters!$E$25/Parameters!$E$24</f>
        <v>3449.5327111780553</v>
      </c>
      <c r="AD20" s="10">
        <f>(Parameters!B$13-Parameters!E$25/Parameters!E$24)*0.5*Parameters!E$26*EXP(-0.5*Model!A20*Parameters!E$27)</f>
        <v>15.848318181220369</v>
      </c>
      <c r="AE20" s="10">
        <f>(Parameters!B$7-Parameters!B$8*Model!AD20)*(Parameters!B$15*EXP((Parameters!B$1+Parameters!B$19)*A20))/1000000000</f>
        <v>486.11070846575478</v>
      </c>
      <c r="AF20" s="2">
        <f>AF19+Parameters!B$9*(Parameters!B$10*Model!AC20-Model!AF19)</f>
        <v>1.6523292944842936</v>
      </c>
      <c r="AG20" s="10">
        <f t="shared" si="7"/>
        <v>1.5894969777223933E-2</v>
      </c>
      <c r="AH20" s="11">
        <f t="shared" si="8"/>
        <v>9.7131730477904854E-3</v>
      </c>
      <c r="AI20" s="11">
        <f t="shared" si="13"/>
        <v>-4.436733252854097E-3</v>
      </c>
      <c r="AJ20" s="35">
        <v>8.9001672441065178</v>
      </c>
      <c r="AK20" s="11"/>
      <c r="AL20" s="2">
        <f>(Parameters!$B$13-Parameters!$B$25/Parameters!$B$24)*EXP(0.5*$A20*Parameters!$B$26) + Parameters!$B$25/Parameters!$B$24</f>
        <v>3466.4793284335851</v>
      </c>
      <c r="AM20" s="2">
        <f>(Parameters!B$13-Parameters!B$25/Parameters!B$24)*0.5*Parameters!B$26*EXP(-0.5*Model!A20*Parameters!B$27)</f>
        <v>16.050439974977532</v>
      </c>
      <c r="AN20" s="8">
        <f>(Parameters!B$7-Parameters!B$8*Model!AM20)*(Parameters!B$15*EXP((Parameters!B$1+Parameters!B$19)*A20))/1000000000</f>
        <v>482.35364346930368</v>
      </c>
      <c r="AO20" s="2">
        <f>AO19+Parameters!B$9*(Parameters!B$10*Model!AL20-Model!AO19)</f>
        <v>1.6604202614280903</v>
      </c>
      <c r="AP20">
        <f t="shared" si="9"/>
        <v>2.3985936721020673E-2</v>
      </c>
      <c r="AQ20" s="3">
        <f t="shared" si="10"/>
        <v>1.4657439262229044E-2</v>
      </c>
      <c r="AS20" s="42">
        <f t="shared" si="14"/>
        <v>-1.2190179061766226E-4</v>
      </c>
      <c r="AT20" s="42">
        <f t="shared" si="15"/>
        <v>-5.2856053468497421E-5</v>
      </c>
      <c r="AV20" s="15">
        <f>IF(Parameters!H$30*EXP(0.5*Model!A20*Parameters!H$26)+Parameters!H$31*EXP(0.5*Model!A20*Parameters!H$27)+Parameters!$H$25/Parameters!$H$24&gt;AV19,Parameters!H$30*EXP(0.5*Model!A20*Parameters!H$26)+Parameters!H$31*EXP(0.5*Model!A20*Parameters!H$27)+Parameters!$H$25/Parameters!$H$24,AV19+5*AW19)</f>
        <v>3365.2844354043627</v>
      </c>
      <c r="AW20" s="22">
        <f>IF(Parameters!H$30*0.5*Parameters!H$26*EXP(0.5*Model!A20*Parameters!H$26)+Parameters!H$31*0.5*Parameters!H$27*EXP(0.5*Model!A20*Parameters!H$27)&gt;0,Parameters!H$30*0.5*Parameters!H$26*EXP(0.5*Model!A20*Parameters!H$26)+Parameters!H$31*0.5*Parameters!H$27*EXP(0.5*Model!A20*Parameters!H$27),0)</f>
        <v>14.05023251037494</v>
      </c>
      <c r="AX20">
        <f>(Parameters!B$7-Parameters!B$8*Model!AW20)*(Parameters!B$15*EXP((Parameters!B$1+Parameters!B$19)*A20))/1000000000</f>
        <v>519.53374815374616</v>
      </c>
      <c r="AY20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20))/1000000000</f>
        <v>85.618823457037607</v>
      </c>
      <c r="AZ20" s="2">
        <f>AZ19+Parameters!B$9*(Parameters!B$10*Model!AV20-Model!AZ19)</f>
        <v>1.6122580584661252</v>
      </c>
      <c r="BB20" s="5">
        <v>91.124865755664644</v>
      </c>
      <c r="BC20">
        <f>(Parameters!K$25/Parameters!K$23)*Model!A20-Parameters!K$30/Parameters!K$23*EXP(Parameters!K$23*Model!A20)+Parameters!K$31</f>
        <v>3931.3469848294799</v>
      </c>
      <c r="BD20">
        <f>(Parameters!K$25/Parameters!K$23)-Parameters!K$30*EXP(Parameters!K$23*Model!A20)</f>
        <v>13.963962580438078</v>
      </c>
      <c r="BE20">
        <f>(Parameters!B$7-Parameters!B$8*Model!BD20)*(Parameters!B$15*EXP((Parameters!B$1+Parameters!B$19)*A20))/1000000000</f>
        <v>521.13734432211129</v>
      </c>
      <c r="BF20" s="2">
        <f>BF19+Parameters!B$9*(Parameters!B$10*Model!BC20-Model!BF19)</f>
        <v>1.8838285312095668</v>
      </c>
    </row>
    <row r="21" spans="1:58" x14ac:dyDescent="0.3">
      <c r="A21">
        <f>A20+Parameters!B$16</f>
        <v>90</v>
      </c>
      <c r="B21">
        <f>B20*(1+Parameters!B$1)^Parameters!B$16</f>
        <v>11513349904.751925</v>
      </c>
      <c r="C21">
        <f>C20/(1+Parameters!B$2)^Parameters!B$16</f>
        <v>0.37359064860170016</v>
      </c>
      <c r="D21">
        <f>(1/B21)*(1-Parameters!B$4)*K21</f>
        <v>47122.642407835679</v>
      </c>
      <c r="E21">
        <f>D21^(1-Parameters!B$3)/(1-Parameters!B$3)</f>
        <v>-6.6115240673303086E-2</v>
      </c>
      <c r="F21" s="59">
        <f t="shared" si="0"/>
        <v>-284380153.04760116</v>
      </c>
      <c r="G21">
        <f>G20*(1+Parameters!B$1+Parameters!B$5)^Parameters!B$16</f>
        <v>9.2288563318908103</v>
      </c>
      <c r="H21">
        <f>EXP(-Parameters!B$6*N21^2)</f>
        <v>0.98609839960264378</v>
      </c>
      <c r="I21">
        <f>EXP(Parameters!B$7*L21-Parameters!B$8/2*L21^2)</f>
        <v>1.0159060727882689</v>
      </c>
      <c r="J21" s="54">
        <f t="shared" si="11"/>
        <v>1.001783352523119</v>
      </c>
      <c r="K21">
        <f>Parameters!B$15*G21*H21*I21</f>
        <v>713867724313044.63</v>
      </c>
      <c r="L21" s="56">
        <v>15.317792244848663</v>
      </c>
      <c r="M21" s="2">
        <f>M20+L21*Parameters!B$16</f>
        <v>3492.8377166788528</v>
      </c>
      <c r="N21" s="2">
        <f>N20+Parameters!B$9*(Parameters!B$10*Model!M21-Model!N20)</f>
        <v>1.6732682152973288</v>
      </c>
      <c r="O21" s="37">
        <f t="shared" si="1"/>
        <v>1.9711220246017902E-2</v>
      </c>
      <c r="P21" s="47">
        <f t="shared" si="2"/>
        <v>1.9507011316055128E-2</v>
      </c>
      <c r="Q21" s="48">
        <f t="shared" si="3"/>
        <v>1.9692612590371441E-2</v>
      </c>
      <c r="R21" s="48">
        <f t="shared" si="4"/>
        <v>-1.2140090235235234E-4</v>
      </c>
      <c r="S21" s="48">
        <f>-Parameters!B$6*2*Model!N21*((Model!N22-Model!N21)/5)</f>
        <v>-1.2011269228441902E-4</v>
      </c>
      <c r="T21" s="48">
        <f t="shared" si="5"/>
        <v>-6.4200371964145576E-5</v>
      </c>
      <c r="U21" s="48">
        <f>(Parameters!B$7-Parameters!B$8*Model!L21)*((Model!L22-Model!L21)/5)</f>
        <v>-6.372504167711005E-5</v>
      </c>
      <c r="V21" s="49">
        <f t="shared" si="12"/>
        <v>-1.8560127431649793E-4</v>
      </c>
      <c r="W21" s="48">
        <f t="shared" si="16"/>
        <v>1.9814398725683503E-2</v>
      </c>
      <c r="X21">
        <f>X20*EXP((Parameters!B$1+Parameters!B$19)*Parameters!B$16)</f>
        <v>700350404560464.88</v>
      </c>
      <c r="Y21" s="38">
        <f t="shared" si="6"/>
        <v>-2.887797539820984E-4</v>
      </c>
      <c r="AC21" s="10">
        <f>(Parameters!$B$13-Parameters!$E$25/Parameters!$E$24)*EXP(0.5*$A21*Parameters!$E$26) + Parameters!$E$25/Parameters!$E$24</f>
        <v>3527.8999041536381</v>
      </c>
      <c r="AD21" s="10">
        <f>(Parameters!B$13-Parameters!E$25/Parameters!E$24)*0.5*Parameters!E$26*EXP(-0.5*Model!A21*Parameters!E$27)</f>
        <v>15.499850247685945</v>
      </c>
      <c r="AE21" s="10">
        <f>(Parameters!B$7-Parameters!B$8*Model!AD21)*(Parameters!B$15*EXP((Parameters!B$1+Parameters!B$19)*A21))/1000000000</f>
        <v>556.78171799838162</v>
      </c>
      <c r="AF21" s="2">
        <f>AF20+Parameters!B$9*(Parameters!B$10*Model!AC21-Model!AF20)</f>
        <v>1.6900213256444192</v>
      </c>
      <c r="AG21" s="10">
        <f t="shared" si="7"/>
        <v>1.6753110347090372E-2</v>
      </c>
      <c r="AH21" s="11">
        <f t="shared" si="8"/>
        <v>1.0012208559231763E-2</v>
      </c>
      <c r="AI21" s="11">
        <f t="shared" si="13"/>
        <v>-4.436733252854097E-3</v>
      </c>
      <c r="AJ21" s="35">
        <v>8.6096483607054921</v>
      </c>
      <c r="AK21" s="11"/>
      <c r="AL21" s="2">
        <f>(Parameters!$B$13-Parameters!$B$25/Parameters!$B$24)*EXP(0.5*$A21*Parameters!$B$26) + Parameters!$B$25/Parameters!$B$24</f>
        <v>3545.8563728483755</v>
      </c>
      <c r="AM21" s="2">
        <f>(Parameters!B$13-Parameters!B$25/Parameters!B$24)*0.5*Parameters!B$26*EXP(-0.5*Model!A21*Parameters!B$27)</f>
        <v>15.701654923748382</v>
      </c>
      <c r="AN21" s="8">
        <f>(Parameters!B$7-Parameters!B$8*Model!AM21)*(Parameters!B$15*EXP((Parameters!B$1+Parameters!B$19)*A21))/1000000000</f>
        <v>552.54169840270606</v>
      </c>
      <c r="AO21" s="2">
        <f>AO20+Parameters!B$9*(Parameters!B$10*Model!AL21-Model!AO20)</f>
        <v>1.6985970784084541</v>
      </c>
      <c r="AP21">
        <f t="shared" si="9"/>
        <v>2.5328863111125255E-2</v>
      </c>
      <c r="AQ21" s="3">
        <f t="shared" si="10"/>
        <v>1.5137359856336291E-2</v>
      </c>
      <c r="AS21" s="42">
        <f t="shared" si="14"/>
        <v>-1.2139353356099836E-4</v>
      </c>
      <c r="AT21" s="42">
        <f t="shared" si="15"/>
        <v>-6.4198311164331834E-5</v>
      </c>
      <c r="AV21" s="15">
        <f>IF(Parameters!H$30*EXP(0.5*Model!A21*Parameters!H$26)+Parameters!H$31*EXP(0.5*Model!A21*Parameters!H$27)+Parameters!$H$25/Parameters!$H$24&gt;AV20,Parameters!H$30*EXP(0.5*Model!A21*Parameters!H$26)+Parameters!H$31*EXP(0.5*Model!A21*Parameters!H$27)+Parameters!$H$25/Parameters!$H$24,AV20+5*AW20)</f>
        <v>3434.2810631606203</v>
      </c>
      <c r="AW21" s="22">
        <f>IF(Parameters!H$30*0.5*Parameters!H$26*EXP(0.5*Model!A21*Parameters!H$26)+Parameters!H$31*0.5*Parameters!H$27*EXP(0.5*Model!A21*Parameters!H$27)&gt;0,Parameters!H$30*0.5*Parameters!H$26*EXP(0.5*Model!A21*Parameters!H$26)+Parameters!H$31*0.5*Parameters!H$27*EXP(0.5*Model!A21*Parameters!H$27),0)</f>
        <v>13.547461276914664</v>
      </c>
      <c r="AX21">
        <f>(Parameters!B$7-Parameters!B$8*Model!AW21)*(Parameters!B$15*EXP((Parameters!B$1+Parameters!B$19)*A21))/1000000000</f>
        <v>597.80241016455329</v>
      </c>
      <c r="AY21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21))/1000000000</f>
        <v>103.18568778460721</v>
      </c>
      <c r="AZ21" s="2">
        <f>AZ20+Parameters!B$9*(Parameters!B$10*Model!AV21-Model!AZ20)</f>
        <v>1.6454836917827211</v>
      </c>
      <c r="BB21" s="5">
        <v>92.545873089169433</v>
      </c>
      <c r="BC21">
        <f>(Parameters!K$25/Parameters!K$23)*Model!A21-Parameters!K$30/Parameters!K$23*EXP(Parameters!K$23*Model!A21)+Parameters!K$31</f>
        <v>3996.5746398671549</v>
      </c>
      <c r="BD21">
        <f>(Parameters!K$25/Parameters!K$23)-Parameters!K$30*EXP(Parameters!K$23*Model!A21)</f>
        <v>12.107257256296261</v>
      </c>
      <c r="BE21">
        <f>(Parameters!B$7-Parameters!B$8*Model!BD21)*(Parameters!B$15*EXP((Parameters!B$1+Parameters!B$19)*A21))/1000000000</f>
        <v>628.06183421924459</v>
      </c>
      <c r="BF21" s="2">
        <f>BF20+Parameters!B$9*(Parameters!B$10*Model!BC21-Model!BF20)</f>
        <v>1.915521654097607</v>
      </c>
    </row>
    <row r="22" spans="1:58" x14ac:dyDescent="0.3">
      <c r="A22">
        <f>A21+Parameters!B$16</f>
        <v>95</v>
      </c>
      <c r="B22">
        <f>B21*(1+Parameters!B$1)^Parameters!B$16</f>
        <v>11804076417.549479</v>
      </c>
      <c r="C22">
        <f>C21/(1+Parameters!B$2)^Parameters!B$16</f>
        <v>0.35370420167286387</v>
      </c>
      <c r="D22">
        <f>(1/B22)*(1-Parameters!B$4)*K22</f>
        <v>51953.597532994703</v>
      </c>
      <c r="E22">
        <f>D22^(1-Parameters!B$3)/(1-Parameters!B$3)</f>
        <v>-6.3894942942116492E-2</v>
      </c>
      <c r="F22" s="59">
        <f t="shared" si="0"/>
        <v>-266771062.12330034</v>
      </c>
      <c r="G22">
        <f>G21*(1+Parameters!B$1+Parameters!B$5)^Parameters!B$16</f>
        <v>10.441603849488907</v>
      </c>
      <c r="H22">
        <f>EXP(-Parameters!B$6*N22^2)</f>
        <v>0.98550001505447726</v>
      </c>
      <c r="I22">
        <f>EXP(Parameters!B$7*L22-Parameters!B$8/2*L22^2)</f>
        <v>1.015580017384496</v>
      </c>
      <c r="J22" s="54">
        <f t="shared" si="11"/>
        <v>1.0008541224214471</v>
      </c>
      <c r="K22">
        <f>Parameters!B$15*G22*H22*I22</f>
        <v>806926625586946.75</v>
      </c>
      <c r="L22" s="56">
        <v>14.919742713978495</v>
      </c>
      <c r="M22" s="2">
        <f>M21+L22*Parameters!B$16</f>
        <v>3567.4364302487452</v>
      </c>
      <c r="N22" s="2">
        <f>N21+Parameters!B$9*(Parameters!B$10*Model!M22-Model!N21)</f>
        <v>1.7091598587249415</v>
      </c>
      <c r="O22" s="37">
        <f t="shared" si="1"/>
        <v>1.9723648409001537E-2</v>
      </c>
      <c r="P22" s="47">
        <f t="shared" si="2"/>
        <v>1.9519199165909811E-2</v>
      </c>
      <c r="Q22" s="48">
        <f t="shared" si="3"/>
        <v>1.9692612590371441E-2</v>
      </c>
      <c r="R22" s="48">
        <f t="shared" si="4"/>
        <v>-1.2125426038144733E-4</v>
      </c>
      <c r="S22" s="48">
        <f>-Parameters!B$6*2*Model!N22*((Model!N23-Model!N22)/5)</f>
        <v>-1.2002146086065129E-4</v>
      </c>
      <c r="T22" s="48">
        <f t="shared" si="5"/>
        <v>-5.2159164080324495E-5</v>
      </c>
      <c r="U22" s="48">
        <f>(Parameters!B$7-Parameters!B$8*Model!L22)*((Model!L23-Model!L22)/5)</f>
        <v>-5.185362175995083E-5</v>
      </c>
      <c r="V22" s="49">
        <f t="shared" si="12"/>
        <v>-1.7341342446177183E-4</v>
      </c>
      <c r="W22" s="48">
        <f t="shared" si="16"/>
        <v>1.9826586575538228E-2</v>
      </c>
      <c r="X22">
        <f>X21*EXP((Parameters!B$1+Parameters!B$19)*Parameters!B$16)</f>
        <v>791619453026262.25</v>
      </c>
      <c r="Y22" s="38">
        <f t="shared" si="6"/>
        <v>-2.7635159099846304E-4</v>
      </c>
      <c r="AC22" s="10">
        <f>(Parameters!$B$13-Parameters!$E$25/Parameters!$E$24)*EXP(0.5*$A22*Parameters!$E$26) + Parameters!$E$25/Parameters!$E$24</f>
        <v>3604.543983453636</v>
      </c>
      <c r="AD22" s="10">
        <f>(Parameters!B$13-Parameters!E$25/Parameters!E$24)*0.5*Parameters!E$26*EXP(-0.5*Model!A22*Parameters!E$27)</f>
        <v>15.159044319628268</v>
      </c>
      <c r="AE22" s="10">
        <f>(Parameters!B$7-Parameters!B$8*Model!AD22)*(Parameters!B$15*EXP((Parameters!B$1+Parameters!B$19)*A22))/1000000000</f>
        <v>637.43467963194064</v>
      </c>
      <c r="AF22" s="2">
        <f>AF21+Parameters!B$9*(Parameters!B$10*Model!AC22-Model!AF21)</f>
        <v>1.7268845960452712</v>
      </c>
      <c r="AG22" s="10">
        <f t="shared" si="7"/>
        <v>1.7724737320329753E-2</v>
      </c>
      <c r="AH22" s="11">
        <f t="shared" si="8"/>
        <v>1.0370438569480955E-2</v>
      </c>
      <c r="AI22" s="11">
        <f t="shared" si="13"/>
        <v>-4.436733252854097E-3</v>
      </c>
      <c r="AJ22" s="35">
        <v>8.3286125824302122</v>
      </c>
      <c r="AK22" s="11"/>
      <c r="AL22" s="2">
        <f>(Parameters!$B$13-Parameters!$B$25/Parameters!$B$24)*EXP(0.5*$A22*Parameters!$B$26) + Parameters!$B$25/Parameters!$B$24</f>
        <v>3623.508509625382</v>
      </c>
      <c r="AM22" s="2">
        <f>(Parameters!B$13-Parameters!B$25/Parameters!B$24)*0.5*Parameters!B$26*EXP(-0.5*Model!A22*Parameters!B$27)</f>
        <v>15.360449167052627</v>
      </c>
      <c r="AN22" s="8">
        <f>(Parameters!B$7-Parameters!B$8*Model!AM22)*(Parameters!B$15*EXP((Parameters!B$1+Parameters!B$19)*A22))/1000000000</f>
        <v>632.65159977729331</v>
      </c>
      <c r="AO22" s="2">
        <f>AO21+Parameters!B$9*(Parameters!B$10*Model!AL22-Model!AO21)</f>
        <v>1.7359442917712831</v>
      </c>
      <c r="AP22">
        <f t="shared" si="9"/>
        <v>2.6784433046341594E-2</v>
      </c>
      <c r="AQ22" s="3">
        <f t="shared" si="10"/>
        <v>1.5671110522290862E-2</v>
      </c>
      <c r="AS22" s="42">
        <f t="shared" si="14"/>
        <v>-1.2124690938075666E-4</v>
      </c>
      <c r="AT22" s="42">
        <f t="shared" si="15"/>
        <v>-5.2157803814734116E-5</v>
      </c>
      <c r="AV22" s="15">
        <f>IF(Parameters!H$30*EXP(0.5*Model!A22*Parameters!H$26)+Parameters!H$31*EXP(0.5*Model!A22*Parameters!H$27)+Parameters!$H$25/Parameters!$H$24&gt;AV21,Parameters!H$30*EXP(0.5*Model!A22*Parameters!H$26)+Parameters!H$31*EXP(0.5*Model!A22*Parameters!H$27)+Parameters!$H$25/Parameters!$H$24,AV21+5*AW21)</f>
        <v>3500.7483390534931</v>
      </c>
      <c r="AW22" s="22">
        <f>IF(Parameters!H$30*0.5*Parameters!H$26*EXP(0.5*Model!A22*Parameters!H$26)+Parameters!H$31*0.5*Parameters!H$27*EXP(0.5*Model!A22*Parameters!H$27)&gt;0,Parameters!H$30*0.5*Parameters!H$26*EXP(0.5*Model!A22*Parameters!H$26)+Parameters!H$31*0.5*Parameters!H$27*EXP(0.5*Model!A22*Parameters!H$27),0)</f>
        <v>13.03826120365202</v>
      </c>
      <c r="AX22">
        <f>(Parameters!B$7-Parameters!B$8*Model!AW22)*(Parameters!B$15*EXP((Parameters!B$1+Parameters!B$19)*A22))/1000000000</f>
        <v>687.80027473963412</v>
      </c>
      <c r="AY22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22))/1000000000</f>
        <v>124.35683806055918</v>
      </c>
      <c r="AZ22" s="2">
        <f>AZ21+Parameters!B$9*(Parameters!B$10*Model!AV22-Model!AZ21)</f>
        <v>1.6774964464762747</v>
      </c>
      <c r="BB22" s="5">
        <v>93.666047099745398</v>
      </c>
      <c r="BC22">
        <f>(Parameters!K$25/Parameters!K$23)*Model!A22-Parameters!K$30/Parameters!K$23*EXP(Parameters!K$23*Model!A22)+Parameters!K$31</f>
        <v>4052.2146495590409</v>
      </c>
      <c r="BD22">
        <f>(Parameters!K$25/Parameters!K$23)-Parameters!K$30*EXP(Parameters!K$23*Model!A22)</f>
        <v>10.1275903805947</v>
      </c>
      <c r="BE22">
        <f>(Parameters!B$7-Parameters!B$8*Model!BD22)*(Parameters!B$15*EXP((Parameters!B$1+Parameters!B$19)*A22))/1000000000</f>
        <v>756.92458408627817</v>
      </c>
      <c r="BF22" s="2">
        <f>BF21+Parameters!B$9*(Parameters!B$10*Model!BC22-Model!BF21)</f>
        <v>1.9426381278412479</v>
      </c>
    </row>
    <row r="23" spans="1:58" s="23" customFormat="1" x14ac:dyDescent="0.3">
      <c r="A23" s="23">
        <f>A22+Parameters!B$16</f>
        <v>100</v>
      </c>
      <c r="B23" s="23">
        <f>B22*(1+Parameters!B$1)^Parameters!B$16</f>
        <v>12102144139.112741</v>
      </c>
      <c r="C23" s="23">
        <f>C22/(1+Parameters!B$2)^Parameters!B$16</f>
        <v>0.33487632184931682</v>
      </c>
      <c r="D23" s="23">
        <f>(1/B23)*(1-Parameters!B$4)*K23</f>
        <v>57283.306908965598</v>
      </c>
      <c r="E23" s="23">
        <f>D23^(1-Parameters!B$3)/(1-Parameters!B$3)</f>
        <v>-6.1747890758631706E-2</v>
      </c>
      <c r="F23" s="60">
        <f t="shared" si="0"/>
        <v>-250247005.43254879</v>
      </c>
      <c r="G23" s="23">
        <f>G22*(1+Parameters!B$1+Parameters!B$5)^Parameters!B$16</f>
        <v>11.81371635106211</v>
      </c>
      <c r="H23" s="23">
        <f>EXP(-Parameters!B$6*N23^2)</f>
        <v>0.98490271575832711</v>
      </c>
      <c r="I23" s="23">
        <f>EXP(Parameters!B$7*L23-Parameters!B$8/2*L23^2)</f>
        <v>1.0153151928947397</v>
      </c>
      <c r="J23" s="54">
        <f t="shared" si="11"/>
        <v>0.99998669083271885</v>
      </c>
      <c r="K23" s="23">
        <f>Parameters!B$15*G23*H23*I23</f>
        <v>912172153917545.38</v>
      </c>
      <c r="L23" s="57">
        <v>14.600607256658222</v>
      </c>
      <c r="M23" s="23">
        <f>M22+L23*Parameters!B$16</f>
        <v>3640.4394665320365</v>
      </c>
      <c r="N23" s="23">
        <f>N22+Parameters!B$9*(Parameters!B$10*Model!M23-Model!N22)</f>
        <v>1.7442711036585163</v>
      </c>
      <c r="O23" s="41">
        <f t="shared" si="1"/>
        <v>1.9730392574954791E-2</v>
      </c>
      <c r="P23" s="47">
        <f t="shared" si="2"/>
        <v>1.9525812863318209E-2</v>
      </c>
      <c r="Q23" s="48">
        <f t="shared" si="3"/>
        <v>1.9692612590371441E-2</v>
      </c>
      <c r="R23" s="48">
        <f t="shared" si="4"/>
        <v>-1.2133499021520435E-4</v>
      </c>
      <c r="S23" s="48">
        <f>-Parameters!B$6*2*Model!N23*((Model!N24-Model!N23)/5)</f>
        <v>-1.2014880917536364E-4</v>
      </c>
      <c r="T23" s="48">
        <f t="shared" si="5"/>
        <v>-4.5464736837440255E-5</v>
      </c>
      <c r="U23" s="48">
        <f>(Parameters!B$7-Parameters!B$8*Model!L23)*((Model!L24-Model!L23)/5)</f>
        <v>-4.5237574928492171E-5</v>
      </c>
      <c r="V23" s="49">
        <f t="shared" si="12"/>
        <v>-1.667997270526446E-4</v>
      </c>
      <c r="W23" s="48">
        <f t="shared" si="16"/>
        <v>1.9833200272947354E-2</v>
      </c>
      <c r="X23" s="23">
        <f>X22*EXP((Parameters!B$1+Parameters!B$19)*Parameters!B$16)</f>
        <v>894782603578114.63</v>
      </c>
      <c r="Y23" s="38">
        <f t="shared" si="6"/>
        <v>-2.6960742504520893E-4</v>
      </c>
      <c r="AC23" s="24">
        <f>(Parameters!$B$13-Parameters!$E$25/Parameters!$E$24)*EXP(0.5*$A23*Parameters!$E$26) + Parameters!$E$25/Parameters!$E$24</f>
        <v>3679.5028363702454</v>
      </c>
      <c r="AD23" s="24">
        <f>(Parameters!B$13-Parameters!E$25/Parameters!E$24)*0.5*Parameters!E$26*EXP(-0.5*Model!A23*Parameters!E$27)</f>
        <v>14.825731927233404</v>
      </c>
      <c r="AE23" s="24">
        <f>(Parameters!B$7-Parameters!B$8*Model!AD23)*(Parameters!B$15*EXP((Parameters!B$1+Parameters!B$19)*A23))/1000000000</f>
        <v>729.45187009439223</v>
      </c>
      <c r="AF23" s="23">
        <f>AF22+Parameters!B$9*(Parameters!B$10*Model!AC23-Model!AF22)</f>
        <v>1.762937328222886</v>
      </c>
      <c r="AG23" s="24">
        <f t="shared" si="7"/>
        <v>1.8666224564369616E-2</v>
      </c>
      <c r="AH23" s="25">
        <f t="shared" si="8"/>
        <v>1.0701446882435992E-2</v>
      </c>
      <c r="AI23" s="25">
        <f t="shared" si="13"/>
        <v>-4.436733252854097E-3</v>
      </c>
      <c r="AJ23" s="36">
        <v>8.056750362163557</v>
      </c>
      <c r="AK23" s="25"/>
      <c r="AL23" s="23">
        <f>(Parameters!$B$13-Parameters!$B$25/Parameters!$B$24)*EXP(0.5*$A23*Parameters!$B$26) + Parameters!$B$25/Parameters!$B$24</f>
        <v>3699.4732219737716</v>
      </c>
      <c r="AM23" s="23">
        <f>(Parameters!B$13-Parameters!B$25/Parameters!B$24)*0.5*Parameters!B$26*EXP(-0.5*Model!A23*Parameters!B$27)</f>
        <v>15.026658002574553</v>
      </c>
      <c r="AN23" s="26">
        <f>(Parameters!B$7-Parameters!B$8*Model!AM23)*(Parameters!B$15*EXP((Parameters!B$1+Parameters!B$19)*A23))/1000000000</f>
        <v>724.05831538977759</v>
      </c>
      <c r="AO23" s="23">
        <f>AO22+Parameters!B$9*(Parameters!B$10*Model!AL23-Model!AO22)</f>
        <v>1.7724799292678848</v>
      </c>
      <c r="AP23" s="23">
        <f t="shared" si="9"/>
        <v>2.8208825609368438E-2</v>
      </c>
      <c r="AQ23" s="27">
        <f t="shared" si="10"/>
        <v>1.6172271357475291E-2</v>
      </c>
      <c r="AS23" s="43">
        <f t="shared" si="14"/>
        <v>-1.213276294229626E-4</v>
      </c>
      <c r="AT23" s="43">
        <f t="shared" si="15"/>
        <v>-4.5463703331916072E-5</v>
      </c>
      <c r="AV23" s="26">
        <f>IF(Parameters!H$30*EXP(0.5*Model!A23*Parameters!H$26)+Parameters!H$31*EXP(0.5*Model!A23*Parameters!H$27)+Parameters!$H$25/Parameters!$H$24&gt;AV22,Parameters!H$30*EXP(0.5*Model!A23*Parameters!H$26)+Parameters!H$31*EXP(0.5*Model!A23*Parameters!H$27)+Parameters!$H$25/Parameters!$H$24,AV22+5*AW22)</f>
        <v>3564.6505739282788</v>
      </c>
      <c r="AW23" s="28">
        <f>IF(Parameters!H$30*0.5*Parameters!H$26*EXP(0.5*Model!A23*Parameters!H$26)+Parameters!H$31*0.5*Parameters!H$27*EXP(0.5*Model!A23*Parameters!H$27)&gt;0,Parameters!H$30*0.5*Parameters!H$26*EXP(0.5*Model!A23*Parameters!H$26)+Parameters!H$31*0.5*Parameters!H$27*EXP(0.5*Model!A23*Parameters!H$27),0)</f>
        <v>12.521196683416441</v>
      </c>
      <c r="AX23" s="23">
        <f>(Parameters!B$7-Parameters!B$8*Model!AW23)*(Parameters!B$15*EXP((Parameters!B$1+Parameters!B$19)*A23))/1000000000</f>
        <v>791.31361145939434</v>
      </c>
      <c r="AY23" s="23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23))/1000000000</f>
        <v>149.87178458994666</v>
      </c>
      <c r="AZ23" s="23">
        <f>AZ22+Parameters!B$9*(Parameters!B$10*Model!AV23-Model!AZ22)</f>
        <v>1.7082794870074942</v>
      </c>
      <c r="BB23" s="29">
        <v>94.480316487438657</v>
      </c>
      <c r="BC23">
        <f>(Parameters!K$25/Parameters!K$23)*Model!A23-Parameters!K$30/Parameters!K$23*EXP(Parameters!K$23*Model!A23)+Parameters!K$31</f>
        <v>4097.6320656814241</v>
      </c>
      <c r="BD23">
        <f>(Parameters!K$25/Parameters!K$23)-Parameters!K$30*EXP(Parameters!K$23*Model!A23)</f>
        <v>8.0168187423642721</v>
      </c>
      <c r="BE23">
        <f>(Parameters!B$7-Parameters!B$8*Model!BD23)*(Parameters!B$15*EXP((Parameters!B$1+Parameters!B$19)*A23))/1000000000</f>
        <v>912.22678210722893</v>
      </c>
      <c r="BF23" s="2">
        <f>BF22+Parameters!B$9*(Parameters!B$10*Model!BC23-Model!BF22)</f>
        <v>1.9648748607907682</v>
      </c>
    </row>
    <row r="24" spans="1:58" x14ac:dyDescent="0.3">
      <c r="A24">
        <f>A23+Parameters!B$16</f>
        <v>105</v>
      </c>
      <c r="B24">
        <f>B23*(1+Parameters!B$1)^Parameters!B$16</f>
        <v>12407738444.162521</v>
      </c>
      <c r="C24">
        <f>C23/(1+Parameters!B$2)^Parameters!B$16</f>
        <v>0.31705066099001544</v>
      </c>
      <c r="D24">
        <f>(1/B24)*(1-Parameters!B$4)*K24</f>
        <v>63161.858239325767</v>
      </c>
      <c r="E24">
        <f>D24^(1-Parameters!B$3)/(1-Parameters!B$3)</f>
        <v>-5.9672294998235426E-2</v>
      </c>
      <c r="F24" s="59">
        <f t="shared" si="0"/>
        <v>-234743747.80549267</v>
      </c>
      <c r="G24">
        <f>G23*(1+Parameters!B$1+Parameters!B$5)^Parameters!B$16</f>
        <v>13.366135704351933</v>
      </c>
      <c r="H24">
        <f>EXP(-Parameters!B$6*N24^2)</f>
        <v>0.98430538116371868</v>
      </c>
      <c r="I24">
        <f>EXP(Parameters!B$7*L24-Parameters!B$8/2*L24^2)</f>
        <v>1.0150844139362349</v>
      </c>
      <c r="J24" s="54">
        <f t="shared" si="11"/>
        <v>0.99915305097285578</v>
      </c>
      <c r="K24">
        <f>Parameters!B$15*G24*H24*I24</f>
        <v>1031178706158981.1</v>
      </c>
      <c r="L24" s="56">
        <v>14.32543342736788</v>
      </c>
      <c r="M24" s="2">
        <f>M23+L24*Parameters!B$16</f>
        <v>3712.066633668876</v>
      </c>
      <c r="N24" s="2">
        <f>N23+Parameters!B$9*(Parameters!B$10*Model!M24-Model!N23)</f>
        <v>1.7787120827366418</v>
      </c>
      <c r="O24" s="37">
        <f t="shared" si="1"/>
        <v>1.9719602997132268E-2</v>
      </c>
      <c r="P24" s="47">
        <f t="shared" si="2"/>
        <v>1.9515231993136411E-2</v>
      </c>
      <c r="Q24" s="48">
        <f t="shared" si="3"/>
        <v>1.9692612590371441E-2</v>
      </c>
      <c r="R24" s="48">
        <f t="shared" si="4"/>
        <v>-1.2080301813481131E-4</v>
      </c>
      <c r="S24" s="48">
        <f>-Parameters!B$6*2*Model!N24*((Model!N25-Model!N24)/5)</f>
        <v>-1.1967137559543802E-4</v>
      </c>
      <c r="T24" s="48">
        <f t="shared" si="5"/>
        <v>-5.6577579099657771E-5</v>
      </c>
      <c r="U24" s="48">
        <f>(Parameters!B$7-Parameters!B$8*Model!L24)*((Model!L25-Model!L24)/5)</f>
        <v>-5.6233508581977607E-5</v>
      </c>
      <c r="V24" s="49">
        <f t="shared" si="12"/>
        <v>-1.7738059723446909E-4</v>
      </c>
      <c r="W24" s="48">
        <f t="shared" si="16"/>
        <v>1.9822619402765532E-2</v>
      </c>
      <c r="X24">
        <f>X23*EXP((Parameters!B$1+Parameters!B$19)*Parameters!B$16)</f>
        <v>1011389885133947.1</v>
      </c>
      <c r="Y24" s="38">
        <f t="shared" si="6"/>
        <v>-2.8039700286773203E-4</v>
      </c>
      <c r="AC24" s="10">
        <f>(Parameters!$B$13-Parameters!$E$25/Parameters!$E$24)*EXP(0.5*$A24*Parameters!$E$26) + Parameters!$E$25/Parameters!$E$24</f>
        <v>3752.8135171415661</v>
      </c>
      <c r="AD24" s="10">
        <f>(Parameters!B$13-Parameters!E$25/Parameters!E$24)*0.5*Parameters!E$26*EXP(-0.5*Model!A24*Parameters!E$27)</f>
        <v>14.499748304949735</v>
      </c>
      <c r="AE24" s="10">
        <f>(Parameters!B$7-Parameters!B$8*Model!AD24)*(Parameters!B$15*EXP((Parameters!B$1+Parameters!B$19)*A24))/1000000000</f>
        <v>834.40429209034619</v>
      </c>
      <c r="AF24" s="2">
        <f>AF23+Parameters!B$9*(Parameters!B$10*Model!AC24-Model!AF23)</f>
        <v>1.7981973440417964</v>
      </c>
      <c r="AG24" s="10">
        <f t="shared" si="7"/>
        <v>1.94852613051546E-2</v>
      </c>
      <c r="AH24" s="11">
        <f t="shared" si="8"/>
        <v>1.0954702278277384E-2</v>
      </c>
      <c r="AI24" s="11">
        <f t="shared" si="13"/>
        <v>-4.436733252854097E-3</v>
      </c>
      <c r="AJ24" s="35">
        <v>7.7937622570123333</v>
      </c>
      <c r="AK24" s="11"/>
      <c r="AL24" s="2">
        <f>(Parameters!$B$13-Parameters!$B$25/Parameters!$B$24)*EXP(0.5*$A24*Parameters!$B$26) + Parameters!$B$25/Parameters!$B$24</f>
        <v>3773.7871785715811</v>
      </c>
      <c r="AM24" s="2">
        <f>(Parameters!B$13-Parameters!B$25/Parameters!B$24)*0.5*Parameters!B$26*EXP(-0.5*Model!A24*Parameters!B$27)</f>
        <v>14.700120307072021</v>
      </c>
      <c r="AN24" s="8">
        <f>(Parameters!B$7-Parameters!B$8*Model!AM24)*(Parameters!B$15*EXP((Parameters!B$1+Parameters!B$19)*A24))/1000000000</f>
        <v>828.32466560403054</v>
      </c>
      <c r="AO24" s="2">
        <f>AO23+Parameters!B$9*(Parameters!B$10*Model!AL24-Model!AO23)</f>
        <v>1.8082216268964326</v>
      </c>
      <c r="AP24">
        <f t="shared" si="9"/>
        <v>2.950954415979079E-2</v>
      </c>
      <c r="AQ24" s="3">
        <f t="shared" si="10"/>
        <v>1.6590399562805471E-2</v>
      </c>
      <c r="AS24" s="42">
        <f t="shared" si="14"/>
        <v>-1.2079572174406028E-4</v>
      </c>
      <c r="AT24" s="42">
        <f t="shared" si="15"/>
        <v>-5.6575978618633727E-5</v>
      </c>
      <c r="AV24" s="15">
        <f>IF(Parameters!H$30*EXP(0.5*Model!A24*Parameters!H$26)+Parameters!H$31*EXP(0.5*Model!A24*Parameters!H$27)+Parameters!$H$25/Parameters!$H$24&gt;AV23,Parameters!H$30*EXP(0.5*Model!A24*Parameters!H$26)+Parameters!H$31*EXP(0.5*Model!A24*Parameters!H$27)+Parameters!$H$25/Parameters!$H$24,AV23+5*AW23)</f>
        <v>3625.9446280656662</v>
      </c>
      <c r="AW24" s="22">
        <f>IF(Parameters!H$30*0.5*Parameters!H$26*EXP(0.5*Model!A24*Parameters!H$26)+Parameters!H$31*0.5*Parameters!H$27*EXP(0.5*Model!A24*Parameters!H$27)&gt;0,Parameters!H$30*0.5*Parameters!H$26*EXP(0.5*Model!A24*Parameters!H$26)+Parameters!H$31*0.5*Parameters!H$27*EXP(0.5*Model!A24*Parameters!H$27),0)</f>
        <v>11.994721438107511</v>
      </c>
      <c r="AX24">
        <f>(Parameters!B$7-Parameters!B$8*Model!AW24)*(Parameters!B$15*EXP((Parameters!B$1+Parameters!B$19)*A24))/1000000000</f>
        <v>910.41105714373634</v>
      </c>
      <c r="AY24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24))/1000000000</f>
        <v>180.62176689662272</v>
      </c>
      <c r="AZ24" s="2">
        <f>AZ23+Parameters!B$9*(Parameters!B$10*Model!AV24-Model!AZ23)</f>
        <v>1.7378124241053148</v>
      </c>
      <c r="BB24" s="5">
        <v>94.984288501627489</v>
      </c>
      <c r="BC24">
        <f>(Parameters!K$25/Parameters!K$23)*Model!A24-Parameters!K$30/Parameters!K$23*EXP(Parameters!K$23*Model!A24)+Parameters!K$31</f>
        <v>4132.1498901399245</v>
      </c>
      <c r="BD24">
        <f>(Parameters!K$25/Parameters!K$23)-Parameters!K$30*EXP(Parameters!K$23*Model!A24)</f>
        <v>5.7662598410445298</v>
      </c>
      <c r="BE24">
        <f>(Parameters!B$7-Parameters!B$8*Model!BD24)*(Parameters!B$15*EXP((Parameters!B$1+Parameters!B$19)*A24))/1000000000</f>
        <v>1099.3931489201784</v>
      </c>
      <c r="BF24" s="2">
        <f>BF23+Parameters!B$9*(Parameters!B$10*Model!BC24-Model!BF23)</f>
        <v>1.9819086888492852</v>
      </c>
    </row>
    <row r="25" spans="1:58" x14ac:dyDescent="0.3">
      <c r="A25">
        <f>A24+Parameters!B$16</f>
        <v>110</v>
      </c>
      <c r="B25">
        <f>B24*(1+Parameters!B$1)^Parameters!B$16</f>
        <v>12721049388.363626</v>
      </c>
      <c r="C25">
        <f>C24/(1+Parameters!B$2)^Parameters!B$16</f>
        <v>0.30017387039814913</v>
      </c>
      <c r="D25">
        <f>(1/B25)*(1-Parameters!B$4)*K25</f>
        <v>69639.996351358757</v>
      </c>
      <c r="E25">
        <f>D25^(1-Parameters!B$3)/(1-Parameters!B$3)</f>
        <v>-5.7667536178713681E-2</v>
      </c>
      <c r="F25" s="59">
        <f t="shared" si="0"/>
        <v>-220205022.60976812</v>
      </c>
      <c r="G25">
        <f>G24*(1+Parameters!B$1+Parameters!B$5)^Parameters!B$16</f>
        <v>15.122555710514391</v>
      </c>
      <c r="H25">
        <f>EXP(-Parameters!B$6*N25^2)</f>
        <v>0.98371102537766619</v>
      </c>
      <c r="I25">
        <f>EXP(Parameters!B$7*L25-Parameters!B$8/2*L25^2)</f>
        <v>1.0147972994551437</v>
      </c>
      <c r="J25" s="54">
        <f t="shared" si="11"/>
        <v>0.99826729199750608</v>
      </c>
      <c r="K25">
        <f>Parameters!B$15*G25*H25*I25</f>
        <v>1165649780251444.3</v>
      </c>
      <c r="L25" s="56">
        <v>13.986774051954283</v>
      </c>
      <c r="M25" s="2">
        <f>M24+L25*Parameters!B$16</f>
        <v>3782.0005039286475</v>
      </c>
      <c r="N25" s="2">
        <f>N24+Parameters!B$9*(Parameters!B$10*Model!M25-Model!N24)</f>
        <v>1.8123519777924277</v>
      </c>
      <c r="O25" s="37">
        <f t="shared" si="1"/>
        <v>1.9715665081438072E-2</v>
      </c>
      <c r="P25" s="47">
        <f t="shared" si="2"/>
        <v>1.9511370222424489E-2</v>
      </c>
      <c r="Q25" s="48">
        <f t="shared" si="3"/>
        <v>1.9692612590371441E-2</v>
      </c>
      <c r="R25" s="48">
        <f t="shared" si="4"/>
        <v>-1.19873729975061E-4</v>
      </c>
      <c r="S25" s="48">
        <f>-Parameters!B$6*2*Model!N25*((Model!N26-Model!N25)/5)</f>
        <v>-1.1879953188652666E-4</v>
      </c>
      <c r="T25" s="48">
        <f t="shared" si="5"/>
        <v>-6.1368637971892422E-5</v>
      </c>
      <c r="U25" s="48">
        <f>(Parameters!B$7-Parameters!B$8*Model!L25)*((Model!L26-Model!L25)/5)</f>
        <v>-6.0973835794463079E-5</v>
      </c>
      <c r="V25" s="49">
        <f t="shared" si="12"/>
        <v>-1.8124236794695342E-4</v>
      </c>
      <c r="W25" s="48">
        <f t="shared" si="16"/>
        <v>1.9818757632053048E-2</v>
      </c>
      <c r="X25">
        <f>X24*EXP((Parameters!B$1+Parameters!B$19)*Parameters!B$16)</f>
        <v>1143193325016358.3</v>
      </c>
      <c r="Y25" s="38">
        <f t="shared" si="6"/>
        <v>-2.8433491856192858E-4</v>
      </c>
      <c r="AC25" s="10">
        <f>(Parameters!$B$13-Parameters!$E$25/Parameters!$E$24)*EXP(0.5*$A25*Parameters!$E$26) + Parameters!$E$25/Parameters!$E$24</f>
        <v>3824.5122652685354</v>
      </c>
      <c r="AD25" s="10">
        <f>(Parameters!B$13-Parameters!E$25/Parameters!E$24)*0.5*Parameters!E$26*EXP(-0.5*Model!A25*Parameters!E$27)</f>
        <v>14.180932310039793</v>
      </c>
      <c r="AE25" s="10">
        <f>(Parameters!B$7-Parameters!B$8*Model!AD25)*(Parameters!B$15*EXP((Parameters!B$1+Parameters!B$19)*A25))/1000000000</f>
        <v>954.07717474022286</v>
      </c>
      <c r="AF25" s="2">
        <f>AF24+Parameters!B$9*(Parameters!B$10*Model!AC25-Model!AF24)</f>
        <v>1.8326820735048737</v>
      </c>
      <c r="AG25" s="10">
        <f t="shared" si="7"/>
        <v>2.0330095712445928E-2</v>
      </c>
      <c r="AH25" s="11">
        <f t="shared" si="8"/>
        <v>1.1217520637028473E-2</v>
      </c>
      <c r="AI25" s="11">
        <f t="shared" si="13"/>
        <v>-4.436733252854097E-3</v>
      </c>
      <c r="AJ25" s="35">
        <v>7.5393585984856237</v>
      </c>
      <c r="AK25" s="11"/>
      <c r="AL25" s="2">
        <f>(Parameters!$B$13-Parameters!$B$25/Parameters!$B$24)*EXP(0.5*$A25*Parameters!$B$26) + Parameters!$B$25/Parameters!$B$24</f>
        <v>3846.4862512659324</v>
      </c>
      <c r="AM25" s="2">
        <f>(Parameters!B$13-Parameters!B$25/Parameters!B$24)*0.5*Parameters!B$26*EXP(-0.5*Model!A25*Parameters!B$27)</f>
        <v>14.380678458601201</v>
      </c>
      <c r="AN25" s="8">
        <f>(Parameters!B$7-Parameters!B$8*Model!AM25)*(Parameters!B$15*EXP((Parameters!B$1+Parameters!B$19)*A25))/1000000000</f>
        <v>947.22672082822908</v>
      </c>
      <c r="AO25" s="2">
        <f>AO24+Parameters!B$9*(Parameters!B$10*Model!AL25-Model!AO24)</f>
        <v>1.8431866374149806</v>
      </c>
      <c r="AP25">
        <f t="shared" si="9"/>
        <v>3.0834659622552829E-2</v>
      </c>
      <c r="AQ25" s="3">
        <f t="shared" si="10"/>
        <v>1.7013615456811879E-2</v>
      </c>
      <c r="AS25" s="42">
        <f t="shared" si="14"/>
        <v>-1.1986654540652175E-4</v>
      </c>
      <c r="AT25" s="42">
        <f t="shared" si="15"/>
        <v>-6.1366754955494152E-5</v>
      </c>
      <c r="AV25" s="15">
        <f>IF(Parameters!H$30*EXP(0.5*Model!A25*Parameters!H$26)+Parameters!H$31*EXP(0.5*Model!A25*Parameters!H$27)+Parameters!$H$25/Parameters!$H$24&gt;AV24,Parameters!H$30*EXP(0.5*Model!A25*Parameters!H$26)+Parameters!H$31*EXP(0.5*Model!A25*Parameters!H$27)+Parameters!$H$25/Parameters!$H$24,AV24+5*AW24)</f>
        <v>3684.5793322077975</v>
      </c>
      <c r="AW25" s="22">
        <f>IF(Parameters!H$30*0.5*Parameters!H$26*EXP(0.5*Model!A25*Parameters!H$26)+Parameters!H$31*0.5*Parameters!H$27*EXP(0.5*Model!A25*Parameters!H$27)&gt;0,Parameters!H$30*0.5*Parameters!H$26*EXP(0.5*Model!A25*Parameters!H$26)+Parameters!H$31*0.5*Parameters!H$27*EXP(0.5*Model!A25*Parameters!H$27),0)</f>
        <v>11.457168122837508</v>
      </c>
      <c r="AX25">
        <f>(Parameters!B$7-Parameters!B$8*Model!AW25)*(Parameters!B$15*EXP((Parameters!B$1+Parameters!B$19)*A25))/1000000000</f>
        <v>1047.4908458720706</v>
      </c>
      <c r="AY25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25))/1000000000</f>
        <v>217.68088480509306</v>
      </c>
      <c r="AZ25" s="2">
        <f>AZ24+Parameters!B$9*(Parameters!B$10*Model!AV25-Model!AZ24)</f>
        <v>1.7660710389823389</v>
      </c>
      <c r="BB25" s="5">
        <v>95.174268869703269</v>
      </c>
      <c r="BC25">
        <f>(Parameters!K$25/Parameters!K$23)*Model!A25-Parameters!K$30/Parameters!K$23*EXP(Parameters!K$23*Model!A25)+Parameters!K$31</f>
        <v>4155.0462901886913</v>
      </c>
      <c r="BD25">
        <f>(Parameters!K$25/Parameters!K$23)-Parameters!K$30*EXP(Parameters!K$23*Model!A25)</f>
        <v>3.3666561716699661</v>
      </c>
      <c r="BE25">
        <f>(Parameters!B$7-Parameters!B$8*Model!BD25)*(Parameters!B$15*EXP((Parameters!B$1+Parameters!B$19)*A25))/1000000000</f>
        <v>1324.961423628265</v>
      </c>
      <c r="BF25" s="2">
        <f>BF24+Parameters!B$9*(Parameters!B$10*Model!BC25-Model!BF24)</f>
        <v>1.9933950461615186</v>
      </c>
    </row>
    <row r="26" spans="1:58" x14ac:dyDescent="0.3">
      <c r="A26">
        <f>A25+Parameters!B$16</f>
        <v>115</v>
      </c>
      <c r="B26">
        <f>B25*(1+Parameters!B$1)^Parameters!B$16</f>
        <v>13042271826.524565</v>
      </c>
      <c r="C26">
        <f>C25/(1+Parameters!B$2)^Parameters!B$16</f>
        <v>0.28419544115898371</v>
      </c>
      <c r="D26">
        <f>(1/B26)*(1-Parameters!B$4)*K26</f>
        <v>76781.076193749424</v>
      </c>
      <c r="E26">
        <f>D26^(1-Parameters!B$3)/(1-Parameters!B$3)</f>
        <v>-5.5730506149582464E-2</v>
      </c>
      <c r="F26" s="59">
        <f t="shared" si="0"/>
        <v>-206568141.38353953</v>
      </c>
      <c r="G26">
        <f>G25*(1+Parameters!B$1+Parameters!B$5)^Parameters!B$16</f>
        <v>17.109783730771998</v>
      </c>
      <c r="H26">
        <f>EXP(-Parameters!B$6*N26^2)</f>
        <v>0.98312159648876252</v>
      </c>
      <c r="I26">
        <f>EXP(Parameters!B$7*L26-Parameters!B$8/2*L26^2)</f>
        <v>1.014485963582807</v>
      </c>
      <c r="J26" s="54">
        <f t="shared" si="11"/>
        <v>0.99736306013296971</v>
      </c>
      <c r="K26">
        <f>Parameters!B$15*G26*H26*I26</f>
        <v>1317631140594702.8</v>
      </c>
      <c r="L26" s="56">
        <v>13.624005908628298</v>
      </c>
      <c r="M26" s="2">
        <f>M25+L26*Parameters!B$16</f>
        <v>3850.1205334717888</v>
      </c>
      <c r="N26" s="2">
        <f>N25+Parameters!B$9*(Parameters!B$10*Model!M26-Model!N25)</f>
        <v>1.8451269390974698</v>
      </c>
      <c r="O26" s="37">
        <f t="shared" si="1"/>
        <v>1.9726409594518213E-2</v>
      </c>
      <c r="P26" s="47">
        <f t="shared" si="2"/>
        <v>1.952190694049534E-2</v>
      </c>
      <c r="Q26" s="48">
        <f t="shared" si="3"/>
        <v>1.9692612590371441E-2</v>
      </c>
      <c r="R26" s="48">
        <f t="shared" si="4"/>
        <v>-1.1926950542310989E-4</v>
      </c>
      <c r="S26" s="48">
        <f>-Parameters!B$6*2*Model!N26*((Model!N27-Model!N26)/5)</f>
        <v>-1.1824282076463192E-4</v>
      </c>
      <c r="T26" s="48">
        <f t="shared" si="5"/>
        <v>-5.143614445418564E-5</v>
      </c>
      <c r="U26" s="48">
        <f>(Parameters!B$7-Parameters!B$8*Model!L26)*((Model!L27-Model!L26)/5)</f>
        <v>-5.1165208846295288E-5</v>
      </c>
      <c r="V26" s="49">
        <f t="shared" si="12"/>
        <v>-1.7070564987729553E-4</v>
      </c>
      <c r="W26" s="48">
        <f t="shared" si="16"/>
        <v>1.9829294350122706E-2</v>
      </c>
      <c r="X26">
        <f>X25*EXP((Parameters!B$1+Parameters!B$19)*Parameters!B$16)</f>
        <v>1292173273206973</v>
      </c>
      <c r="Y26" s="38">
        <f t="shared" si="6"/>
        <v>-2.7359040548178767E-4</v>
      </c>
      <c r="AC26" s="10">
        <f>(Parameters!$B$13-Parameters!$E$25/Parameters!$E$24)*EXP(0.5*$A26*Parameters!$E$26) + Parameters!$E$25/Parameters!$E$24</f>
        <v>3894.6345234291166</v>
      </c>
      <c r="AD26" s="10">
        <f>(Parameters!B$13-Parameters!E$25/Parameters!E$24)*0.5*Parameters!E$26*EXP(-0.5*Model!A26*Parameters!E$27)</f>
        <v>13.869126342922936</v>
      </c>
      <c r="AE26" s="10">
        <f>(Parameters!B$7-Parameters!B$8*Model!AD26)*(Parameters!B$15*EXP((Parameters!B$1+Parameters!B$19)*A26))/1000000000</f>
        <v>1090.4988927491129</v>
      </c>
      <c r="AF26" s="2">
        <f>AF25+Parameters!B$9*(Parameters!B$10*Model!AC26-Model!AF25)</f>
        <v>1.8664085633694592</v>
      </c>
      <c r="AG26" s="10">
        <f t="shared" si="7"/>
        <v>2.1281624271989319E-2</v>
      </c>
      <c r="AH26" s="11">
        <f t="shared" si="8"/>
        <v>1.1533962147015787E-2</v>
      </c>
      <c r="AI26" s="11">
        <f t="shared" si="13"/>
        <v>-4.436733252854097E-3</v>
      </c>
      <c r="AJ26" s="35">
        <v>7.2932591734391616</v>
      </c>
      <c r="AK26" s="11"/>
      <c r="AL26" s="2">
        <f>(Parameters!$B$13-Parameters!$B$25/Parameters!$B$24)*EXP(0.5*$A26*Parameters!$B$26) + Parameters!$B$25/Parameters!$B$24</f>
        <v>3917.605532388618</v>
      </c>
      <c r="AM26" s="2">
        <f>(Parameters!B$13-Parameters!B$25/Parameters!B$24)*0.5*Parameters!B$26*EXP(-0.5*Model!A26*Parameters!B$27)</f>
        <v>14.068178260431386</v>
      </c>
      <c r="AN26" s="8">
        <f>(Parameters!B$7-Parameters!B$8*Model!AM26)*(Parameters!B$15*EXP((Parameters!B$1+Parameters!B$19)*A26))/1000000000</f>
        <v>1082.7826057155621</v>
      </c>
      <c r="AO26" s="2">
        <f>AO25+Parameters!B$9*(Parameters!B$10*Model!AL26-Model!AO25)</f>
        <v>1.877391838669487</v>
      </c>
      <c r="AP26">
        <f t="shared" si="9"/>
        <v>3.2264899572017169E-2</v>
      </c>
      <c r="AQ26" s="3">
        <f t="shared" si="10"/>
        <v>1.7486547341723439E-2</v>
      </c>
      <c r="AS26" s="42">
        <f t="shared" si="14"/>
        <v>-1.1926239309845155E-4</v>
      </c>
      <c r="AT26" s="42">
        <f t="shared" si="15"/>
        <v>-5.1434821638385309E-5</v>
      </c>
      <c r="AV26" s="15">
        <f>IF(Parameters!H$30*EXP(0.5*Model!A26*Parameters!H$26)+Parameters!H$31*EXP(0.5*Model!A26*Parameters!H$27)+Parameters!$H$25/Parameters!$H$24&gt;AV25,Parameters!H$30*EXP(0.5*Model!A26*Parameters!H$26)+Parameters!H$31*EXP(0.5*Model!A26*Parameters!H$27)+Parameters!$H$25/Parameters!$H$24,AV25+5*AW25)</f>
        <v>3740.4948543170894</v>
      </c>
      <c r="AW26" s="22">
        <f>IF(Parameters!H$30*0.5*Parameters!H$26*EXP(0.5*Model!A26*Parameters!H$26)+Parameters!H$31*0.5*Parameters!H$27*EXP(0.5*Model!A26*Parameters!H$27)&gt;0,Parameters!H$30*0.5*Parameters!H$26*EXP(0.5*Model!A26*Parameters!H$26)+Parameters!H$31*0.5*Parameters!H$27*EXP(0.5*Model!A26*Parameters!H$27),0)</f>
        <v>10.906737001499977</v>
      </c>
      <c r="AX26">
        <f>(Parameters!B$7-Parameters!B$8*Model!AW26)*(Parameters!B$15*EXP((Parameters!B$1+Parameters!B$19)*A26))/1000000000</f>
        <v>1205.3365027037114</v>
      </c>
      <c r="AY26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26))/1000000000</f>
        <v>262.3436168501695</v>
      </c>
      <c r="AZ26" s="2">
        <f>AZ25+Parameters!B$9*(Parameters!B$10*Model!AV26-Model!AZ25)</f>
        <v>1.7930269816915028</v>
      </c>
      <c r="BB26" s="5">
        <v>95.047234413498899</v>
      </c>
      <c r="BC26">
        <f>(Parameters!K$25/Parameters!K$23)*Model!A26-Parameters!K$30/Parameters!K$23*EXP(Parameters!K$23*Model!A26)+Parameters!K$31</f>
        <v>4165.5516292256343</v>
      </c>
      <c r="BD26">
        <f>(Parameters!K$25/Parameters!K$23)-Parameters!K$30*EXP(Parameters!K$23*Model!A26)</f>
        <v>0.8081371448187582</v>
      </c>
      <c r="BE26">
        <f>(Parameters!B$7-Parameters!B$8*Model!BD26)*(Parameters!B$15*EXP((Parameters!B$1+Parameters!B$19)*A26))/1000000000</f>
        <v>1596.8107276521685</v>
      </c>
      <c r="BF26" s="2">
        <f>BF25+Parameters!B$9*(Parameters!B$10*Model!BC26-Model!BF25)</f>
        <v>1.9989665477680318</v>
      </c>
    </row>
    <row r="27" spans="1:58" x14ac:dyDescent="0.3">
      <c r="A27">
        <f>A26+Parameters!B$16</f>
        <v>120</v>
      </c>
      <c r="B27">
        <f>B26*(1+Parameters!B$1)^Parameters!B$16</f>
        <v>13371605533.781939</v>
      </c>
      <c r="C27">
        <f>C26/(1+Parameters!B$2)^Parameters!B$16</f>
        <v>0.26906755297661439</v>
      </c>
      <c r="D27">
        <f>(1/B27)*(1-Parameters!B$4)*K27</f>
        <v>84658.882336091367</v>
      </c>
      <c r="E27">
        <f>D27^(1-Parameters!B$3)/(1-Parameters!B$3)</f>
        <v>-5.3857547100702292E-2</v>
      </c>
      <c r="F27" s="59">
        <f t="shared" si="0"/>
        <v>-193772193.41231397</v>
      </c>
      <c r="G27">
        <f>G26*(1+Parameters!B$1+Parameters!B$5)^Parameters!B$16</f>
        <v>19.35814983377783</v>
      </c>
      <c r="H27">
        <f>EXP(-Parameters!B$6*N27^2)</f>
        <v>0.98253548913504785</v>
      </c>
      <c r="I27">
        <f>EXP(Parameters!B$7*L27-Parameters!B$8/2*L27^2)</f>
        <v>1.0142250908971098</v>
      </c>
      <c r="J27" s="54">
        <f t="shared" si="11"/>
        <v>0.99651214577763014</v>
      </c>
      <c r="K27">
        <f>Parameters!B$15*G27*H27*I27</f>
        <v>1489506815169833.5</v>
      </c>
      <c r="L27" s="56">
        <v>13.323486575974897</v>
      </c>
      <c r="M27" s="2">
        <f>M26+L27*Parameters!B$16</f>
        <v>3916.7379663516631</v>
      </c>
      <c r="N27" s="2">
        <f>N26+Parameters!B$9*(Parameters!B$10*Model!M27-Model!N26)</f>
        <v>1.8771688594280216</v>
      </c>
      <c r="O27" s="37">
        <f t="shared" si="1"/>
        <v>1.973621811713544E-2</v>
      </c>
      <c r="P27" s="47">
        <f t="shared" si="2"/>
        <v>1.953152567288299E-2</v>
      </c>
      <c r="Q27" s="48">
        <f t="shared" si="3"/>
        <v>1.9692612590371441E-2</v>
      </c>
      <c r="R27" s="48">
        <f t="shared" si="4"/>
        <v>-1.1904681115117296E-4</v>
      </c>
      <c r="S27" s="48">
        <f>-Parameters!B$6*2*Model!N27*((Model!N28-Model!N27)/5)</f>
        <v>-1.1805797578288724E-4</v>
      </c>
      <c r="T27" s="48">
        <f t="shared" si="5"/>
        <v>-4.2040106336415683E-5</v>
      </c>
      <c r="U27" s="48">
        <f>(Parameters!B$7-Parameters!B$8*Model!L27)*((Model!L28-Model!L27)/5)</f>
        <v>-4.1862517061391451E-5</v>
      </c>
      <c r="V27" s="49">
        <f t="shared" si="12"/>
        <v>-1.6108691748758865E-4</v>
      </c>
      <c r="W27" s="48">
        <f t="shared" si="16"/>
        <v>1.9838913082512413E-2</v>
      </c>
      <c r="X27">
        <f>X26*EXP((Parameters!B$1+Parameters!B$19)*Parameters!B$16)</f>
        <v>1460568157154460.3</v>
      </c>
      <c r="Y27" s="38">
        <f t="shared" si="6"/>
        <v>-2.6378188286456036E-4</v>
      </c>
      <c r="AC27" s="10">
        <f>(Parameters!$B$13-Parameters!$E$25/Parameters!$E$24)*EXP(0.5*$A27*Parameters!$E$26) + Parameters!$E$25/Parameters!$E$24</f>
        <v>3963.2149549986007</v>
      </c>
      <c r="AD27" s="10">
        <f>(Parameters!B$13-Parameters!E$25/Parameters!E$24)*0.5*Parameters!E$26*EXP(-0.5*Model!A27*Parameters!E$27)</f>
        <v>13.564176269269501</v>
      </c>
      <c r="AE27" s="10">
        <f>(Parameters!B$7-Parameters!B$8*Model!AD27)*(Parameters!B$15*EXP((Parameters!B$1+Parameters!B$19)*A27))/1000000000</f>
        <v>1245.9737599068635</v>
      </c>
      <c r="AF27" s="2">
        <f>AF26+Parameters!B$9*(Parameters!B$10*Model!AC27-Model!AF26)</f>
        <v>1.8993934855740511</v>
      </c>
      <c r="AG27" s="10">
        <f t="shared" si="7"/>
        <v>2.2224626146029491E-2</v>
      </c>
      <c r="AH27" s="11">
        <f t="shared" si="8"/>
        <v>1.1839438969172647E-2</v>
      </c>
      <c r="AI27" s="11">
        <f t="shared" si="13"/>
        <v>-4.436733252854097E-3</v>
      </c>
      <c r="AJ27" s="35">
        <v>7.0551929154343052</v>
      </c>
      <c r="AK27" s="11"/>
      <c r="AL27" s="2">
        <f>(Parameters!$B$13-Parameters!$B$25/Parameters!$B$24)*EXP(0.5*$A27*Parameters!$B$26) + Parameters!$B$25/Parameters!$B$24</f>
        <v>3987.1793516953999</v>
      </c>
      <c r="AM27" s="2">
        <f>(Parameters!B$13-Parameters!B$25/Parameters!B$24)*0.5*Parameters!B$26*EXP(-0.5*Model!A27*Parameters!B$27)</f>
        <v>13.762468866613215</v>
      </c>
      <c r="AN27" s="8">
        <f>(Parameters!B$7-Parameters!B$8*Model!AM27)*(Parameters!B$15*EXP((Parameters!B$1+Parameters!B$19)*A27))/1000000000</f>
        <v>1237.2851643024733</v>
      </c>
      <c r="AO27" s="2">
        <f>AO26+Parameters!B$9*(Parameters!B$10*Model!AL27-Model!AO26)</f>
        <v>1.9108537417408615</v>
      </c>
      <c r="AP27">
        <f t="shared" si="9"/>
        <v>3.3684882312839948E-2</v>
      </c>
      <c r="AQ27" s="3">
        <f t="shared" si="10"/>
        <v>1.7944513698732369E-2</v>
      </c>
      <c r="AS27" s="42">
        <f t="shared" si="14"/>
        <v>-1.1903972536075891E-4</v>
      </c>
      <c r="AT27" s="42">
        <f t="shared" si="15"/>
        <v>-4.2039222663547982E-5</v>
      </c>
      <c r="AV27" s="15">
        <f>IF(Parameters!H$30*EXP(0.5*Model!A27*Parameters!H$26)+Parameters!H$31*EXP(0.5*Model!A27*Parameters!H$27)+Parameters!$H$25/Parameters!$H$24&gt;AV26,Parameters!H$30*EXP(0.5*Model!A27*Parameters!H$26)+Parameters!H$31*EXP(0.5*Model!A27*Parameters!H$27)+Parameters!$H$25/Parameters!$H$24,AV26+5*AW26)</f>
        <v>3793.6220072181009</v>
      </c>
      <c r="AW27" s="22">
        <f>IF(Parameters!H$30*0.5*Parameters!H$26*EXP(0.5*Model!A27*Parameters!H$26)+Parameters!H$31*0.5*Parameters!H$27*EXP(0.5*Model!A27*Parameters!H$27)&gt;0,Parameters!H$30*0.5*Parameters!H$26*EXP(0.5*Model!A27*Parameters!H$26)+Parameters!H$31*0.5*Parameters!H$27*EXP(0.5*Model!A27*Parameters!H$27),0)</f>
        <v>10.341483609810025</v>
      </c>
      <c r="AX27">
        <f>(Parameters!B$7-Parameters!B$8*Model!AW27)*(Parameters!B$15*EXP((Parameters!B$1+Parameters!B$19)*A27))/1000000000</f>
        <v>1387.1826282679217</v>
      </c>
      <c r="AY27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27))/1000000000</f>
        <v>316.17003653606167</v>
      </c>
      <c r="AZ27" s="2">
        <f>AZ26+Parameters!B$9*(Parameters!B$10*Model!AV27-Model!AZ26)</f>
        <v>1.8186474413132456</v>
      </c>
      <c r="BB27" s="5">
        <v>94.600767867020679</v>
      </c>
      <c r="BC27">
        <v>4166.6000000000004</v>
      </c>
      <c r="BD27">
        <v>0</v>
      </c>
      <c r="BE27">
        <f>(Parameters!B$7-Parameters!B$8*Model!BD27)*(Parameters!B$15*EXP((Parameters!B$1+Parameters!B$19)*A27))/1000000000</f>
        <v>1840.3158780146205</v>
      </c>
      <c r="BF27" s="2">
        <f>BF26+Parameters!B$9*(Parameters!B$10*Model!BC27-Model!BF26)</f>
        <v>1.9998857957949172</v>
      </c>
    </row>
    <row r="28" spans="1:58" x14ac:dyDescent="0.3">
      <c r="A28">
        <f>A27+Parameters!B$16</f>
        <v>125</v>
      </c>
      <c r="B28">
        <f>B27*(1+Parameters!B$1)^Parameters!B$16</f>
        <v>13709255329.844893</v>
      </c>
      <c r="C28">
        <f>C27/(1+Parameters!B$2)^Parameters!B$16</f>
        <v>0.25474493105722584</v>
      </c>
      <c r="D28">
        <f>(1/B28)*(1-Parameters!B$4)*K28</f>
        <v>93349.447746094374</v>
      </c>
      <c r="E28">
        <f>D28^(1-Parameters!B$3)/(1-Parameters!B$3)</f>
        <v>-5.2046657293367236E-2</v>
      </c>
      <c r="F28" s="59">
        <f t="shared" si="0"/>
        <v>-181765836.01926923</v>
      </c>
      <c r="G28">
        <f>G27*(1+Parameters!B$1+Parameters!B$5)^Parameters!B$16</f>
        <v>21.901969708303518</v>
      </c>
      <c r="H28">
        <f>EXP(-Parameters!B$6*N28^2)</f>
        <v>0.98195082457431715</v>
      </c>
      <c r="I28">
        <f>EXP(Parameters!B$7*L28-Parameters!B$8/2*L28^2)</f>
        <v>1.0140119226485824</v>
      </c>
      <c r="J28" s="54">
        <f t="shared" si="11"/>
        <v>0.99570984357296421</v>
      </c>
      <c r="K28">
        <f>Parameters!B$15*G28*H28*I28</f>
        <v>1683883439541081</v>
      </c>
      <c r="L28" s="56">
        <v>13.080183421447988</v>
      </c>
      <c r="M28" s="2">
        <f>M27+L28*Parameters!B$16</f>
        <v>3982.1388834589029</v>
      </c>
      <c r="N28" s="2">
        <f>N27+Parameters!B$9*(Parameters!B$10*Model!M28-Model!N27)</f>
        <v>1.9086146122141774</v>
      </c>
      <c r="O28" s="37">
        <f t="shared" si="1"/>
        <v>1.973250473628263E-2</v>
      </c>
      <c r="P28" s="47">
        <f t="shared" si="2"/>
        <v>1.9527884155060064E-2</v>
      </c>
      <c r="Q28" s="48">
        <f t="shared" si="3"/>
        <v>1.9692612590371441E-2</v>
      </c>
      <c r="R28" s="48">
        <f t="shared" si="4"/>
        <v>-1.1857158509659066E-4</v>
      </c>
      <c r="S28" s="48">
        <f>-Parameters!B$6*2*Model!N28*((Model!N29-Model!N28)/5)</f>
        <v>-1.1762211457572228E-4</v>
      </c>
      <c r="T28" s="48">
        <f t="shared" si="5"/>
        <v>-4.6156850215029446E-5</v>
      </c>
      <c r="U28" s="48">
        <f>(Parameters!B$7-Parameters!B$8*Model!L28)*((Model!L29-Model!L28)/5)</f>
        <v>-4.5946504994332772E-5</v>
      </c>
      <c r="V28" s="49">
        <f t="shared" si="12"/>
        <v>-1.6472843531162011E-4</v>
      </c>
      <c r="W28" s="48">
        <f t="shared" si="16"/>
        <v>1.9835271564688381E-2</v>
      </c>
      <c r="X28">
        <f>X27*EXP((Parameters!B$1+Parameters!B$19)*Parameters!B$16)</f>
        <v>1650908114202949.3</v>
      </c>
      <c r="Y28" s="38">
        <f t="shared" si="6"/>
        <v>-2.674952637173704E-4</v>
      </c>
      <c r="AC28" s="10">
        <f>(Parameters!$B$13-Parameters!$E$25/Parameters!$E$24)*EXP(0.5*$A28*Parameters!$E$26) + Parameters!$E$25/Parameters!$E$24</f>
        <v>4030.2874611846678</v>
      </c>
      <c r="AD28" s="10">
        <f>(Parameters!B$13-Parameters!E$25/Parameters!E$24)*0.5*Parameters!E$26*EXP(-0.5*Model!A28*Parameters!E$27)</f>
        <v>13.265931343807951</v>
      </c>
      <c r="AE28" s="10">
        <f>(Parameters!B$7-Parameters!B$8*Model!AD28)*(Parameters!B$15*EXP((Parameters!B$1+Parameters!B$19)*A28))/1000000000</f>
        <v>1423.1192129571632</v>
      </c>
      <c r="AF28" s="2">
        <f>AF27+Parameters!B$9*(Parameters!B$10*Model!AC28-Model!AF27)</f>
        <v>1.9316531454797041</v>
      </c>
      <c r="AG28" s="10">
        <f t="shared" si="7"/>
        <v>2.3038533265526739E-2</v>
      </c>
      <c r="AH28" s="11">
        <f t="shared" si="8"/>
        <v>1.2070814672638293E-2</v>
      </c>
      <c r="AI28" s="11">
        <f t="shared" si="13"/>
        <v>-4.436733252854097E-3</v>
      </c>
      <c r="AJ28" s="35">
        <v>6.8248976061716577</v>
      </c>
      <c r="AK28" s="11"/>
      <c r="AL28" s="2">
        <f>(Parameters!$B$13-Parameters!$B$25/Parameters!$B$24)*EXP(0.5*$A28*Parameters!$B$26) + Parameters!$B$25/Parameters!$B$24</f>
        <v>4055.2412929372235</v>
      </c>
      <c r="AM28" s="2">
        <f>(Parameters!B$13-Parameters!B$25/Parameters!B$24)*0.5*Parameters!B$26*EXP(-0.5*Model!A28*Parameters!B$27)</f>
        <v>13.463402709164281</v>
      </c>
      <c r="AN28" s="8">
        <f>(Parameters!B$7-Parameters!B$8*Model!AM28)*(Parameters!B$15*EXP((Parameters!B$1+Parameters!B$19)*A28))/1000000000</f>
        <v>1413.3390005754779</v>
      </c>
      <c r="AO28" s="2">
        <f>AO27+Parameters!B$9*(Parameters!B$10*Model!AL28-Model!AO27)</f>
        <v>1.9435884989149796</v>
      </c>
      <c r="AP28">
        <f t="shared" si="9"/>
        <v>3.4973886700802259E-2</v>
      </c>
      <c r="AQ28" s="3">
        <f t="shared" si="10"/>
        <v>1.832422662856446E-2</v>
      </c>
      <c r="AS28" s="42">
        <f t="shared" si="14"/>
        <v>-1.1856455576397806E-4</v>
      </c>
      <c r="AT28" s="42">
        <f t="shared" si="15"/>
        <v>-4.6155785003998417E-5</v>
      </c>
      <c r="AV28" s="15">
        <f>IF(Parameters!H$30*EXP(0.5*Model!A28*Parameters!H$26)+Parameters!H$31*EXP(0.5*Model!A28*Parameters!H$27)+Parameters!$H$25/Parameters!$H$24&gt;AV27,Parameters!H$30*EXP(0.5*Model!A28*Parameters!H$26)+Parameters!H$31*EXP(0.5*Model!A28*Parameters!H$27)+Parameters!$H$25/Parameters!$H$24,AV27+5*AW27)</f>
        <v>3843.8814918342546</v>
      </c>
      <c r="AW28" s="22">
        <f>IF(Parameters!H$30*0.5*Parameters!H$26*EXP(0.5*Model!A28*Parameters!H$26)+Parameters!H$31*0.5*Parameters!H$27*EXP(0.5*Model!A28*Parameters!H$27)&gt;0,Parameters!H$30*0.5*Parameters!H$26*EXP(0.5*Model!A28*Parameters!H$26)+Parameters!H$31*0.5*Parameters!H$27*EXP(0.5*Model!A28*Parameters!H$27),0)</f>
        <v>9.7593053142942292</v>
      </c>
      <c r="AX28">
        <f>(Parameters!B$7-Parameters!B$8*Model!AW28)*(Parameters!B$15*EXP((Parameters!B$1+Parameters!B$19)*A28))/1000000000</f>
        <v>1596.7927339251476</v>
      </c>
      <c r="AY28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28))/1000000000</f>
        <v>381.04030585316667</v>
      </c>
      <c r="AZ28" s="2">
        <f>AZ27+Parameters!B$9*(Parameters!B$10*Model!AV28-Model!AZ27)</f>
        <v>1.8428947854535276</v>
      </c>
      <c r="BB28" s="5">
        <v>93.832980539232025</v>
      </c>
      <c r="BC28">
        <v>4166.6000000000004</v>
      </c>
      <c r="BD28">
        <v>0</v>
      </c>
      <c r="BE28">
        <f>(Parameters!B$7-Parameters!B$8*Model!BD28)*(Parameters!B$15*EXP((Parameters!B$1+Parameters!B$19)*A28))/1000000000</f>
        <v>2080.144223895717</v>
      </c>
      <c r="BF28" s="2">
        <f>BF27+Parameters!B$9*(Parameters!B$10*Model!BC28-Model!BF27)</f>
        <v>1.9999612522679391</v>
      </c>
    </row>
    <row r="29" spans="1:58" x14ac:dyDescent="0.3">
      <c r="A29">
        <f>A28+Parameters!B$16</f>
        <v>130</v>
      </c>
      <c r="B29">
        <f>B28*(1+Parameters!B$1)^Parameters!B$16</f>
        <v>14055431206.37689</v>
      </c>
      <c r="C29">
        <f>C28/(1+Parameters!B$2)^Parameters!B$16</f>
        <v>0.2411847106105395</v>
      </c>
      <c r="D29">
        <f>(1/B29)*(1-Parameters!B$4)*K29</f>
        <v>102930.25955913028</v>
      </c>
      <c r="E29">
        <f>D29^(1-Parameters!B$3)/(1-Parameters!B$3)</f>
        <v>-5.0296976819271581E-2</v>
      </c>
      <c r="F29" s="59">
        <f t="shared" si="0"/>
        <v>-170504493.48626998</v>
      </c>
      <c r="G29">
        <f>G28*(1+Parameters!B$1+Parameters!B$5)^Parameters!B$16</f>
        <v>24.78006840645628</v>
      </c>
      <c r="H29">
        <f>EXP(-Parameters!B$6*N29^2)</f>
        <v>0.98136883977972911</v>
      </c>
      <c r="I29">
        <f>EXP(Parameters!B$7*L29-Parameters!B$8/2*L29^2)</f>
        <v>1.0137779316681879</v>
      </c>
      <c r="J29" s="54">
        <f t="shared" si="11"/>
        <v>0.99489007259550299</v>
      </c>
      <c r="K29">
        <f>Parameters!B$15*G29*H29*I29</f>
        <v>1903591029326148.8</v>
      </c>
      <c r="L29" s="56">
        <v>12.815390911039465</v>
      </c>
      <c r="M29" s="2">
        <f>M28+L29*Parameters!B$16</f>
        <v>4046.2158380141004</v>
      </c>
      <c r="N29" s="2">
        <f>N28+Parameters!B$9*(Parameters!B$10*Model!M29-Model!N28)</f>
        <v>1.9394280917461373</v>
      </c>
      <c r="O29" s="37">
        <f t="shared" si="1"/>
        <v>1.9724181340493807E-2</v>
      </c>
      <c r="P29" s="47">
        <f t="shared" si="2"/>
        <v>1.9519721789224034E-2</v>
      </c>
      <c r="Q29" s="48">
        <f t="shared" si="3"/>
        <v>1.9692612590371441E-2</v>
      </c>
      <c r="R29" s="48">
        <f t="shared" si="4"/>
        <v>-1.1753714342214552E-4</v>
      </c>
      <c r="S29" s="48">
        <f>-Parameters!B$6*2*Model!N29*((Model!N30-Model!N29)/5)</f>
        <v>-1.1663300366763254E-4</v>
      </c>
      <c r="T29" s="48">
        <f t="shared" si="5"/>
        <v>-5.5353657725129613E-5</v>
      </c>
      <c r="U29" s="48">
        <f>(Parameters!B$7-Parameters!B$8*Model!L29)*((Model!L30-Model!L29)/5)</f>
        <v>-5.5057080802498981E-5</v>
      </c>
      <c r="V29" s="49">
        <f t="shared" si="12"/>
        <v>-1.7289080114727513E-4</v>
      </c>
      <c r="W29" s="48">
        <f t="shared" si="16"/>
        <v>1.9827109198852725E-2</v>
      </c>
      <c r="X29">
        <f>X28*EXP((Parameters!B$1+Parameters!B$19)*Parameters!B$16)</f>
        <v>1866053006968922.5</v>
      </c>
      <c r="Y29" s="38">
        <f t="shared" si="6"/>
        <v>-2.758186595061933E-4</v>
      </c>
      <c r="AC29" s="10">
        <f>(Parameters!$B$13-Parameters!$E$25/Parameters!$E$24)*EXP(0.5*$A29*Parameters!$E$26) + Parameters!$E$25/Parameters!$E$24</f>
        <v>4095.8851977856993</v>
      </c>
      <c r="AD29" s="10">
        <f>(Parameters!B$13-Parameters!E$25/Parameters!E$24)*0.5*Parameters!E$26*EXP(-0.5*Model!A29*Parameters!E$27)</f>
        <v>12.974244135807291</v>
      </c>
      <c r="AE29" s="10">
        <f>(Parameters!B$7-Parameters!B$8*Model!AD29)*(Parameters!B$15*EXP((Parameters!B$1+Parameters!B$19)*A29))/1000000000</f>
        <v>1624.9079702976799</v>
      </c>
      <c r="AF29" s="2">
        <f>AF28+Parameters!B$9*(Parameters!B$10*Model!AC29-Model!AF28)</f>
        <v>1.9632034899302215</v>
      </c>
      <c r="AG29" s="10">
        <f t="shared" si="7"/>
        <v>2.3775398184084251E-2</v>
      </c>
      <c r="AH29" s="11">
        <f t="shared" si="8"/>
        <v>1.22589738105105E-2</v>
      </c>
      <c r="AI29" s="11">
        <f t="shared" si="13"/>
        <v>-4.436733252854097E-3</v>
      </c>
      <c r="AJ29" s="35">
        <v>6.6021195866704776</v>
      </c>
      <c r="AK29" s="11"/>
      <c r="AL29" s="2">
        <f>(Parameters!$B$13-Parameters!$B$25/Parameters!$B$24)*EXP(0.5*$A29*Parameters!$B$26) + Parameters!$B$25/Parameters!$B$24</f>
        <v>4121.8242100713096</v>
      </c>
      <c r="AM29" s="2">
        <f>(Parameters!B$13-Parameters!B$25/Parameters!B$24)*0.5*Parameters!B$26*EXP(-0.5*Model!A29*Parameters!B$27)</f>
        <v>13.17083542683711</v>
      </c>
      <c r="AN29" s="8">
        <f>(Parameters!B$7-Parameters!B$8*Model!AM29)*(Parameters!B$15*EXP((Parameters!B$1+Parameters!B$19)*A29))/1000000000</f>
        <v>1613.9024772045771</v>
      </c>
      <c r="AO29" s="2">
        <f>AO28+Parameters!B$9*(Parameters!B$10*Model!AL29-Model!AO28)</f>
        <v>1.9756119114794952</v>
      </c>
      <c r="AP29">
        <f t="shared" si="9"/>
        <v>3.6183819733357936E-2</v>
      </c>
      <c r="AQ29" s="3">
        <f t="shared" si="10"/>
        <v>1.8656953504669685E-2</v>
      </c>
      <c r="AS29" s="42">
        <f t="shared" si="14"/>
        <v>-1.1753023620275638E-4</v>
      </c>
      <c r="AT29" s="42">
        <f t="shared" si="15"/>
        <v>-5.5352125739704938E-5</v>
      </c>
      <c r="AV29" s="15">
        <f>IF(Parameters!H$30*EXP(0.5*Model!A29*Parameters!H$26)+Parameters!H$31*EXP(0.5*Model!A29*Parameters!H$27)+Parameters!$H$25/Parameters!$H$24&gt;AV28,Parameters!H$30*EXP(0.5*Model!A29*Parameters!H$26)+Parameters!H$31*EXP(0.5*Model!A29*Parameters!H$27)+Parameters!$H$25/Parameters!$H$24,AV28+5*AW28)</f>
        <v>3891.1830702533557</v>
      </c>
      <c r="AW29" s="22">
        <f>IF(Parameters!H$30*0.5*Parameters!H$26*EXP(0.5*Model!A29*Parameters!H$26)+Parameters!H$31*0.5*Parameters!H$27*EXP(0.5*Model!A29*Parameters!H$27)&gt;0,Parameters!H$30*0.5*Parameters!H$26*EXP(0.5*Model!A29*Parameters!H$26)+Parameters!H$31*0.5*Parameters!H$27*EXP(0.5*Model!A29*Parameters!H$27),0)</f>
        <v>9.1579266674572271</v>
      </c>
      <c r="AX29">
        <f>(Parameters!B$7-Parameters!B$8*Model!AW29)*(Parameters!B$15*EXP((Parameters!B$1+Parameters!B$19)*A29))/1000000000</f>
        <v>1838.5514909185599</v>
      </c>
      <c r="AY29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29))/1000000000</f>
        <v>459.22034951631048</v>
      </c>
      <c r="AZ29" s="2">
        <f>AZ28+Parameters!B$9*(Parameters!B$10*Model!AV29-Model!AZ28)</f>
        <v>1.865726166305353</v>
      </c>
      <c r="BB29" s="5">
        <v>92.74242261167204</v>
      </c>
      <c r="BC29">
        <v>4166.6000000000004</v>
      </c>
      <c r="BD29">
        <v>0</v>
      </c>
      <c r="BE29">
        <f>(Parameters!B$7-Parameters!B$8*Model!BD29)*(Parameters!B$15*EXP((Parameters!B$1+Parameters!B$19)*A29))/1000000000</f>
        <v>2351.2267887808434</v>
      </c>
      <c r="BF29" s="2">
        <f>BF28+Parameters!B$9*(Parameters!B$10*Model!BC29-Model!BF28)</f>
        <v>1.9999674461124233</v>
      </c>
    </row>
    <row r="30" spans="1:58" x14ac:dyDescent="0.3">
      <c r="A30">
        <f>A29+Parameters!B$16</f>
        <v>135</v>
      </c>
      <c r="B30">
        <f>B29*(1+Parameters!B$1)^Parameters!B$16</f>
        <v>14410348457.594048</v>
      </c>
      <c r="C30">
        <f>C29/(1+Parameters!B$2)^Parameters!B$16</f>
        <v>0.22834630856392735</v>
      </c>
      <c r="D30">
        <f>(1/B30)*(1-Parameters!B$4)*K30</f>
        <v>113489.75501150142</v>
      </c>
      <c r="E30">
        <f>D30^(1-Parameters!B$3)/(1-Parameters!B$3)</f>
        <v>-4.8606810596364645E-2</v>
      </c>
      <c r="F30" s="59">
        <f t="shared" si="0"/>
        <v>-159943134.55201733</v>
      </c>
      <c r="G30">
        <f>G29*(1+Parameters!B$1+Parameters!B$5)^Parameters!B$16</f>
        <v>28.03637291105613</v>
      </c>
      <c r="H30">
        <f>EXP(-Parameters!B$6*N30^2)</f>
        <v>0.98079227276606673</v>
      </c>
      <c r="I30">
        <f>EXP(Parameters!B$7*L30-Parameters!B$8/2*L30^2)</f>
        <v>1.0134973889094541</v>
      </c>
      <c r="J30" s="54">
        <f t="shared" si="11"/>
        <v>0.99403040751097771</v>
      </c>
      <c r="K30">
        <f>Parameters!B$15*G30*H30*I30</f>
        <v>2151877521161468.3</v>
      </c>
      <c r="L30" s="56">
        <v>12.500972441161078</v>
      </c>
      <c r="M30" s="2">
        <f>M29+L30*Parameters!B$16</f>
        <v>4108.7207002199057</v>
      </c>
      <c r="N30" s="2">
        <f>N29+Parameters!B$9*(Parameters!B$10*Model!M30-Model!N29)</f>
        <v>1.9694970084963901</v>
      </c>
      <c r="O30" s="37">
        <f t="shared" si="1"/>
        <v>1.9722486481288604E-2</v>
      </c>
      <c r="P30" s="47">
        <f t="shared" si="2"/>
        <v>1.9518059711728312E-2</v>
      </c>
      <c r="Q30" s="48">
        <f t="shared" si="3"/>
        <v>1.9692612590371441E-2</v>
      </c>
      <c r="R30" s="48">
        <f t="shared" si="4"/>
        <v>-1.1621377383571627E-4</v>
      </c>
      <c r="S30" s="48">
        <f>-Parameters!B$6*2*Model!N30*((Model!N31-Model!N30)/5)</f>
        <v>-1.1535612271700326E-4</v>
      </c>
      <c r="T30" s="48">
        <f t="shared" si="5"/>
        <v>-5.8339104807264509E-5</v>
      </c>
      <c r="U30" s="48">
        <f>(Parameters!B$7-Parameters!B$8*Model!L30)*((Model!L31-Model!L30)/5)</f>
        <v>-5.8016767619979782E-5</v>
      </c>
      <c r="V30" s="49">
        <f t="shared" si="12"/>
        <v>-1.7455287864298077E-4</v>
      </c>
      <c r="W30" s="48">
        <f t="shared" si="16"/>
        <v>1.9825447121357021E-2</v>
      </c>
      <c r="X30">
        <f>X29*EXP((Parameters!B$1+Parameters!B$19)*Parameters!B$16)</f>
        <v>2109235392848574.8</v>
      </c>
      <c r="Y30" s="38">
        <f t="shared" si="6"/>
        <v>-2.7751351871139682E-4</v>
      </c>
      <c r="AC30" s="10">
        <f>(Parameters!$B$13-Parameters!$E$25/Parameters!$E$24)*EXP(0.5*$A30*Parameters!$E$26) + Parameters!$E$25/Parameters!$E$24</f>
        <v>4160.0405915806041</v>
      </c>
      <c r="AD30" s="10">
        <f>(Parameters!B$13-Parameters!E$25/Parameters!E$24)*0.5*Parameters!E$26*EXP(-0.5*Model!A30*Parameters!E$27)</f>
        <v>12.688970456197978</v>
      </c>
      <c r="AE30" s="10">
        <f>(Parameters!B$7-Parameters!B$8*Model!AD30)*(Parameters!B$15*EXP((Parameters!B$1+Parameters!B$19)*A30))/1000000000</f>
        <v>1854.7158274385242</v>
      </c>
      <c r="AF30" s="2">
        <f>AF29+Parameters!B$9*(Parameters!B$10*Model!AC30-Model!AF29)</f>
        <v>1.994060115135122</v>
      </c>
      <c r="AG30" s="10">
        <f t="shared" si="7"/>
        <v>2.4563106638731957E-2</v>
      </c>
      <c r="AH30" s="11">
        <f t="shared" si="8"/>
        <v>1.2471766411813252E-2</v>
      </c>
      <c r="AI30" s="11">
        <f t="shared" si="13"/>
        <v>-4.436733252854097E-3</v>
      </c>
      <c r="AJ30" s="35">
        <v>6.3866134778757662</v>
      </c>
      <c r="AK30" s="11"/>
      <c r="AL30" s="2">
        <f>(Parameters!$B$13-Parameters!$B$25/Parameters!$B$24)*EXP(0.5*$A30*Parameters!$B$26) + Parameters!$B$25/Parameters!$B$24</f>
        <v>4186.9602431199855</v>
      </c>
      <c r="AM30" s="2">
        <f>(Parameters!B$13-Parameters!B$25/Parameters!B$24)*0.5*Parameters!B$26*EXP(-0.5*Model!A30*Parameters!B$27)</f>
        <v>12.884625795434998</v>
      </c>
      <c r="AN30" s="8">
        <f>(Parameters!B$7-Parameters!B$8*Model!AM30)*(Parameters!B$15*EXP((Parameters!B$1+Parameters!B$19)*A30))/1000000000</f>
        <v>1842.3353324489688</v>
      </c>
      <c r="AO30" s="2">
        <f>AO29+Parameters!B$9*(Parameters!B$10*Model!AL30-Model!AO29)</f>
        <v>2.0069394373512308</v>
      </c>
      <c r="AP30">
        <f t="shared" si="9"/>
        <v>3.7442428854840726E-2</v>
      </c>
      <c r="AQ30" s="3">
        <f t="shared" si="10"/>
        <v>1.9011163100687366E-2</v>
      </c>
      <c r="AS30" s="42">
        <f t="shared" si="14"/>
        <v>-1.1620702127668192E-4</v>
      </c>
      <c r="AT30" s="42">
        <f t="shared" si="15"/>
        <v>-5.8337403114783193E-5</v>
      </c>
      <c r="AV30" s="15">
        <f>IF(Parameters!H$30*EXP(0.5*Model!A30*Parameters!H$26)+Parameters!H$31*EXP(0.5*Model!A30*Parameters!H$27)+Parameters!$H$25/Parameters!$H$24&gt;AV29,Parameters!H$30*EXP(0.5*Model!A30*Parameters!H$26)+Parameters!H$31*EXP(0.5*Model!A30*Parameters!H$27)+Parameters!$H$25/Parameters!$H$24,AV29+5*AW29)</f>
        <v>3935.424662334749</v>
      </c>
      <c r="AW30" s="22">
        <f>IF(Parameters!H$30*0.5*Parameters!H$26*EXP(0.5*Model!A30*Parameters!H$26)+Parameters!H$31*0.5*Parameters!H$27*EXP(0.5*Model!A30*Parameters!H$27)&gt;0,Parameters!H$30*0.5*Parameters!H$26*EXP(0.5*Model!A30*Parameters!H$26)+Parameters!H$31*0.5*Parameters!H$27*EXP(0.5*Model!A30*Parameters!H$27),0)</f>
        <v>8.5348834503571407</v>
      </c>
      <c r="AX30">
        <f>(Parameters!B$7-Parameters!B$8*Model!AW30)*(Parameters!B$15*EXP((Parameters!B$1+Parameters!B$19)*A30))/1000000000</f>
        <v>2117.57424756928</v>
      </c>
      <c r="AY30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30))/1000000000</f>
        <v>553.44100393186716</v>
      </c>
      <c r="AZ30" s="2">
        <f>AZ29+Parameters!B$9*(Parameters!B$10*Model!AV30-Model!AZ29)</f>
        <v>1.887093090278168</v>
      </c>
      <c r="BB30" s="5">
        <v>91.327995564416753</v>
      </c>
      <c r="BC30">
        <v>4166.6000000000004</v>
      </c>
      <c r="BD30">
        <v>0</v>
      </c>
      <c r="BE30">
        <f>(Parameters!B$7-Parameters!B$8*Model!BD30)*(Parameters!B$15*EXP((Parameters!B$1+Parameters!B$19)*A30))/1000000000</f>
        <v>2657.6365949892056</v>
      </c>
      <c r="BF30" s="2">
        <f>BF29+Parameters!B$9*(Parameters!B$10*Model!BC30-Model!BF29)</f>
        <v>1.9999679545341391</v>
      </c>
    </row>
    <row r="31" spans="1:58" x14ac:dyDescent="0.3">
      <c r="A31">
        <f>A30+Parameters!B$16</f>
        <v>140</v>
      </c>
      <c r="B31">
        <f>B30*(1+Parameters!B$1)^Parameters!B$16</f>
        <v>14774227814.161228</v>
      </c>
      <c r="C31">
        <f>C30/(1+Parameters!B$2)^Parameters!B$16</f>
        <v>0.21619130210525778</v>
      </c>
      <c r="D31">
        <f>(1/B31)*(1-Parameters!B$4)*K31</f>
        <v>125131.49690886658</v>
      </c>
      <c r="E31">
        <f>D31^(1-Parameters!B$3)/(1-Parameters!B$3)</f>
        <v>-4.6973576898208642E-2</v>
      </c>
      <c r="F31" s="59">
        <f t="shared" si="0"/>
        <v>-150036401.83034781</v>
      </c>
      <c r="G31">
        <f>G30*(1+Parameters!B$1+Parameters!B$5)^Parameters!B$16</f>
        <v>31.720582571233138</v>
      </c>
      <c r="H31">
        <f>EXP(-Parameters!B$6*N31^2)</f>
        <v>0.98022253045502239</v>
      </c>
      <c r="I31">
        <f>EXP(Parameters!B$7*L31-Parameters!B$8/2*L31^2)</f>
        <v>1.0132017993706552</v>
      </c>
      <c r="J31" s="54">
        <f t="shared" si="11"/>
        <v>0.99316323164068554</v>
      </c>
      <c r="K31">
        <f>Parameters!B$15*G31*H31*I31</f>
        <v>2432527950077113.5</v>
      </c>
      <c r="L31" s="56">
        <v>12.173183287748822</v>
      </c>
      <c r="M31" s="2">
        <f>M30+L31*Parameters!B$16</f>
        <v>4169.5866166586502</v>
      </c>
      <c r="N31" s="2">
        <f>N30+Parameters!B$9*(Parameters!B$10*Model!M31-Model!N30)</f>
        <v>1.9987826896168381</v>
      </c>
      <c r="O31" s="37">
        <f t="shared" si="1"/>
        <v>1.9729358064348279E-2</v>
      </c>
      <c r="P31" s="47">
        <f t="shared" si="2"/>
        <v>1.9524798368567246E-2</v>
      </c>
      <c r="Q31" s="48">
        <f t="shared" si="3"/>
        <v>1.9692612590371441E-2</v>
      </c>
      <c r="R31" s="48">
        <f t="shared" si="4"/>
        <v>-1.1504699230522071E-4</v>
      </c>
      <c r="S31" s="48">
        <f>-Parameters!B$6*2*Model!N31*((Model!N32-Model!N31)/5)</f>
        <v>-1.1423046124372149E-4</v>
      </c>
      <c r="T31" s="48">
        <f t="shared" si="5"/>
        <v>-5.2767229499030983E-5</v>
      </c>
      <c r="U31" s="48">
        <f>(Parameters!B$7-Parameters!B$8*Model!L31)*((Model!L32-Model!L31)/5)</f>
        <v>-5.2508960791364897E-5</v>
      </c>
      <c r="V31" s="49">
        <f t="shared" si="12"/>
        <v>-1.6781422180425169E-4</v>
      </c>
      <c r="W31" s="48">
        <f t="shared" si="16"/>
        <v>1.983218577819575E-2</v>
      </c>
      <c r="X31">
        <f>X30*EXP((Parameters!B$1+Parameters!B$19)*Parameters!B$16)</f>
        <v>2384109093273562</v>
      </c>
      <c r="Y31" s="38">
        <f t="shared" si="6"/>
        <v>-2.7064193565172132E-4</v>
      </c>
      <c r="AC31" s="10">
        <f>(Parameters!$B$13-Parameters!$E$25/Parameters!$E$24)*EXP(0.5*$A31*Parameters!$E$26) + Parameters!$E$25/Parameters!$E$24</f>
        <v>4222.7853563582739</v>
      </c>
      <c r="AD31" s="10">
        <f>(Parameters!B$13-Parameters!E$25/Parameters!E$24)*0.5*Parameters!E$26*EXP(-0.5*Model!A31*Parameters!E$27)</f>
        <v>12.409969286295281</v>
      </c>
      <c r="AE31" s="10">
        <f>(Parameters!B$7-Parameters!B$8*Model!AD31)*(Parameters!B$15*EXP((Parameters!B$1+Parameters!B$19)*A31))/1000000000</f>
        <v>2116.3758388436236</v>
      </c>
      <c r="AF31" s="2">
        <f>AF30+Parameters!B$9*(Parameters!B$10*Model!AC31-Model!AF30)</f>
        <v>2.0242382743792788</v>
      </c>
      <c r="AG31" s="10">
        <f t="shared" si="7"/>
        <v>2.5455584762440697E-2</v>
      </c>
      <c r="AH31" s="11">
        <f t="shared" si="8"/>
        <v>1.2735543936154696E-2</v>
      </c>
      <c r="AI31" s="11">
        <f t="shared" si="13"/>
        <v>-4.436733252854097E-3</v>
      </c>
      <c r="AJ31" s="35">
        <v>6.1781419103852757</v>
      </c>
      <c r="AK31" s="11"/>
      <c r="AL31" s="2">
        <f>(Parameters!$B$13-Parameters!$B$25/Parameters!$B$24)*EXP(0.5*$A31*Parameters!$B$26) + Parameters!$B$25/Parameters!$B$24</f>
        <v>4250.6808336848953</v>
      </c>
      <c r="AM31" s="2">
        <f>(Parameters!B$13-Parameters!B$25/Parameters!B$24)*0.5*Parameters!B$26*EXP(-0.5*Model!A31*Parameters!B$27)</f>
        <v>12.604635659642129</v>
      </c>
      <c r="AN31" s="8">
        <f>(Parameters!B$7-Parameters!B$8*Model!AM31)*(Parameters!B$15*EXP((Parameters!B$1+Parameters!B$19)*A31))/1000000000</f>
        <v>2102.4526627180994</v>
      </c>
      <c r="AO31" s="2">
        <f>AO30+Parameters!B$9*(Parameters!B$10*Model!AL31-Model!AO30)</f>
        <v>2.0375861985378183</v>
      </c>
      <c r="AP31">
        <f t="shared" si="9"/>
        <v>3.8803508920980168E-2</v>
      </c>
      <c r="AQ31" s="3">
        <f t="shared" si="10"/>
        <v>1.941357063104179E-2</v>
      </c>
      <c r="AS31" s="42">
        <f t="shared" si="14"/>
        <v>-1.1504037465381867E-4</v>
      </c>
      <c r="AT31" s="42">
        <f t="shared" si="15"/>
        <v>-5.276583733326845E-5</v>
      </c>
      <c r="AV31" s="15">
        <f>IF(Parameters!H$30*EXP(0.5*Model!A31*Parameters!H$26)+Parameters!H$31*EXP(0.5*Model!A31*Parameters!H$27)+Parameters!$H$25/Parameters!$H$24&gt;AV30,Parameters!H$30*EXP(0.5*Model!A31*Parameters!H$26)+Parameters!H$31*EXP(0.5*Model!A31*Parameters!H$27)+Parameters!$H$25/Parameters!$H$24,AV30+5*AW30)</f>
        <v>3976.491359003011</v>
      </c>
      <c r="AW31" s="22">
        <f>IF(Parameters!H$30*0.5*Parameters!H$26*EXP(0.5*Model!A31*Parameters!H$26)+Parameters!H$31*0.5*Parameters!H$27*EXP(0.5*Model!A31*Parameters!H$27)&gt;0,Parameters!H$30*0.5*Parameters!H$26*EXP(0.5*Model!A31*Parameters!H$26)+Parameters!H$31*0.5*Parameters!H$27*EXP(0.5*Model!A31*Parameters!H$27),0)</f>
        <v>7.8875052840156572</v>
      </c>
      <c r="AX31">
        <f>(Parameters!B$7-Parameters!B$8*Model!AW31)*(Parameters!B$15*EXP((Parameters!B$1+Parameters!B$19)*A31))/1000000000</f>
        <v>2439.8372653987399</v>
      </c>
      <c r="AY31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31))/1000000000</f>
        <v>666.99340557475466</v>
      </c>
      <c r="AZ31" s="2">
        <f>AZ30+Parameters!B$9*(Parameters!B$10*Model!AV31-Model!AZ30)</f>
        <v>1.9069409479288781</v>
      </c>
      <c r="BB31" s="5">
        <v>89.588867433033684</v>
      </c>
      <c r="BC31">
        <v>4166.6000000000004</v>
      </c>
      <c r="BD31">
        <v>0</v>
      </c>
      <c r="BE31">
        <f>(Parameters!B$7-Parameters!B$8*Model!BD31)*(Parameters!B$15*EXP((Parameters!B$1+Parameters!B$19)*A31))/1000000000</f>
        <v>3003.9774575246897</v>
      </c>
      <c r="BF31" s="2">
        <f>BF30+Parameters!B$9*(Parameters!B$10*Model!BC31-Model!BF30)</f>
        <v>1.9999679962679351</v>
      </c>
    </row>
    <row r="32" spans="1:58" x14ac:dyDescent="0.3">
      <c r="A32">
        <f>A31+Parameters!B$16</f>
        <v>145</v>
      </c>
      <c r="B32">
        <f>B31*(1+Parameters!B$1)^Parameters!B$16</f>
        <v>15147295580.469185</v>
      </c>
      <c r="C32">
        <f>C31/(1+Parameters!B$2)^Parameters!B$16</f>
        <v>0.20468331369097642</v>
      </c>
      <c r="D32">
        <f>(1/B32)*(1-Parameters!B$4)*K32</f>
        <v>137972.09353164458</v>
      </c>
      <c r="E32">
        <f>D32^(1-Parameters!B$3)/(1-Parameters!B$3)</f>
        <v>-4.5394686032942631E-2</v>
      </c>
      <c r="F32" s="59">
        <f t="shared" si="0"/>
        <v>-140741623.42386097</v>
      </c>
      <c r="G32">
        <f>G31*(1+Parameters!B$1+Parameters!B$5)^Parameters!B$16</f>
        <v>35.888927638768379</v>
      </c>
      <c r="H32">
        <f>EXP(-Parameters!B$6*N32^2)</f>
        <v>0.97965883432983225</v>
      </c>
      <c r="I32">
        <f>EXP(Parameters!B$7*L32-Parameters!B$8/2*L32^2)</f>
        <v>1.0129345153724147</v>
      </c>
      <c r="J32" s="54">
        <f t="shared" si="11"/>
        <v>0.99233024658219338</v>
      </c>
      <c r="K32">
        <f>Parameters!B$15*G32*H32*I32</f>
        <v>2749873792868369.5</v>
      </c>
      <c r="L32" s="56">
        <v>11.879773047237542</v>
      </c>
      <c r="M32" s="2">
        <f>M31+L32*Parameters!B$16</f>
        <v>4228.9854818948379</v>
      </c>
      <c r="N32" s="2">
        <f>N31+Parameters!B$9*(Parameters!B$10*Model!M32-Model!N31)</f>
        <v>2.0273576972545166</v>
      </c>
      <c r="O32" s="37">
        <f t="shared" si="1"/>
        <v>1.9739959713871436E-2</v>
      </c>
      <c r="P32" s="47">
        <f t="shared" si="2"/>
        <v>1.9535194847132401E-2</v>
      </c>
      <c r="Q32" s="48">
        <f t="shared" si="3"/>
        <v>1.9692612590371441E-2</v>
      </c>
      <c r="R32" s="48">
        <f t="shared" si="4"/>
        <v>-1.1428715804906537E-4</v>
      </c>
      <c r="S32" s="48">
        <f>-Parameters!B$6*2*Model!N32*((Model!N33-Model!N32)/5)</f>
        <v>-1.1350355133530358E-4</v>
      </c>
      <c r="T32" s="48">
        <f t="shared" si="5"/>
        <v>-4.3130585190188437E-5</v>
      </c>
      <c r="U32" s="48">
        <f>(Parameters!B$7-Parameters!B$8*Model!L32)*((Model!L33-Model!L32)/5)</f>
        <v>-4.2961053024519777E-5</v>
      </c>
      <c r="V32" s="49">
        <f t="shared" si="12"/>
        <v>-1.5741774323925381E-4</v>
      </c>
      <c r="W32" s="48">
        <f t="shared" si="16"/>
        <v>1.9842582256760746E-2</v>
      </c>
      <c r="X32">
        <f>X31*EXP((Parameters!B$1+Parameters!B$19)*Parameters!B$16)</f>
        <v>2694804092469421</v>
      </c>
      <c r="Y32" s="38">
        <f t="shared" si="6"/>
        <v>-2.6004028612856486E-4</v>
      </c>
      <c r="AC32" s="10">
        <f>(Parameters!$B$13-Parameters!$E$25/Parameters!$E$24)*EXP(0.5*$A32*Parameters!$E$26) + Parameters!$E$25/Parameters!$E$24</f>
        <v>4284.1505085945901</v>
      </c>
      <c r="AD32" s="10">
        <f>(Parameters!B$13-Parameters!E$25/Parameters!E$24)*0.5*Parameters!E$26*EXP(-0.5*Model!A32*Parameters!E$27)</f>
        <v>12.137102708089822</v>
      </c>
      <c r="AE32" s="10">
        <f>(Parameters!B$7-Parameters!B$8*Model!AD32)*(Parameters!B$15*EXP((Parameters!B$1+Parameters!B$19)*A32))/1000000000</f>
        <v>2414.2397350570077</v>
      </c>
      <c r="AF32" s="2">
        <f>AF31+Parameters!B$9*(Parameters!B$10*Model!AC32-Model!AF31)</f>
        <v>2.0537528855630396</v>
      </c>
      <c r="AG32" s="10">
        <f t="shared" si="7"/>
        <v>2.6395188308522943E-2</v>
      </c>
      <c r="AH32" s="11">
        <f t="shared" si="8"/>
        <v>1.3019502352381017E-2</v>
      </c>
      <c r="AI32" s="11">
        <f t="shared" si="13"/>
        <v>-4.436733252854097E-3</v>
      </c>
      <c r="AJ32" s="35">
        <v>5.976475262998763</v>
      </c>
      <c r="AK32" s="11"/>
      <c r="AL32" s="2">
        <f>(Parameters!$B$13-Parameters!$B$25/Parameters!$B$24)*EXP(0.5*$A32*Parameters!$B$26) + Parameters!$B$25/Parameters!$B$24</f>
        <v>4313.0167401240615</v>
      </c>
      <c r="AM32" s="2">
        <f>(Parameters!B$13-Parameters!B$25/Parameters!B$24)*0.5*Parameters!B$26*EXP(-0.5*Model!A32*Parameters!B$27)</f>
        <v>12.330729866335103</v>
      </c>
      <c r="AN32" s="8">
        <f>(Parameters!B$7-Parameters!B$8*Model!AM32)*(Parameters!B$15*EXP((Parameters!B$1+Parameters!B$19)*A32))/1000000000</f>
        <v>2398.5861173034295</v>
      </c>
      <c r="AO32" s="2">
        <f>AO31+Parameters!B$9*(Parameters!B$10*Model!AL32-Model!AO31)</f>
        <v>2.0675669884371919</v>
      </c>
      <c r="AP32">
        <f t="shared" si="9"/>
        <v>4.0209291182675244E-2</v>
      </c>
      <c r="AQ32" s="3">
        <f t="shared" si="10"/>
        <v>1.9833348223220488E-2</v>
      </c>
      <c r="AS32" s="42">
        <f t="shared" si="14"/>
        <v>-1.1428062752061319E-4</v>
      </c>
      <c r="AT32" s="42">
        <f t="shared" si="15"/>
        <v>-4.3129655079909845E-5</v>
      </c>
      <c r="AV32" s="15">
        <f>IF(Parameters!H$30*EXP(0.5*Model!A32*Parameters!H$26)+Parameters!H$31*EXP(0.5*Model!A32*Parameters!H$27)+Parameters!$H$25/Parameters!$H$24&gt;AV31,Parameters!H$30*EXP(0.5*Model!A32*Parameters!H$26)+Parameters!H$31*EXP(0.5*Model!A32*Parameters!H$27)+Parameters!$H$25/Parameters!$H$24,AV31+5*AW31)</f>
        <v>4014.2543447538251</v>
      </c>
      <c r="AW32" s="22">
        <f>IF(Parameters!H$30*0.5*Parameters!H$26*EXP(0.5*Model!A32*Parameters!H$26)+Parameters!H$31*0.5*Parameters!H$27*EXP(0.5*Model!A32*Parameters!H$27)&gt;0,Parameters!H$30*0.5*Parameters!H$26*EXP(0.5*Model!A32*Parameters!H$26)+Parameters!H$31*0.5*Parameters!H$27*EXP(0.5*Model!A32*Parameters!H$27),0)</f>
        <v>7.2128966803975008</v>
      </c>
      <c r="AX32">
        <f>(Parameters!B$7-Parameters!B$8*Model!AW32)*(Parameters!B$15*EXP((Parameters!B$1+Parameters!B$19)*A32))/1000000000</f>
        <v>2812.3328517246437</v>
      </c>
      <c r="AY32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32))/1000000000</f>
        <v>803.84395070043865</v>
      </c>
      <c r="AZ32" s="2">
        <f>AZ31+Parameters!B$9*(Parameters!B$10*Model!AV32-Model!AZ31)</f>
        <v>1.9252085006331874</v>
      </c>
      <c r="BB32" s="5">
        <v>87.503121223033943</v>
      </c>
      <c r="BC32">
        <v>4166.6000000000004</v>
      </c>
      <c r="BD32">
        <v>0</v>
      </c>
      <c r="BE32">
        <f>(Parameters!B$7-Parameters!B$8*Model!BD32)*(Parameters!B$15*EXP((Parameters!B$1+Parameters!B$19)*A32))/1000000000</f>
        <v>3395.4531565114726</v>
      </c>
      <c r="BF32" s="2">
        <f>BF31+Parameters!B$9*(Parameters!B$10*Model!BC32-Model!BF31)</f>
        <v>1.9999679996936537</v>
      </c>
    </row>
    <row r="33" spans="1:58" s="23" customFormat="1" x14ac:dyDescent="0.3">
      <c r="A33" s="23">
        <f>A32+Parameters!B$16</f>
        <v>150</v>
      </c>
      <c r="B33" s="23">
        <f>B32*(1+Parameters!B$1)^Parameters!B$16</f>
        <v>15529783775.378128</v>
      </c>
      <c r="C33" s="23">
        <f>C32/(1+Parameters!B$2)^Parameters!B$16</f>
        <v>0.19378790217527331</v>
      </c>
      <c r="D33" s="23">
        <f>(1/B33)*(1-Parameters!B$4)*K33</f>
        <v>152138.2596856592</v>
      </c>
      <c r="E33" s="23">
        <f>D33^(1-Parameters!B$3)/(1-Parameters!B$3)</f>
        <v>-4.3868067215830094E-2</v>
      </c>
      <c r="F33" s="60">
        <f t="shared" si="0"/>
        <v>-132020256.00697264</v>
      </c>
      <c r="G33" s="23">
        <f>G32*(1+Parameters!B$1+Parameters!B$5)^Parameters!B$16</f>
        <v>40.605027482339878</v>
      </c>
      <c r="H33" s="23">
        <f>EXP(-Parameters!B$6*N33^2)</f>
        <v>0.97909918212754443</v>
      </c>
      <c r="I33" s="23">
        <f>EXP(Parameters!B$7*L33-Parameters!B$8/2*L33^2)</f>
        <v>1.0127160966325446</v>
      </c>
      <c r="J33" s="54">
        <f t="shared" si="11"/>
        <v>0.99154950194032365</v>
      </c>
      <c r="K33" s="23">
        <f>Parameters!B$15*G33*H33*I33</f>
        <v>3108781943263966</v>
      </c>
      <c r="L33" s="57">
        <v>11.642053208163423</v>
      </c>
      <c r="M33" s="23">
        <f>M32+L33*Parameters!B$16</f>
        <v>4287.1957479356552</v>
      </c>
      <c r="N33" s="23">
        <f>N32+Parameters!B$9*(Parameters!B$10*Model!M33-Model!N32)</f>
        <v>2.0553506734049543</v>
      </c>
      <c r="O33" s="41">
        <f t="shared" si="1"/>
        <v>1.9746113844561819E-2</v>
      </c>
      <c r="P33" s="47">
        <f t="shared" si="2"/>
        <v>1.9541229828955124E-2</v>
      </c>
      <c r="Q33" s="48">
        <f t="shared" si="3"/>
        <v>1.9692612590371441E-2</v>
      </c>
      <c r="R33" s="48">
        <f t="shared" si="4"/>
        <v>-1.1376630609580943E-4</v>
      </c>
      <c r="S33" s="48">
        <f>-Parameters!B$6*2*Model!N33*((Model!N34-Model!N33)/5)</f>
        <v>-1.1301050798231792E-4</v>
      </c>
      <c r="T33" s="48">
        <f t="shared" si="5"/>
        <v>-3.7616455321020701E-5</v>
      </c>
      <c r="U33" s="50">
        <f>(Parameters!B$7-Parameters!B$8*Model!L33)*((Model!L34-Model!L33)/5)</f>
        <v>-3.7489371494744871E-5</v>
      </c>
      <c r="V33" s="49">
        <f t="shared" si="12"/>
        <v>-1.5138276141683012E-4</v>
      </c>
      <c r="W33" s="48">
        <f t="shared" si="16"/>
        <v>1.984861723858317E-2</v>
      </c>
      <c r="X33" s="23">
        <f>X32*EXP((Parameters!B$1+Parameters!B$19)*Parameters!B$16)</f>
        <v>3045988590571880</v>
      </c>
      <c r="Y33" s="39">
        <f t="shared" si="6"/>
        <v>-2.5388615543818147E-4</v>
      </c>
      <c r="AC33" s="24">
        <f>(Parameters!$B$13-Parameters!$E$25/Parameters!$E$24)*EXP(0.5*$A33*Parameters!$E$26) + Parameters!$E$25/Parameters!$E$24</f>
        <v>4344.1663827847251</v>
      </c>
      <c r="AD33" s="24">
        <f>(Parameters!B$13-Parameters!E$25/Parameters!E$24)*0.5*Parameters!E$26*EXP(-0.5*Model!A33*Parameters!E$27)</f>
        <v>11.870235836070886</v>
      </c>
      <c r="AE33" s="24">
        <f>(Parameters!B$7-Parameters!B$8*Model!AD33)*(Parameters!B$15*EXP((Parameters!B$1+Parameters!B$19)*A33))/1000000000</f>
        <v>2753.24753639849</v>
      </c>
      <c r="AF33" s="23">
        <f>AF32+Parameters!B$9*(Parameters!B$10*Model!AC33-Model!AF32)</f>
        <v>2.0826185385765603</v>
      </c>
      <c r="AG33" s="24">
        <f t="shared" si="7"/>
        <v>2.7267865171606065E-2</v>
      </c>
      <c r="AH33" s="25">
        <f t="shared" si="8"/>
        <v>1.3266770252121172E-2</v>
      </c>
      <c r="AI33" s="25">
        <f t="shared" si="13"/>
        <v>-4.436733252854097E-3</v>
      </c>
      <c r="AJ33" s="36">
        <v>5.7813914098015129</v>
      </c>
      <c r="AK33" s="25"/>
      <c r="AL33" s="23">
        <f>(Parameters!$B$13-Parameters!$B$25/Parameters!$B$24)*EXP(0.5*$A33*Parameters!$B$26) + Parameters!$B$25/Parameters!$B$24</f>
        <v>4373.9980523991635</v>
      </c>
      <c r="AM33" s="23">
        <f>(Parameters!B$13-Parameters!B$25/Parameters!B$24)*0.5*Parameters!B$26*EXP(-0.5*Model!A33*Parameters!B$27)</f>
        <v>12.062776199343583</v>
      </c>
      <c r="AN33" s="26">
        <f>(Parameters!B$7-Parameters!B$8*Model!AM33)*(Parameters!B$15*EXP((Parameters!B$1+Parameters!B$19)*A33))/1000000000</f>
        <v>2735.6532639058937</v>
      </c>
      <c r="AO33" s="23">
        <f>AO32+Parameters!B$9*(Parameters!B$10*Model!AL33-Model!AO32)</f>
        <v>2.0968962789784658</v>
      </c>
      <c r="AP33" s="23">
        <f t="shared" si="9"/>
        <v>4.1545605573511502E-2</v>
      </c>
      <c r="AQ33" s="27">
        <f t="shared" si="10"/>
        <v>2.0213390401495737E-2</v>
      </c>
      <c r="AS33" s="43">
        <f t="shared" si="14"/>
        <v>-1.137598349549851E-4</v>
      </c>
      <c r="AT33" s="43">
        <f t="shared" si="15"/>
        <v>-3.7615747831010182E-5</v>
      </c>
      <c r="AV33" s="26">
        <f>IF(Parameters!H$30*EXP(0.5*Model!A33*Parameters!H$26)+Parameters!H$31*EXP(0.5*Model!A33*Parameters!H$27)+Parameters!$H$25/Parameters!$H$24&gt;AV32,Parameters!H$30*EXP(0.5*Model!A33*Parameters!H$26)+Parameters!H$31*EXP(0.5*Model!A33*Parameters!H$27)+Parameters!$H$25/Parameters!$H$24,AV32+5*AW32)</f>
        <v>4048.5697212226569</v>
      </c>
      <c r="AW33" s="28">
        <f>IF(Parameters!H$30*0.5*Parameters!H$26*EXP(0.5*Model!A33*Parameters!H$26)+Parameters!H$31*0.5*Parameters!H$27*EXP(0.5*Model!A33*Parameters!H$27)&gt;0,Parameters!H$30*0.5*Parameters!H$26*EXP(0.5*Model!A33*Parameters!H$26)+Parameters!H$31*0.5*Parameters!H$27*EXP(0.5*Model!A33*Parameters!H$27),0)</f>
        <v>6.5079163920388536</v>
      </c>
      <c r="AX33" s="23">
        <f>(Parameters!B$7-Parameters!B$8*Model!AW33)*(Parameters!B$15*EXP((Parameters!B$1+Parameters!B$19)*A33))/1000000000</f>
        <v>3243.2544517641891</v>
      </c>
      <c r="AY33" s="23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33))/1000000000</f>
        <v>968.77284194568972</v>
      </c>
      <c r="AZ33" s="23">
        <f>AZ32+Parameters!B$9*(Parameters!B$10*Model!AV33-Model!AZ32)</f>
        <v>1.9418273201143152</v>
      </c>
      <c r="BB33" s="29">
        <v>85.090865035857163</v>
      </c>
      <c r="BC33" s="23">
        <v>4166.6000000000004</v>
      </c>
      <c r="BD33" s="23">
        <v>0</v>
      </c>
      <c r="BE33" s="23">
        <f>(Parameters!B$7-Parameters!B$8*Model!BD33)*(Parameters!B$15*EXP((Parameters!B$1+Parameters!B$19)*A33))/1000000000</f>
        <v>3837.9456241205712</v>
      </c>
      <c r="BF33" s="23">
        <f>BF32+Parameters!B$9*(Parameters!B$10*Model!BC33-Model!BF32)</f>
        <v>1.9999679999748536</v>
      </c>
    </row>
    <row r="34" spans="1:58" x14ac:dyDescent="0.3">
      <c r="A34">
        <f>A33+Parameters!B$16</f>
        <v>155</v>
      </c>
      <c r="B34">
        <f>B33*(1+Parameters!B$1)^Parameters!B$16</f>
        <v>15921930276.515236</v>
      </c>
      <c r="C34">
        <f>C33/(1+Parameters!B$2)^Parameters!B$16</f>
        <v>0.18347245973450779</v>
      </c>
      <c r="D34">
        <f>(1/B34)*(1-Parameters!B$4)*K34</f>
        <v>167763.98696426788</v>
      </c>
      <c r="E34">
        <f>D34^(1-Parameters!B$3)/(1-Parameters!B$3)</f>
        <v>-4.2392340721946781E-2</v>
      </c>
      <c r="F34" s="59">
        <f t="shared" si="0"/>
        <v>-123838019.6132981</v>
      </c>
      <c r="G34">
        <f>G33*(1+Parameters!B$1+Parameters!B$5)^Parameters!B$16</f>
        <v>45.940861578168864</v>
      </c>
      <c r="H34">
        <f>EXP(-Parameters!B$6*N34^2)</f>
        <v>0.97854239801447684</v>
      </c>
      <c r="I34">
        <f>EXP(Parameters!B$7*L34-Parameters!B$8/2*L34^2)</f>
        <v>1.0125256405947993</v>
      </c>
      <c r="J34" s="54">
        <f t="shared" si="11"/>
        <v>0.9907992683987793</v>
      </c>
      <c r="K34">
        <f>Parameters!B$15*G34*H34*I34</f>
        <v>3514640135993795.5</v>
      </c>
      <c r="L34" s="56">
        <v>11.436234658401103</v>
      </c>
      <c r="M34" s="2">
        <f>M33+L34*Parameters!B$16</f>
        <v>4344.3769212276611</v>
      </c>
      <c r="N34" s="2">
        <f>N33+Parameters!B$9*(Parameters!B$10*Model!M34-Model!N33)</f>
        <v>2.0828424560590308</v>
      </c>
      <c r="O34" s="37">
        <f t="shared" si="1"/>
        <v>1.9745337584943234E-2</v>
      </c>
      <c r="P34" s="47">
        <f t="shared" si="2"/>
        <v>1.9540468600346798E-2</v>
      </c>
      <c r="Q34" s="48">
        <f t="shared" si="3"/>
        <v>1.9692612590371441E-2</v>
      </c>
      <c r="R34" s="48">
        <f t="shared" si="4"/>
        <v>-1.1313338713323075E-4</v>
      </c>
      <c r="S34" s="48">
        <f>-Parameters!B$6*2*Model!N34*((Model!N35-Model!N34)/5)</f>
        <v>-1.1240527122279909E-4</v>
      </c>
      <c r="T34" s="48">
        <f t="shared" si="5"/>
        <v>-3.9010602890966108E-5</v>
      </c>
      <c r="U34" s="48">
        <f>(Parameters!B$7-Parameters!B$8*Model!L34)*((Model!L35-Model!L34)/5)</f>
        <v>-3.8875780111983668E-5</v>
      </c>
      <c r="V34" s="49">
        <f t="shared" si="12"/>
        <v>-1.5214399002419686E-4</v>
      </c>
      <c r="W34" s="48">
        <f t="shared" si="16"/>
        <v>1.9847856009975802E-2</v>
      </c>
      <c r="X34">
        <f>X33*EXP((Parameters!B$1+Parameters!B$19)*Parameters!B$16)</f>
        <v>3442939143450684.5</v>
      </c>
      <c r="Y34" s="38">
        <f t="shared" si="6"/>
        <v>-2.5466241505676598E-4</v>
      </c>
      <c r="AC34" s="10">
        <f>(Parameters!$B$13-Parameters!$E$25/Parameters!$E$24)*EXP(0.5*$A34*Parameters!$E$26) + Parameters!$E$25/Parameters!$E$24</f>
        <v>4402.8626464383251</v>
      </c>
      <c r="AD34" s="10">
        <f>(Parameters!B$13-Parameters!E$25/Parameters!E$24)*0.5*Parameters!E$26*EXP(-0.5*Model!A34*Parameters!E$27)</f>
        <v>11.609236750548781</v>
      </c>
      <c r="AE34" s="10">
        <f>(Parameters!B$7-Parameters!B$8*Model!AD34)*(Parameters!B$15*EXP((Parameters!B$1+Parameters!B$19)*A34))/1000000000</f>
        <v>3139.0064517263463</v>
      </c>
      <c r="AF34" s="2">
        <f>AF33+Parameters!B$9*(Parameters!B$10*Model!AC34-Model!AF33)</f>
        <v>2.1108495025119884</v>
      </c>
      <c r="AG34" s="10">
        <f t="shared" si="7"/>
        <v>2.8007046452957596E-2</v>
      </c>
      <c r="AH34" s="11">
        <f t="shared" si="8"/>
        <v>1.3446550588348405E-2</v>
      </c>
      <c r="AI34" s="11">
        <f t="shared" si="13"/>
        <v>-4.436733252854097E-3</v>
      </c>
      <c r="AJ34" s="35">
        <v>5.5926754755035359</v>
      </c>
      <c r="AK34" s="11"/>
      <c r="AL34" s="2">
        <f>(Parameters!$B$13-Parameters!$B$25/Parameters!$B$24)*EXP(0.5*$A34*Parameters!$B$26) + Parameters!$B$25/Parameters!$B$24</f>
        <v>4433.6542066001521</v>
      </c>
      <c r="AM34" s="2">
        <f>(Parameters!B$13-Parameters!B$25/Parameters!B$24)*0.5*Parameters!B$26*EXP(-0.5*Model!A34*Parameters!B$27)</f>
        <v>11.800645315628682</v>
      </c>
      <c r="AN34" s="8">
        <f>(Parameters!B$7-Parameters!B$8*Model!AM34)*(Parameters!B$15*EXP((Parameters!B$1+Parameters!B$19)*A34))/1000000000</f>
        <v>3119.2362104931867</v>
      </c>
      <c r="AO34" s="2">
        <f>AO33+Parameters!B$9*(Parameters!B$10*Model!AL34-Model!AO33)</f>
        <v>2.125588227607623</v>
      </c>
      <c r="AP34">
        <f t="shared" si="9"/>
        <v>4.274577154859216E-2</v>
      </c>
      <c r="AQ34" s="3">
        <f t="shared" si="10"/>
        <v>2.0522805949266035E-2</v>
      </c>
      <c r="AS34" s="42">
        <f t="shared" si="14"/>
        <v>-1.1312698779286645E-4</v>
      </c>
      <c r="AT34" s="42">
        <f t="shared" si="15"/>
        <v>-3.9009841987236449E-5</v>
      </c>
      <c r="AV34" s="15">
        <f>IF(Parameters!H$30*EXP(0.5*Model!A34*Parameters!H$26)+Parameters!H$31*EXP(0.5*Model!A34*Parameters!H$27)+Parameters!$H$25/Parameters!$H$24&gt;AV33,Parameters!H$30*EXP(0.5*Model!A34*Parameters!H$26)+Parameters!H$31*EXP(0.5*Model!A34*Parameters!H$27)+Parameters!$H$25/Parameters!$H$24,AV33+5*AW33)</f>
        <v>4079.2772229309298</v>
      </c>
      <c r="AW34" s="22">
        <f>IF(Parameters!H$30*0.5*Parameters!H$26*EXP(0.5*Model!A34*Parameters!H$26)+Parameters!H$31*0.5*Parameters!H$27*EXP(0.5*Model!A34*Parameters!H$27)&gt;0,Parameters!H$30*0.5*Parameters!H$26*EXP(0.5*Model!A34*Parameters!H$26)+Parameters!H$31*0.5*Parameters!H$27*EXP(0.5*Model!A34*Parameters!H$27),0)</f>
        <v>5.7691549066974233</v>
      </c>
      <c r="AX34">
        <f>(Parameters!B$7-Parameters!B$8*Model!AW34)*(Parameters!B$15*EXP((Parameters!B$1+Parameters!B$19)*A34))/1000000000</f>
        <v>3742.2178431608913</v>
      </c>
      <c r="AY34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34))/1000000000</f>
        <v>1167.5410612641142</v>
      </c>
      <c r="AZ34" s="2">
        <f>AZ33+Parameters!B$9*(Parameters!B$10*Model!AV34-Model!AZ33)</f>
        <v>1.9567211765955013</v>
      </c>
      <c r="BB34" s="5">
        <v>82.350070830651902</v>
      </c>
      <c r="BC34">
        <v>4166.6000000000004</v>
      </c>
      <c r="BD34">
        <v>0</v>
      </c>
      <c r="BE34">
        <f>(Parameters!B$7-Parameters!B$8*Model!BD34)*(Parameters!B$15*EXP((Parameters!B$1+Parameters!B$19)*A34))/1000000000</f>
        <v>4338.1033207478658</v>
      </c>
      <c r="BF34" s="2">
        <f>BF33+Parameters!B$9*(Parameters!B$10*Model!BC34-Model!BF33)</f>
        <v>1.9999679999979361</v>
      </c>
    </row>
    <row r="35" spans="1:58" x14ac:dyDescent="0.3">
      <c r="A35">
        <f>A34+Parameters!B$16</f>
        <v>160</v>
      </c>
      <c r="B35">
        <f>B34*(1+Parameters!B$1)^Parameters!B$16</f>
        <v>16323978968.215866</v>
      </c>
      <c r="C35">
        <f>C34/(1+Parameters!B$2)^Parameters!B$16</f>
        <v>0.17370611427840599</v>
      </c>
      <c r="D35">
        <f>(1/B35)*(1-Parameters!B$4)*K35</f>
        <v>184993.88817472706</v>
      </c>
      <c r="E35">
        <f>D35^(1-Parameters!B$3)/(1-Parameters!B$3)</f>
        <v>-4.0966312399094214E-2</v>
      </c>
      <c r="F35" s="59">
        <f t="shared" si="0"/>
        <v>-116163049.48391867</v>
      </c>
      <c r="G35">
        <f>G34*(1+Parameters!B$1+Parameters!B$5)^Parameters!B$16</f>
        <v>51.977868096811598</v>
      </c>
      <c r="H35">
        <f>EXP(-Parameters!B$6*N35^2)</f>
        <v>0.97798902546180633</v>
      </c>
      <c r="I35">
        <f>EXP(Parameters!B$7*L35-Parameters!B$8/2*L35^2)</f>
        <v>1.0123281636762487</v>
      </c>
      <c r="J35" s="54">
        <f t="shared" si="11"/>
        <v>0.99004583424127446</v>
      </c>
      <c r="K35">
        <f>Parameters!B$15*G35*H35*I35</f>
        <v>3973468868174634.5</v>
      </c>
      <c r="L35" s="56">
        <v>11.224241907739851</v>
      </c>
      <c r="M35" s="2">
        <f>M34+L35*Parameters!B$16</f>
        <v>4400.4981307663602</v>
      </c>
      <c r="N35" s="2">
        <f>N34+Parameters!B$9*(Parameters!B$10*Model!M35-Model!N34)</f>
        <v>2.109826079063212</v>
      </c>
      <c r="O35" s="37">
        <f t="shared" ref="O35:O66" si="17">((K36/B36)/(K35/B35))^0.2-1</f>
        <v>1.9740131810062733E-2</v>
      </c>
      <c r="P35" s="47">
        <f t="shared" ref="P35:P66" si="18">(LN(K36)-LN(K35))/5-0.005</f>
        <v>1.9535363611899184E-2</v>
      </c>
      <c r="Q35" s="48">
        <f t="shared" ref="Q35:Q66" si="19">LN(G36/G35)/5-0.005</f>
        <v>1.9692612590371441E-2</v>
      </c>
      <c r="R35" s="48">
        <f t="shared" ref="R35:R66" si="20">LN(H36/H35)/5</f>
        <v>-1.1211980641728538E-4</v>
      </c>
      <c r="S35" s="48">
        <f>-Parameters!B$6*2*Model!N35*((Model!N36-Model!N35)/5)</f>
        <v>-1.1142254942435187E-4</v>
      </c>
      <c r="T35" s="48">
        <f t="shared" ref="T35:T66" si="21">LN(I36/I35)/5</f>
        <v>-4.512917205482924E-5</v>
      </c>
      <c r="U35" s="48">
        <f>(Parameters!B$7-Parameters!B$8*Model!L35)*((Model!L36-Model!L35)/5)</f>
        <v>-4.4951390176857278E-5</v>
      </c>
      <c r="V35" s="49">
        <f t="shared" si="12"/>
        <v>-1.5724897847211461E-4</v>
      </c>
      <c r="W35" s="48">
        <f t="shared" si="16"/>
        <v>1.9842751021527886E-2</v>
      </c>
      <c r="X35">
        <f>X34*EXP((Parameters!B$1+Parameters!B$19)*Parameters!B$16)</f>
        <v>3891619943093547</v>
      </c>
      <c r="Y35" s="38">
        <f t="shared" ref="Y35:Y66" si="22">O35-0.02</f>
        <v>-2.5986818993726721E-4</v>
      </c>
      <c r="AC35" s="10">
        <f>(Parameters!$B$13-Parameters!$E$25/Parameters!$E$24)*EXP(0.5*$A35*Parameters!$E$26) + Parameters!$E$25/Parameters!$E$24</f>
        <v>4460.2683147449816</v>
      </c>
      <c r="AD35" s="10">
        <f>(Parameters!B$13-Parameters!E$25/Parameters!E$24)*0.5*Parameters!E$26*EXP(-0.5*Model!A35*Parameters!E$27)</f>
        <v>11.353976432443272</v>
      </c>
      <c r="AE35" s="10">
        <f>(Parameters!B$7-Parameters!B$8*Model!AD35)*(Parameters!B$15*EXP((Parameters!B$1+Parameters!B$19)*A35))/1000000000</f>
        <v>3577.88029476056</v>
      </c>
      <c r="AF35" s="2">
        <f>AF34+Parameters!B$9*(Parameters!B$10*Model!AC35-Model!AF34)</f>
        <v>2.138459732717076</v>
      </c>
      <c r="AG35" s="10">
        <f t="shared" si="7"/>
        <v>2.8633653653864055E-2</v>
      </c>
      <c r="AH35" s="11">
        <f t="shared" si="8"/>
        <v>1.3571570632294838E-2</v>
      </c>
      <c r="AI35" s="11">
        <f t="shared" si="13"/>
        <v>-4.436733252854097E-3</v>
      </c>
      <c r="AJ35" s="35">
        <v>5.4101195987649868</v>
      </c>
      <c r="AK35" s="11"/>
      <c r="AL35" s="2">
        <f>(Parameters!$B$13-Parameters!$B$25/Parameters!$B$24)*EXP(0.5*$A35*Parameters!$B$26) + Parameters!$B$25/Parameters!$B$24</f>
        <v>4492.0139991542601</v>
      </c>
      <c r="AM35" s="2">
        <f>(Parameters!B$13-Parameters!B$25/Parameters!B$24)*0.5*Parameters!B$26*EXP(-0.5*Model!A35*Parameters!B$27)</f>
        <v>11.544210682848197</v>
      </c>
      <c r="AN35" s="8">
        <f>(Parameters!B$7-Parameters!B$8*Model!AM35)*(Parameters!B$15*EXP((Parameters!B$1+Parameters!B$19)*A35))/1000000000</f>
        <v>3555.6707126785022</v>
      </c>
      <c r="AO35" s="2">
        <f>AO34+Parameters!B$9*(Parameters!B$10*Model!AL35-Model!AO34)</f>
        <v>2.1536566841214189</v>
      </c>
      <c r="AP35">
        <f t="shared" si="9"/>
        <v>4.3830605058206906E-2</v>
      </c>
      <c r="AQ35" s="3">
        <f t="shared" si="10"/>
        <v>2.0774510986075318E-2</v>
      </c>
      <c r="AS35" s="42">
        <f t="shared" si="14"/>
        <v>-1.121135212266422E-4</v>
      </c>
      <c r="AT35" s="42">
        <f t="shared" si="15"/>
        <v>-4.5128153749018907E-5</v>
      </c>
      <c r="AU35" s="15"/>
      <c r="AV35" s="15">
        <f>IF(Parameters!H$30*EXP(0.5*Model!A35*Parameters!H$26)+Parameters!H$31*EXP(0.5*Model!A35*Parameters!H$27)+Parameters!$H$25/Parameters!$H$24&gt;AV34,Parameters!H$30*EXP(0.5*Model!A35*Parameters!H$26)+Parameters!H$31*EXP(0.5*Model!A35*Parameters!H$27)+Parameters!$H$25/Parameters!$H$24,AV34+5*AW34)</f>
        <v>4106.1988155221425</v>
      </c>
      <c r="AW35" s="22">
        <f>IF(Parameters!H$30*0.5*Parameters!H$26*EXP(0.5*Model!A35*Parameters!H$26)+Parameters!H$31*0.5*Parameters!H$27*EXP(0.5*Model!A35*Parameters!H$27)&gt;0,Parameters!H$30*0.5*Parameters!H$26*EXP(0.5*Model!A35*Parameters!H$26)+Parameters!H$31*0.5*Parameters!H$27*EXP(0.5*Model!A35*Parameters!H$27),0)</f>
        <v>4.9929099195440863</v>
      </c>
      <c r="AX35">
        <f>(Parameters!B$7-Parameters!B$8*Model!AW35)*(Parameters!B$15*EXP((Parameters!B$1+Parameters!B$19)*A35))/1000000000</f>
        <v>4320.5258937888502</v>
      </c>
      <c r="AY35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35))/1000000000</f>
        <v>1407.0916015770742</v>
      </c>
      <c r="AZ35" s="2">
        <f>AZ34+Parameters!B$9*(Parameters!B$10*Model!AV35-Model!AZ34)</f>
        <v>1.9698053709604606</v>
      </c>
      <c r="BB35" s="5">
        <v>79.278851801765811</v>
      </c>
      <c r="BC35">
        <v>4166.6000000000004</v>
      </c>
      <c r="BD35">
        <v>0</v>
      </c>
      <c r="BE35">
        <f>(Parameters!B$7-Parameters!B$8*Model!BD35)*(Parameters!B$15*EXP((Parameters!B$1+Parameters!B$19)*A35))/1000000000</f>
        <v>4903.4411282978708</v>
      </c>
      <c r="BF35" s="2">
        <f>BF34+Parameters!B$9*(Parameters!B$10*Model!BC35-Model!BF34)</f>
        <v>1.9999679999998308</v>
      </c>
    </row>
    <row r="36" spans="1:58" x14ac:dyDescent="0.3">
      <c r="A36">
        <f>A35+Parameters!B$16</f>
        <v>165</v>
      </c>
      <c r="B36">
        <f>B35*(1+Parameters!B$1)^Parameters!B$16</f>
        <v>16736179893.20046</v>
      </c>
      <c r="C36">
        <f>C35/(1+Parameters!B$2)^Parameters!B$16</f>
        <v>0.16445963705596683</v>
      </c>
      <c r="D36">
        <f>(1/B36)*(1-Parameters!B$4)*K36</f>
        <v>203988.14882131445</v>
      </c>
      <c r="E36">
        <f>D36^(1-Parameters!B$3)/(1-Parameters!B$3)</f>
        <v>-3.958860765878465E-2</v>
      </c>
      <c r="F36" s="59">
        <f t="shared" si="0"/>
        <v>-108964715.83221889</v>
      </c>
      <c r="G36">
        <f>G35*(1+Parameters!B$1+Parameters!B$5)^Parameters!B$16</f>
        <v>58.808186853278222</v>
      </c>
      <c r="H36">
        <f>EXP(-Parameters!B$6*N36^2)</f>
        <v>0.97744091940895717</v>
      </c>
      <c r="I36">
        <f>EXP(Parameters!B$7*L36-Parameters!B$8/2*L36^2)</f>
        <v>1.0120997617868157</v>
      </c>
      <c r="J36" s="54">
        <f t="shared" si="11"/>
        <v>0.98926772169449173</v>
      </c>
      <c r="K36">
        <f>Parameters!B$15*G36*H36*I36</f>
        <v>4492082045729561</v>
      </c>
      <c r="L36" s="56">
        <v>10.980806852773854</v>
      </c>
      <c r="M36" s="2">
        <f>M35+L36*Parameters!B$16</f>
        <v>4455.4021650302293</v>
      </c>
      <c r="N36" s="2">
        <f>N35+Parameters!B$9*(Parameters!B$10*Model!M36-Model!N35)</f>
        <v>2.1362317033300768</v>
      </c>
      <c r="O36" s="37">
        <f t="shared" si="17"/>
        <v>1.9735458381695992E-2</v>
      </c>
      <c r="P36" s="47">
        <f t="shared" si="18"/>
        <v>1.9530780641268279E-2</v>
      </c>
      <c r="Q36" s="48">
        <f t="shared" si="19"/>
        <v>1.9692612590371441E-2</v>
      </c>
      <c r="R36" s="48">
        <f t="shared" si="20"/>
        <v>-1.1070338382042774E-4</v>
      </c>
      <c r="S36" s="48">
        <f>-Parameters!B$6*2*Model!N36*((Model!N37-Model!N36)/5)</f>
        <v>-1.1004003081179469E-4</v>
      </c>
      <c r="T36" s="48">
        <f t="shared" si="21"/>
        <v>-5.112856528322997E-5</v>
      </c>
      <c r="U36" s="48">
        <f>(Parameters!B$7-Parameters!B$8*Model!L36)*((Model!L37-Model!L36)/5)</f>
        <v>-5.0904144001950188E-5</v>
      </c>
      <c r="V36" s="49">
        <f t="shared" si="12"/>
        <v>-1.618319491036577E-4</v>
      </c>
      <c r="W36" s="48">
        <f t="shared" si="16"/>
        <v>1.9838168050896342E-2</v>
      </c>
      <c r="X36">
        <f>X35*EXP((Parameters!B$1+Parameters!B$19)*Parameters!B$16)</f>
        <v>4398772429739971</v>
      </c>
      <c r="Y36" s="38">
        <f t="shared" si="22"/>
        <v>-2.6454161830400877E-4</v>
      </c>
      <c r="AC36" s="10">
        <f>(Parameters!$B$13-Parameters!$E$25/Parameters!$E$24)*EXP(0.5*$A36*Parameters!$E$26) + Parameters!$E$25/Parameters!$E$24</f>
        <v>4516.411764917244</v>
      </c>
      <c r="AD36" s="10">
        <f>(Parameters!B$13-Parameters!E$25/Parameters!E$24)*0.5*Parameters!E$26*EXP(-0.5*Model!A36*Parameters!E$27)</f>
        <v>11.104328699505885</v>
      </c>
      <c r="AE36" s="10">
        <f>(Parameters!B$7-Parameters!B$8*Model!AD36)*(Parameters!B$15*EXP((Parameters!B$1+Parameters!B$19)*A36))/1000000000</f>
        <v>4077.0908134476631</v>
      </c>
      <c r="AF36" s="2">
        <f>AF35+Parameters!B$9*(Parameters!B$10*Model!AC36-Model!AF35)</f>
        <v>2.1654628776936891</v>
      </c>
      <c r="AG36" s="10">
        <f t="shared" si="7"/>
        <v>2.9231174363612222E-2</v>
      </c>
      <c r="AH36" s="11">
        <f t="shared" si="8"/>
        <v>1.3683522399768265E-2</v>
      </c>
      <c r="AI36" s="11">
        <f t="shared" ref="AI36:AI67" si="23">(AD36/AD35)^0.2-1</f>
        <v>-4.436733252854097E-3</v>
      </c>
      <c r="AJ36" s="35">
        <v>5.2335227032470968</v>
      </c>
      <c r="AK36" s="11"/>
      <c r="AL36" s="2">
        <f>(Parameters!$B$13-Parameters!$B$25/Parameters!$B$24)*EXP(0.5*$A36*Parameters!$B$26) + Parameters!$B$25/Parameters!$B$24</f>
        <v>4549.1056007262232</v>
      </c>
      <c r="AM36" s="2">
        <f>(Parameters!B$13-Parameters!B$25/Parameters!B$24)*0.5*Parameters!B$26*EXP(-0.5*Model!A36*Parameters!B$27)</f>
        <v>11.293348518278597</v>
      </c>
      <c r="AN36" s="8">
        <f>(Parameters!B$7-Parameters!B$8*Model!AM36)*(Parameters!B$15*EXP((Parameters!B$1+Parameters!B$19)*A36))/1000000000</f>
        <v>4052.1471584229071</v>
      </c>
      <c r="AO36" s="2">
        <f>AO35+Parameters!B$9*(Parameters!B$10*Model!AL36-Model!AO35)</f>
        <v>2.1811151973527645</v>
      </c>
      <c r="AP36">
        <f t="shared" si="9"/>
        <v>4.4883494022687653E-2</v>
      </c>
      <c r="AQ36" s="3">
        <f t="shared" si="10"/>
        <v>2.101059260225413E-2</v>
      </c>
      <c r="AS36" s="42">
        <f t="shared" ref="AS36:AS53" si="24">(H37/H36)^0.2-1</f>
        <v>-1.1069725642698369E-4</v>
      </c>
      <c r="AT36" s="42">
        <f t="shared" ref="AT36:AT53" si="25">(I37/I36)^0.2-1</f>
        <v>-5.1127258240413198E-5</v>
      </c>
      <c r="AV36" s="15">
        <f>IF(Parameters!H$30*EXP(0.5*Model!A36*Parameters!H$26)+Parameters!H$31*EXP(0.5*Model!A36*Parameters!H$27)+Parameters!$H$25/Parameters!$H$24&gt;AV35,Parameters!H$30*EXP(0.5*Model!A36*Parameters!H$26)+Parameters!H$31*EXP(0.5*Model!A36*Parameters!H$27)+Parameters!$H$25/Parameters!$H$24,AV35+5*AW35)</f>
        <v>4129.1371659257247</v>
      </c>
      <c r="AW36" s="22">
        <f>IF(Parameters!H$30*0.5*Parameters!H$26*EXP(0.5*Model!A36*Parameters!H$26)+Parameters!H$31*0.5*Parameters!H$27*EXP(0.5*Model!A36*Parameters!H$27)&gt;0,Parameters!H$30*0.5*Parameters!H$26*EXP(0.5*Model!A36*Parameters!H$26)+Parameters!H$31*0.5*Parameters!H$27*EXP(0.5*Model!A36*Parameters!H$27),0)</f>
        <v>4.1751596003135267</v>
      </c>
      <c r="AX36">
        <f>(Parameters!B$7-Parameters!B$8*Model!AW36)*(Parameters!B$15*EXP((Parameters!B$1+Parameters!B$19)*A36))/1000000000</f>
        <v>4991.485953283669</v>
      </c>
      <c r="AY36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36))/1000000000</f>
        <v>1695.7919861808205</v>
      </c>
      <c r="AZ36" s="2">
        <f>AZ35+Parameters!B$9*(Parameters!B$10*Model!AV36-Model!AZ35)</f>
        <v>1.9809860058891926</v>
      </c>
      <c r="BB36" s="5">
        <v>75.875301638574555</v>
      </c>
      <c r="BC36">
        <v>4166.6000000000004</v>
      </c>
      <c r="BD36">
        <v>0</v>
      </c>
      <c r="BE36">
        <f>(Parameters!B$7-Parameters!B$8*Model!BD36)*(Parameters!B$15*EXP((Parameters!B$1+Parameters!B$19)*A36))/1000000000</f>
        <v>5542.4532614723685</v>
      </c>
      <c r="BF36" s="2">
        <f>BF35+Parameters!B$9*(Parameters!B$10*Model!BC36-Model!BF35)</f>
        <v>1.9999679999999862</v>
      </c>
    </row>
    <row r="37" spans="1:58" x14ac:dyDescent="0.3">
      <c r="A37">
        <f>A36+Parameters!B$16</f>
        <v>170</v>
      </c>
      <c r="B37">
        <f>B36*(1+Parameters!B$1)^Parameters!B$16</f>
        <v>17158789408.081488</v>
      </c>
      <c r="C37">
        <f>C36/(1+Parameters!B$2)^Parameters!B$16</f>
        <v>0.15570535517955938</v>
      </c>
      <c r="D37">
        <f>(1/B37)*(1-Parameters!B$4)*K37</f>
        <v>224927.49229335654</v>
      </c>
      <c r="E37">
        <f>D37^(1-Parameters!B$3)/(1-Parameters!B$3)</f>
        <v>-3.8257542218164471E-2</v>
      </c>
      <c r="F37" s="59">
        <f t="shared" si="0"/>
        <v>-102213264.68121396</v>
      </c>
      <c r="G37">
        <f>G36*(1+Parameters!B$1+Parameters!B$5)^Parameters!B$16</f>
        <v>66.536065591005439</v>
      </c>
      <c r="H37">
        <f>EXP(-Parameters!B$6*N37^2)</f>
        <v>0.97690003902967171</v>
      </c>
      <c r="I37">
        <f>EXP(Parameters!B$7*L37-Parameters!B$8/2*L37^2)</f>
        <v>1.0118410588122861</v>
      </c>
      <c r="J37" s="54">
        <f t="shared" si="11"/>
        <v>0.98846756984554662</v>
      </c>
      <c r="K37">
        <f>Parameters!B$15*G37*H37*I37</f>
        <v>5078267726775759</v>
      </c>
      <c r="L37" s="56">
        <v>10.707297997786641</v>
      </c>
      <c r="M37" s="2">
        <f>M36+L37*Parameters!B$16</f>
        <v>4508.9386550191621</v>
      </c>
      <c r="N37" s="2">
        <f>N36+Parameters!B$9*(Parameters!B$10*Model!M37-Model!N36)</f>
        <v>2.1619873436569801</v>
      </c>
      <c r="O37" s="37">
        <f t="shared" si="17"/>
        <v>1.9734064854034949E-2</v>
      </c>
      <c r="P37" s="47">
        <f t="shared" si="18"/>
        <v>1.9529414082321919E-2</v>
      </c>
      <c r="Q37" s="48">
        <f t="shared" si="19"/>
        <v>1.9692612590371441E-2</v>
      </c>
      <c r="R37" s="48">
        <f t="shared" si="20"/>
        <v>-1.0902880705563719E-4</v>
      </c>
      <c r="S37" s="48">
        <f>-Parameters!B$6*2*Model!N37*((Model!N38-Model!N37)/5)</f>
        <v>-1.0840032213820337E-4</v>
      </c>
      <c r="T37" s="48">
        <f t="shared" si="21"/>
        <v>-5.4169700993946811E-5</v>
      </c>
      <c r="U37" s="48">
        <f>(Parameters!B$7-Parameters!B$8*Model!L37)*((Model!L38-Model!L37)/5)</f>
        <v>-5.3922261611313921E-5</v>
      </c>
      <c r="V37" s="49">
        <f t="shared" si="12"/>
        <v>-1.6319850804958399E-4</v>
      </c>
      <c r="W37" s="48">
        <f t="shared" si="16"/>
        <v>1.9836801491950416E-2</v>
      </c>
      <c r="X37">
        <f>X36*EXP((Parameters!B$1+Parameters!B$19)*Parameters!B$16)</f>
        <v>4972016582189504</v>
      </c>
      <c r="Y37" s="38">
        <f t="shared" si="22"/>
        <v>-2.6593514596505094E-4</v>
      </c>
      <c r="AC37" s="10">
        <f>(Parameters!$B$13-Parameters!$E$25/Parameters!$E$24)*EXP(0.5*$A37*Parameters!$E$26) + Parameters!$E$25/Parameters!$E$24</f>
        <v>4571.3207502182613</v>
      </c>
      <c r="AD37" s="10">
        <f>(Parameters!B$13-Parameters!E$25/Parameters!E$24)*0.5*Parameters!E$26*EXP(-0.5*Model!A37*Parameters!E$27)</f>
        <v>10.860170143944512</v>
      </c>
      <c r="AE37" s="10">
        <f>(Parameters!B$7-Parameters!B$8*Model!AD37)*(Parameters!B$15*EXP((Parameters!B$1+Parameters!B$19)*A37))/1000000000</f>
        <v>4644.832512326032</v>
      </c>
      <c r="AF37" s="2">
        <f>AF36+Parameters!B$9*(Parameters!B$10*Model!AC37-Model!AF36)</f>
        <v>2.1918722858446444</v>
      </c>
      <c r="AG37" s="10">
        <f t="shared" si="7"/>
        <v>2.9884942187664354E-2</v>
      </c>
      <c r="AH37" s="11">
        <f t="shared" si="8"/>
        <v>1.3822903392724895E-2</v>
      </c>
      <c r="AI37" s="11">
        <f t="shared" si="23"/>
        <v>-4.436733252854097E-3</v>
      </c>
      <c r="AJ37" s="35">
        <v>5.0626902761364647</v>
      </c>
      <c r="AK37" s="11"/>
      <c r="AL37" s="2">
        <f>(Parameters!$B$13-Parameters!$B$25/Parameters!$B$24)*EXP(0.5*$A37*Parameters!$B$26) + Parameters!$B$25/Parameters!$B$24</f>
        <v>4604.9565698164561</v>
      </c>
      <c r="AM37" s="2">
        <f>(Parameters!B$13-Parameters!B$25/Parameters!B$24)*0.5*Parameters!B$26*EXP(-0.5*Model!A37*Parameters!B$27)</f>
        <v>11.04793772906427</v>
      </c>
      <c r="AN37" s="8">
        <f>(Parameters!B$7-Parameters!B$8*Model!AM37)*(Parameters!B$15*EXP((Parameters!B$1+Parameters!B$19)*A37))/1000000000</f>
        <v>4616.8250059216398</v>
      </c>
      <c r="AO37" s="2">
        <f>AO36+Parameters!B$9*(Parameters!B$10*Model!AL37-Model!AO36)</f>
        <v>2.2079770217108465</v>
      </c>
      <c r="AP37">
        <f t="shared" si="9"/>
        <v>4.5989678053866445E-2</v>
      </c>
      <c r="AQ37" s="3">
        <f t="shared" si="10"/>
        <v>2.1271946012447678E-2</v>
      </c>
      <c r="AS37" s="42">
        <f t="shared" si="24"/>
        <v>-1.0902286363123626E-4</v>
      </c>
      <c r="AT37" s="42">
        <f t="shared" si="25"/>
        <v>-5.416823384218894E-5</v>
      </c>
      <c r="AV37" s="15">
        <f>IF(Parameters!H$30*EXP(0.5*Model!A37*Parameters!H$26)+Parameters!H$31*EXP(0.5*Model!A37*Parameters!H$27)+Parameters!$H$25/Parameters!$H$24&gt;AV36,Parameters!H$30*EXP(0.5*Model!A37*Parameters!H$26)+Parameters!H$31*EXP(0.5*Model!A37*Parameters!H$27)+Parameters!$H$25/Parameters!$H$24,AV36+5*AW36)</f>
        <v>4147.8739729330046</v>
      </c>
      <c r="AW37" s="22">
        <f>IF(Parameters!H$30*0.5*Parameters!H$26*EXP(0.5*Model!A37*Parameters!H$26)+Parameters!H$31*0.5*Parameters!H$27*EXP(0.5*Model!A37*Parameters!H$27)&gt;0,Parameters!H$30*0.5*Parameters!H$26*EXP(0.5*Model!A37*Parameters!H$26)+Parameters!H$31*0.5*Parameters!H$27*EXP(0.5*Model!A37*Parameters!H$27),0)</f>
        <v>3.3115334563665701</v>
      </c>
      <c r="AX37">
        <f>(Parameters!B$7-Parameters!B$8*Model!AW37)*(Parameters!B$15*EXP((Parameters!B$1+Parameters!B$19)*A37))/1000000000</f>
        <v>5770.7909158328803</v>
      </c>
      <c r="AY37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37))/1000000000</f>
        <v>2043.7265471359392</v>
      </c>
      <c r="AZ37" s="2">
        <f>AZ36+Parameters!B$9*(Parameters!B$10*Model!AV37-Model!AZ36)</f>
        <v>1.99015919048227</v>
      </c>
      <c r="BB37" s="5">
        <v>72.137366812966405</v>
      </c>
      <c r="BC37">
        <v>4166.6000000000004</v>
      </c>
      <c r="BD37">
        <v>0</v>
      </c>
      <c r="BE37">
        <f>(Parameters!B$7-Parameters!B$8*Model!BD37)*(Parameters!B$15*EXP((Parameters!B$1+Parameters!B$19)*A37))/1000000000</f>
        <v>6264.7408935587773</v>
      </c>
      <c r="BF37" s="2">
        <f>BF36+Parameters!B$9*(Parameters!B$10*Model!BC37-Model!BF36)</f>
        <v>1.9999679999999991</v>
      </c>
    </row>
    <row r="38" spans="1:58" x14ac:dyDescent="0.3">
      <c r="A38">
        <f>A37+Parameters!B$16</f>
        <v>175</v>
      </c>
      <c r="B38">
        <f>B37*(1+Parameters!B$1)^Parameters!B$16</f>
        <v>17592070342.797131</v>
      </c>
      <c r="C38">
        <f>C37/(1+Parameters!B$2)^Parameters!B$16</f>
        <v>0.14741706880541319</v>
      </c>
      <c r="D38">
        <f>(1/B38)*(1-Parameters!B$4)*K38</f>
        <v>248014.56062798094</v>
      </c>
      <c r="E38">
        <f>D38^(1-Parameters!B$3)/(1-Parameters!B$3)</f>
        <v>-3.6971318856575702E-2</v>
      </c>
      <c r="F38" s="59">
        <f t="shared" si="0"/>
        <v>-95880362.575348094</v>
      </c>
      <c r="G38">
        <f>G37*(1+Parameters!B$1+Parameters!B$5)^Parameters!B$16</f>
        <v>75.27945106309285</v>
      </c>
      <c r="H38">
        <f>EXP(-Parameters!B$6*N38^2)</f>
        <v>0.97636763293252093</v>
      </c>
      <c r="I38">
        <f>EXP(Parameters!B$7*L38-Parameters!B$8/2*L38^2)</f>
        <v>1.0115670402846693</v>
      </c>
      <c r="J38" s="54">
        <f t="shared" si="11"/>
        <v>0.98766131667529855</v>
      </c>
      <c r="K38">
        <f>Parameters!B$15*G38*H38*I38</f>
        <v>5740907363954427</v>
      </c>
      <c r="L38" s="56">
        <v>10.420105041382621</v>
      </c>
      <c r="M38" s="2">
        <f>M37+L38*Parameters!B$16</f>
        <v>4561.0391802260756</v>
      </c>
      <c r="N38" s="2">
        <f>N37+Parameters!B$9*(Parameters!B$10*Model!M38-Model!N37)</f>
        <v>2.1870569451179316</v>
      </c>
      <c r="O38" s="37">
        <f t="shared" si="17"/>
        <v>1.9737617625582127E-2</v>
      </c>
      <c r="P38" s="47">
        <f t="shared" si="18"/>
        <v>1.9532898093967504E-2</v>
      </c>
      <c r="Q38" s="48">
        <f t="shared" si="19"/>
        <v>1.9692612590371441E-2</v>
      </c>
      <c r="R38" s="48">
        <f t="shared" si="20"/>
        <v>-1.0735546034190081E-4</v>
      </c>
      <c r="S38" s="48">
        <f>-Parameters!B$6*2*Model!N38*((Model!N39-Model!N38)/5)</f>
        <v>-1.0675975029432425E-4</v>
      </c>
      <c r="T38" s="48">
        <f t="shared" si="21"/>
        <v>-5.2359036061398921E-5</v>
      </c>
      <c r="U38" s="48">
        <f>(Parameters!B$7-Parameters!B$8*Model!L38)*((Model!L39-Model!L38)/5)</f>
        <v>-5.2131942300106107E-5</v>
      </c>
      <c r="V38" s="49">
        <f t="shared" si="12"/>
        <v>-1.5971449640329974E-4</v>
      </c>
      <c r="W38" s="48">
        <f t="shared" si="16"/>
        <v>1.9840285503596702E-2</v>
      </c>
      <c r="X38">
        <f>X37*EXP((Parameters!B$1+Parameters!B$19)*Parameters!B$16)</f>
        <v>5619965408173832</v>
      </c>
      <c r="Y38" s="38">
        <f t="shared" si="22"/>
        <v>-2.6238237441787368E-4</v>
      </c>
      <c r="AC38" s="10">
        <f>(Parameters!$B$13-Parameters!$E$25/Parameters!$E$24)*EXP(0.5*$A38*Parameters!$E$26) + Parameters!$E$25/Parameters!$E$24</f>
        <v>4625.022413680992</v>
      </c>
      <c r="AD38" s="10">
        <f>(Parameters!B$13-Parameters!E$25/Parameters!E$24)*0.5*Parameters!E$26*EXP(-0.5*Model!A38*Parameters!E$27)</f>
        <v>10.621380071419532</v>
      </c>
      <c r="AE38" s="10">
        <f>(Parameters!B$7-Parameters!B$8*Model!AD38)*(Parameters!B$15*EXP((Parameters!B$1+Parameters!B$19)*A38))/1000000000</f>
        <v>5290.4027566456934</v>
      </c>
      <c r="AF38" s="2">
        <f>AF37+Parameters!B$9*(Parameters!B$10*Model!AC38-Model!AF37)</f>
        <v>2.2177010120721934</v>
      </c>
      <c r="AG38" s="10">
        <f t="shared" si="7"/>
        <v>3.0644066954261806E-2</v>
      </c>
      <c r="AH38" s="11">
        <f t="shared" si="8"/>
        <v>1.4011554213376643E-2</v>
      </c>
      <c r="AI38" s="11">
        <f t="shared" si="23"/>
        <v>-4.436733252854097E-3</v>
      </c>
      <c r="AJ38" s="35">
        <v>4.8974341538987254</v>
      </c>
      <c r="AK38" s="11"/>
      <c r="AL38" s="2">
        <f>(Parameters!$B$13-Parameters!$B$25/Parameters!$B$24)*EXP(0.5*$A38*Parameters!$B$26) + Parameters!$B$25/Parameters!$B$24</f>
        <v>4659.5938660637203</v>
      </c>
      <c r="AM38" s="2">
        <f>(Parameters!B$13-Parameters!B$25/Parameters!B$24)*0.5*Parameters!B$26*EXP(-0.5*Model!A38*Parameters!B$27)</f>
        <v>10.807859853765182</v>
      </c>
      <c r="AN38" s="8">
        <f>(Parameters!B$7-Parameters!B$8*Model!AM38)*(Parameters!B$15*EXP((Parameters!B$1+Parameters!B$19)*A38))/1000000000</f>
        <v>5258.9624588625029</v>
      </c>
      <c r="AO38" s="2">
        <f>AO37+Parameters!B$9*(Parameters!B$10*Model!AL38-Model!AO37)</f>
        <v>2.2342551235791124</v>
      </c>
      <c r="AP38">
        <f t="shared" si="9"/>
        <v>4.7198178461180795E-2</v>
      </c>
      <c r="AQ38" s="3">
        <f t="shared" si="10"/>
        <v>2.158068109133562E-2</v>
      </c>
      <c r="AS38" s="42">
        <f t="shared" si="24"/>
        <v>-1.0734969795067606E-4</v>
      </c>
      <c r="AT38" s="42">
        <f t="shared" si="25"/>
        <v>-5.2357665350943883E-5</v>
      </c>
      <c r="AV38" s="15">
        <f>IF(Parameters!H$30*EXP(0.5*Model!A38*Parameters!H$26)+Parameters!H$31*EXP(0.5*Model!A38*Parameters!H$27)+Parameters!$H$25/Parameters!$H$24&gt;AV37,Parameters!H$30*EXP(0.5*Model!A38*Parameters!H$26)+Parameters!H$31*EXP(0.5*Model!A38*Parameters!H$27)+Parameters!$H$25/Parameters!$H$24,AV37+5*AW37)</f>
        <v>4162.1681456301139</v>
      </c>
      <c r="AW38" s="22">
        <f>IF(Parameters!H$30*0.5*Parameters!H$26*EXP(0.5*Model!A38*Parameters!H$26)+Parameters!H$31*0.5*Parameters!H$27*EXP(0.5*Model!A38*Parameters!H$27)&gt;0,Parameters!H$30*0.5*Parameters!H$26*EXP(0.5*Model!A38*Parameters!H$26)+Parameters!H$31*0.5*Parameters!H$27*EXP(0.5*Model!A38*Parameters!H$27),0)</f>
        <v>2.3972805746670964</v>
      </c>
      <c r="AX38">
        <f>(Parameters!B$7-Parameters!B$8*Model!AW38)*(Parameters!B$15*EXP((Parameters!B$1+Parameters!B$19)*A38))/1000000000</f>
        <v>6676.9773971995492</v>
      </c>
      <c r="AY38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38))/1000000000</f>
        <v>2463.0486719512182</v>
      </c>
      <c r="AZ38" s="2">
        <f>AZ37+Parameters!B$9*(Parameters!B$10*Model!AV38-Model!AZ37)</f>
        <v>1.9972101723914193</v>
      </c>
      <c r="BB38" s="5">
        <v>68.062743936457338</v>
      </c>
      <c r="BC38">
        <v>4166.6000000000004</v>
      </c>
      <c r="BD38">
        <v>0</v>
      </c>
      <c r="BE38">
        <f>(Parameters!B$7-Parameters!B$8*Model!BD38)*(Parameters!B$15*EXP((Parameters!B$1+Parameters!B$19)*A38))/1000000000</f>
        <v>7081.1564142990355</v>
      </c>
      <c r="BF38" s="2">
        <f>BF37+Parameters!B$9*(Parameters!B$10*Model!BC38-Model!BF37)</f>
        <v>1.9999680000000002</v>
      </c>
    </row>
    <row r="39" spans="1:58" x14ac:dyDescent="0.3">
      <c r="A39">
        <f>A38+Parameters!B$16</f>
        <v>180</v>
      </c>
      <c r="B39">
        <f>B38*(1+Parameters!B$1)^Parameters!B$16</f>
        <v>18036292164.070866</v>
      </c>
      <c r="C39">
        <f>C38/(1+Parameters!B$2)^Parameters!B$16</f>
        <v>0.13956997272263905</v>
      </c>
      <c r="D39">
        <f>(1/B39)*(1-Parameters!B$4)*K39</f>
        <v>273476.10198610846</v>
      </c>
      <c r="E39">
        <f>D39^(1-Parameters!B$3)/(1-Parameters!B$3)</f>
        <v>-3.57281206497745E-2</v>
      </c>
      <c r="F39" s="59">
        <f t="shared" si="0"/>
        <v>-89939284.360462129</v>
      </c>
      <c r="G39">
        <f>G38*(1+Parameters!B$1+Parameters!B$5)^Parameters!B$16</f>
        <v>85.171789194681111</v>
      </c>
      <c r="H39">
        <f>EXP(-Parameters!B$6*N39^2)</f>
        <v>0.97584368158421486</v>
      </c>
      <c r="I39">
        <f>EXP(Parameters!B$7*L39-Parameters!B$8/2*L39^2)</f>
        <v>1.0113022515706822</v>
      </c>
      <c r="J39" s="54">
        <f t="shared" si="11"/>
        <v>0.98687291236714036</v>
      </c>
      <c r="K39">
        <f>Parameters!B$15*G39*H39*I39</f>
        <v>6490124835937754</v>
      </c>
      <c r="L39" s="56">
        <v>10.144972490707472</v>
      </c>
      <c r="M39" s="2">
        <f>M38+L39*Parameters!B$16</f>
        <v>4611.7640426796133</v>
      </c>
      <c r="N39" s="2">
        <f>N38+Parameters!B$9*(Parameters!B$10*Model!M39-Model!N38)</f>
        <v>2.2114641171699989</v>
      </c>
      <c r="O39" s="37">
        <f t="shared" si="17"/>
        <v>1.9744891826648958E-2</v>
      </c>
      <c r="P39" s="47">
        <f t="shared" si="18"/>
        <v>1.9540031473179623E-2</v>
      </c>
      <c r="Q39" s="48">
        <f t="shared" si="19"/>
        <v>1.9692612590371441E-2</v>
      </c>
      <c r="R39" s="48">
        <f t="shared" si="20"/>
        <v>-1.0590757875718363E-4</v>
      </c>
      <c r="S39" s="48">
        <f>-Parameters!B$6*2*Model!N39*((Model!N40-Model!N39)/5)</f>
        <v>-1.0534033515496845E-4</v>
      </c>
      <c r="T39" s="48">
        <f t="shared" si="21"/>
        <v>-4.6673538435086995E-5</v>
      </c>
      <c r="U39" s="48">
        <f>(Parameters!B$7-Parameters!B$8*Model!L39)*((Model!L40-Model!L39)/5)</f>
        <v>-4.6495999357847501E-5</v>
      </c>
      <c r="V39" s="49">
        <f t="shared" si="12"/>
        <v>-1.5258111719227064E-4</v>
      </c>
      <c r="W39" s="48">
        <f t="shared" si="16"/>
        <v>1.9847418882807728E-2</v>
      </c>
      <c r="X39">
        <f>X38*EXP((Parameters!B$1+Parameters!B$19)*Parameters!B$16)</f>
        <v>6352354355013426</v>
      </c>
      <c r="Y39" s="38">
        <f t="shared" si="22"/>
        <v>-2.5510817335104227E-4</v>
      </c>
      <c r="AC39" s="10">
        <f>(Parameters!$B$13-Parameters!$E$25/Parameters!$E$24)*EXP(0.5*$A39*Parameters!$E$26) + Parameters!$E$25/Parameters!$E$24</f>
        <v>4677.5433015257522</v>
      </c>
      <c r="AD39" s="10">
        <f>(Parameters!B$13-Parameters!E$25/Parameters!E$24)*0.5*Parameters!E$26*EXP(-0.5*Model!A39*Parameters!E$27)</f>
        <v>10.387840441381243</v>
      </c>
      <c r="AE39" s="10">
        <f>(Parameters!B$7-Parameters!B$8*Model!AD39)*(Parameters!B$15*EXP((Parameters!B$1+Parameters!B$19)*A39))/1000000000</f>
        <v>6024.3491833071375</v>
      </c>
      <c r="AF39" s="2">
        <f>AF38+Parameters!B$9*(Parameters!B$10*Model!AC39-Model!AF38)</f>
        <v>2.2429618242314211</v>
      </c>
      <c r="AG39" s="10">
        <f t="shared" si="7"/>
        <v>3.1497707061422187E-2</v>
      </c>
      <c r="AH39" s="11">
        <f t="shared" si="8"/>
        <v>1.4242920252185537E-2</v>
      </c>
      <c r="AI39" s="11">
        <f t="shared" si="23"/>
        <v>-4.436733252854097E-3</v>
      </c>
      <c r="AJ39" s="35">
        <v>4.737572315025659</v>
      </c>
      <c r="AK39" s="11"/>
      <c r="AL39" s="2">
        <f>(Parameters!$B$13-Parameters!$B$25/Parameters!$B$24)*EXP(0.5*$A39*Parameters!$B$26) + Parameters!$B$25/Parameters!$B$24</f>
        <v>4713.0438632587247</v>
      </c>
      <c r="AM39" s="2">
        <f>(Parameters!B$13-Parameters!B$25/Parameters!B$24)*0.5*Parameters!B$26*EXP(-0.5*Model!A39*Parameters!B$27)</f>
        <v>10.572999005174752</v>
      </c>
      <c r="AN39" s="8">
        <f>(Parameters!B$7-Parameters!B$8*Model!AM39)*(Parameters!B$15*EXP((Parameters!B$1+Parameters!B$19)*A39))/1000000000</f>
        <v>5989.063399034686</v>
      </c>
      <c r="AO39" s="2">
        <f>AO38+Parameters!B$9*(Parameters!B$10*Model!AL39-Model!AO38)</f>
        <v>2.2599621875742342</v>
      </c>
      <c r="AP39">
        <f t="shared" si="9"/>
        <v>4.8498070404235261E-2</v>
      </c>
      <c r="AQ39" s="3">
        <f t="shared" si="10"/>
        <v>2.1930299491496174E-2</v>
      </c>
      <c r="AS39" s="42">
        <f t="shared" si="24"/>
        <v>-1.0590197074755725E-4</v>
      </c>
      <c r="AT39" s="42">
        <f t="shared" si="25"/>
        <v>-4.667244924239089E-5</v>
      </c>
      <c r="AV39" s="15">
        <f>IF(Parameters!H$30*EXP(0.5*Model!A39*Parameters!H$26)+Parameters!H$31*EXP(0.5*Model!A39*Parameters!H$27)+Parameters!$H$25/Parameters!$H$24&gt;AV38,Parameters!H$30*EXP(0.5*Model!A39*Parameters!H$26)+Parameters!H$31*EXP(0.5*Model!A39*Parameters!H$27)+Parameters!$H$25/Parameters!$H$24,AV38+5*AW38)</f>
        <v>4171.7538159995411</v>
      </c>
      <c r="AW39" s="22">
        <f>IF(Parameters!H$30*0.5*Parameters!H$26*EXP(0.5*Model!A39*Parameters!H$26)+Parameters!H$31*0.5*Parameters!H$27*EXP(0.5*Model!A39*Parameters!H$27)&gt;0,Parameters!H$30*0.5*Parameters!H$26*EXP(0.5*Model!A39*Parameters!H$26)+Parameters!H$31*0.5*Parameters!H$27*EXP(0.5*Model!A39*Parameters!H$27),0)</f>
        <v>1.4272350061073542</v>
      </c>
      <c r="AX39">
        <f>(Parameters!B$7-Parameters!B$8*Model!AW39)*(Parameters!B$15*EXP((Parameters!B$1+Parameters!B$19)*A39))/1000000000</f>
        <v>7731.9774121167111</v>
      </c>
      <c r="AY39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39))/1000000000</f>
        <v>2968.4053225723146</v>
      </c>
      <c r="AZ39" s="2">
        <f>AZ38+Parameters!B$9*(Parameters!B$10*Model!AV39-Model!AZ38)</f>
        <v>2.002012390934294</v>
      </c>
      <c r="BB39" s="5">
        <v>63.648800075893931</v>
      </c>
      <c r="BC39">
        <v>4166.6000000000004</v>
      </c>
      <c r="BD39">
        <v>0</v>
      </c>
      <c r="BE39">
        <f>(Parameters!B$7-Parameters!B$8*Model!BD39)*(Parameters!B$15*EXP((Parameters!B$1+Parameters!B$19)*A39))/1000000000</f>
        <v>8003.9664873169213</v>
      </c>
      <c r="BF39" s="2">
        <f>BF38+Parameters!B$9*(Parameters!B$10*Model!BC39-Model!BF38)</f>
        <v>1.9999680000000002</v>
      </c>
    </row>
    <row r="40" spans="1:58" x14ac:dyDescent="0.3">
      <c r="A40">
        <f>A39+Parameters!B$16</f>
        <v>185</v>
      </c>
      <c r="B40">
        <f>B39*(1+Parameters!B$1)^Parameters!B$16</f>
        <v>18491731142.998623</v>
      </c>
      <c r="C40">
        <f>C39/(1+Parameters!B$2)^Parameters!B$16</f>
        <v>0.13214058211611179</v>
      </c>
      <c r="D40">
        <f>(1/B40)*(1-Parameters!B$4)*K40</f>
        <v>301562.31841212383</v>
      </c>
      <c r="E40">
        <f>D40^(1-Parameters!B$3)/(1-Parameters!B$3)</f>
        <v>-3.452629523864547E-2</v>
      </c>
      <c r="F40" s="59">
        <f t="shared" si="0"/>
        <v>-84365282.685264915</v>
      </c>
      <c r="G40">
        <f>G39*(1+Parameters!B$1+Parameters!B$5)^Parameters!B$16</f>
        <v>96.364061801451172</v>
      </c>
      <c r="H40">
        <f>EXP(-Parameters!B$6*N40^2)</f>
        <v>0.97532707217060677</v>
      </c>
      <c r="I40">
        <f>EXP(Parameters!B$7*L40-Parameters!B$8/2*L40^2)</f>
        <v>1.0110662738340022</v>
      </c>
      <c r="J40" s="54">
        <f t="shared" si="11"/>
        <v>0.98612030862896227</v>
      </c>
      <c r="K40">
        <f>Parameters!B$15*G40*H40*I40</f>
        <v>7337380677547811</v>
      </c>
      <c r="L40" s="56">
        <v>9.9017037249201145</v>
      </c>
      <c r="M40" s="2">
        <f>M39+L40*Parameters!B$16</f>
        <v>4661.2725613042139</v>
      </c>
      <c r="N40" s="2">
        <f>N39+Parameters!B$9*(Parameters!B$10*Model!M40-Model!N39)</f>
        <v>2.2352809935861924</v>
      </c>
      <c r="O40" s="37">
        <f t="shared" si="17"/>
        <v>1.9752920671371577E-2</v>
      </c>
      <c r="P40" s="47">
        <f t="shared" si="18"/>
        <v>1.9547904827760192E-2</v>
      </c>
      <c r="Q40" s="48">
        <f t="shared" si="19"/>
        <v>1.9692612590371441E-2</v>
      </c>
      <c r="R40" s="48">
        <f t="shared" si="20"/>
        <v>-1.0476570463153532E-4</v>
      </c>
      <c r="S40" s="48">
        <f>-Parameters!B$6*2*Model!N40*((Model!N41-Model!N40)/5)</f>
        <v>-1.0422220869293016E-4</v>
      </c>
      <c r="T40" s="48">
        <f t="shared" si="21"/>
        <v>-3.9942057979677881E-5</v>
      </c>
      <c r="U40" s="48">
        <f>(Parameters!B$7-Parameters!B$8*Model!L40)*((Model!L41-Model!L40)/5)</f>
        <v>-3.9813847628054327E-5</v>
      </c>
      <c r="V40" s="49">
        <f t="shared" si="12"/>
        <v>-1.4470776261121321E-4</v>
      </c>
      <c r="W40" s="48">
        <f t="shared" si="16"/>
        <v>1.9855292237388786E-2</v>
      </c>
      <c r="Y40" s="38">
        <f t="shared" si="22"/>
        <v>-2.4707932862842383E-4</v>
      </c>
      <c r="AC40" s="10">
        <f>(Parameters!$B$13-Parameters!$E$25/Parameters!$E$24)*EXP(0.5*$A40*Parameters!$E$26) + Parameters!$E$25/Parameters!$E$24</f>
        <v>4728.9093762827524</v>
      </c>
      <c r="AD40" s="10">
        <f>(Parameters!B$13-Parameters!E$25/Parameters!E$24)*0.5*Parameters!E$26*EXP(-0.5*Model!A40*Parameters!E$27)</f>
        <v>10.159435808719161</v>
      </c>
      <c r="AE40" s="10">
        <f>(Parameters!B$7-Parameters!B$8*Model!AD40)*(Parameters!B$15*EXP((Parameters!B$1+Parameters!B$19)*A40))/1000000000</f>
        <v>6858.6367111279169</v>
      </c>
      <c r="AF40" s="2">
        <f>AF39+Parameters!B$9*(Parameters!B$10*Model!AC40-Model!AF39)</f>
        <v>2.2676672094417532</v>
      </c>
      <c r="AG40" s="10">
        <f t="shared" si="7"/>
        <v>3.2386215855560785E-2</v>
      </c>
      <c r="AH40" s="11">
        <f t="shared" si="8"/>
        <v>1.448865531827463E-2</v>
      </c>
      <c r="AI40" s="11">
        <f t="shared" si="23"/>
        <v>-4.436733252854097E-3</v>
      </c>
      <c r="AJ40" s="35">
        <v>4.5829286795474315</v>
      </c>
      <c r="AK40" s="11"/>
      <c r="AL40" s="2">
        <f>(Parameters!$B$13-Parameters!$B$25/Parameters!$B$24)*EXP(0.5*$A40*Parameters!$B$26) + Parameters!$B$25/Parameters!$B$24</f>
        <v>4765.332362074937</v>
      </c>
      <c r="AM40" s="2">
        <f>(Parameters!B$13-Parameters!B$25/Parameters!B$24)*0.5*Parameters!B$26*EXP(-0.5*Model!A40*Parameters!B$27)</f>
        <v>10.343241814380313</v>
      </c>
      <c r="AN40" s="8">
        <f>(Parameters!B$7-Parameters!B$8*Model!AM40)*(Parameters!B$15*EXP((Parameters!B$1+Parameters!B$19)*A40))/1000000000</f>
        <v>6819.0438631312545</v>
      </c>
      <c r="AO40" s="2">
        <f>AO39+Parameters!B$9*(Parameters!B$10*Model!AL40-Model!AO39)</f>
        <v>2.2851106226690603</v>
      </c>
      <c r="AP40">
        <f t="shared" si="9"/>
        <v>4.9829629082867921E-2</v>
      </c>
      <c r="AQ40" s="3">
        <f t="shared" si="10"/>
        <v>2.229233336920354E-2</v>
      </c>
      <c r="AS40" s="42">
        <f t="shared" si="24"/>
        <v>-1.0476021689675985E-4</v>
      </c>
      <c r="AT40" s="42">
        <f t="shared" si="25"/>
        <v>-3.9941260306264326E-5</v>
      </c>
      <c r="AV40" s="15">
        <f>IF(Parameters!H$30*EXP(0.5*Model!A40*Parameters!H$26)+Parameters!H$31*EXP(0.5*Model!A40*Parameters!H$27)+Parameters!$H$25/Parameters!$H$24&gt;AV39,Parameters!H$30*EXP(0.5*Model!A40*Parameters!H$26)+Parameters!H$31*EXP(0.5*Model!A40*Parameters!H$27)+Parameters!$H$25/Parameters!$H$24,AV39+5*AW39)</f>
        <v>4176.3381707665712</v>
      </c>
      <c r="AW40" s="22">
        <f>IF(Parameters!H$30*0.5*Parameters!H$26*EXP(0.5*Model!A40*Parameters!H$26)+Parameters!H$31*0.5*Parameters!H$27*EXP(0.5*Model!A40*Parameters!H$27)&gt;0,Parameters!H$30*0.5*Parameters!H$26*EXP(0.5*Model!A40*Parameters!H$26)+Parameters!H$31*0.5*Parameters!H$27*EXP(0.5*Model!A40*Parameters!H$27),0)</f>
        <v>0.39577803428159264</v>
      </c>
      <c r="AX40">
        <f>(Parameters!B$7-Parameters!B$8*Model!AW40)*(Parameters!B$15*EXP((Parameters!B$1+Parameters!B$19)*A40))/1000000000</f>
        <v>8961.7835412015083</v>
      </c>
      <c r="AY40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40))/1000000000</f>
        <v>3577.4486551641144</v>
      </c>
      <c r="AZ40" s="2">
        <f>AZ39+Parameters!B$9*(Parameters!B$10*Model!AV40-Model!AZ39)</f>
        <v>2.0044264440826751</v>
      </c>
      <c r="BB40" s="5">
        <v>58.892510579609187</v>
      </c>
      <c r="BC40">
        <v>4166.6000000000004</v>
      </c>
      <c r="BD40">
        <v>0</v>
      </c>
      <c r="BE40">
        <f>(Parameters!B$7-Parameters!B$8*Model!BD40)*(Parameters!B$15*EXP((Parameters!B$1+Parameters!B$19)*A40))/1000000000</f>
        <v>9047.0363570459322</v>
      </c>
      <c r="BF40" s="2">
        <f>BF39+Parameters!B$9*(Parameters!B$10*Model!BC40-Model!BF39)</f>
        <v>1.9999680000000002</v>
      </c>
    </row>
    <row r="41" spans="1:58" x14ac:dyDescent="0.3">
      <c r="A41">
        <f>A40+Parameters!B$16</f>
        <v>190</v>
      </c>
      <c r="B41">
        <f>B40*(1+Parameters!B$1)^Parameters!B$16</f>
        <v>18958670526.867699</v>
      </c>
      <c r="C41">
        <f>C40/(1+Parameters!B$2)^Parameters!B$16</f>
        <v>0.12510666228103798</v>
      </c>
      <c r="D41">
        <f>(1/B41)*(1-Parameters!B$4)*K41</f>
        <v>332546.10294574191</v>
      </c>
      <c r="E41">
        <f>D41^(1-Parameters!B$3)/(1-Parameters!B$3)</f>
        <v>-3.3364437217121616E-2</v>
      </c>
      <c r="F41" s="59">
        <f t="shared" si="0"/>
        <v>-79135640.296513751</v>
      </c>
      <c r="G41">
        <f>G40*(1+Parameters!B$1+Parameters!B$5)^Parameters!B$16</f>
        <v>109.02709094966158</v>
      </c>
      <c r="H41">
        <f>EXP(-Parameters!B$6*N41^2)</f>
        <v>0.97481630182051449</v>
      </c>
      <c r="I41">
        <f>EXP(Parameters!B$7*L41-Parameters!B$8/2*L41^2)</f>
        <v>1.0108643736567908</v>
      </c>
      <c r="J41" s="54">
        <f t="shared" si="11"/>
        <v>0.98540707037022357</v>
      </c>
      <c r="K41">
        <f>Parameters!B$15*G41*H41*I41</f>
        <v>8295568422029143</v>
      </c>
      <c r="L41" s="56">
        <v>9.6949749560634917</v>
      </c>
      <c r="M41" s="2">
        <f>M40+L41*Parameters!B$16</f>
        <v>4709.7474360845317</v>
      </c>
      <c r="N41" s="2">
        <f>N40+Parameters!B$9*(Parameters!B$10*Model!M41-Model!N40)</f>
        <v>2.2585939929343684</v>
      </c>
      <c r="O41" s="37">
        <f t="shared" si="17"/>
        <v>1.9759555442807608E-2</v>
      </c>
      <c r="P41" s="47">
        <f t="shared" si="18"/>
        <v>1.9554411060512391E-2</v>
      </c>
      <c r="Q41" s="48">
        <f t="shared" si="19"/>
        <v>1.9692612590371441E-2</v>
      </c>
      <c r="R41" s="48">
        <f t="shared" si="20"/>
        <v>-1.0388916999580366E-4</v>
      </c>
      <c r="S41" s="48">
        <f>-Parameters!B$6*2*Model!N41*((Model!N42-Model!N41)/5)</f>
        <v>-1.0336555108858085E-4</v>
      </c>
      <c r="T41" s="48">
        <f t="shared" si="21"/>
        <v>-3.431235986239095E-5</v>
      </c>
      <c r="U41" s="48">
        <f>(Parameters!B$7-Parameters!B$8*Model!L41)*((Model!L42-Model!L41)/5)</f>
        <v>-3.4218860280100334E-5</v>
      </c>
      <c r="V41" s="49">
        <f t="shared" si="12"/>
        <v>-1.3820152985819461E-4</v>
      </c>
      <c r="W41" s="48">
        <f t="shared" si="16"/>
        <v>1.9861798470141807E-2</v>
      </c>
      <c r="Y41" s="38">
        <f t="shared" si="22"/>
        <v>-2.404445571923923E-4</v>
      </c>
      <c r="AC41" s="10">
        <f>(Parameters!$B$13-Parameters!$E$25/Parameters!$E$24)*EXP(0.5*$A41*Parameters!$E$26) + Parameters!$E$25/Parameters!$E$24</f>
        <v>4779.1460296260939</v>
      </c>
      <c r="AD41" s="10">
        <f>(Parameters!B$13-Parameters!E$25/Parameters!E$24)*0.5*Parameters!E$26*EXP(-0.5*Model!A41*Parameters!E$27)</f>
        <v>9.9360532666942909</v>
      </c>
      <c r="AE41" s="10">
        <f>(Parameters!B$7-Parameters!B$8*Model!AD41)*(Parameters!B$15*EXP((Parameters!B$1+Parameters!B$19)*A41))/1000000000</f>
        <v>7806.8367456159676</v>
      </c>
      <c r="AF41" s="2">
        <f>AF40+Parameters!B$9*(Parameters!B$10*Model!AC41-Model!AF40)</f>
        <v>2.2918293802596827</v>
      </c>
      <c r="AG41" s="10">
        <f t="shared" si="7"/>
        <v>3.3235387325314392E-2</v>
      </c>
      <c r="AH41" s="11">
        <f t="shared" si="8"/>
        <v>1.4715078243051082E-2</v>
      </c>
      <c r="AI41" s="11">
        <f t="shared" si="23"/>
        <v>-4.436733252854097E-3</v>
      </c>
      <c r="AJ41" s="35">
        <v>4.4333329150891512</v>
      </c>
      <c r="AK41" s="11"/>
      <c r="AL41" s="2">
        <f>(Parameters!$B$13-Parameters!$B$25/Parameters!$B$24)*EXP(0.5*$A41*Parameters!$B$26) + Parameters!$B$25/Parameters!$B$24</f>
        <v>4816.4846025227343</v>
      </c>
      <c r="AM41" s="2">
        <f>(Parameters!B$13-Parameters!B$25/Parameters!B$24)*0.5*Parameters!B$26*EXP(-0.5*Model!A41*Parameters!B$27)</f>
        <v>10.118477376039165</v>
      </c>
      <c r="AN41" s="8">
        <f>(Parameters!B$7-Parameters!B$8*Model!AM41)*(Parameters!B$15*EXP((Parameters!B$1+Parameters!B$19)*A41))/1000000000</f>
        <v>7762.4206526139005</v>
      </c>
      <c r="AO41" s="2">
        <f>AO40+Parameters!B$9*(Parameters!B$10*Model!AL41-Model!AO40)</f>
        <v>2.3097125681825066</v>
      </c>
      <c r="AP41">
        <f t="shared" si="9"/>
        <v>5.1118575248138232E-2</v>
      </c>
      <c r="AQ41" s="3">
        <f t="shared" si="10"/>
        <v>2.2632919155923598E-2</v>
      </c>
      <c r="AS41" s="42">
        <f t="shared" si="24"/>
        <v>-1.0388377370285085E-4</v>
      </c>
      <c r="AT41" s="42">
        <f t="shared" si="25"/>
        <v>-3.431177120005735E-5</v>
      </c>
      <c r="AV41" s="15">
        <f>IF(Parameters!H$30*EXP(0.5*Model!A41*Parameters!H$26)+Parameters!H$31*EXP(0.5*Model!A41*Parameters!H$27)+Parameters!$H$25/Parameters!$H$24&gt;AV40,Parameters!H$30*EXP(0.5*Model!A41*Parameters!H$26)+Parameters!H$31*EXP(0.5*Model!A41*Parameters!H$27)+Parameters!$H$25/Parameters!$H$24,AV40+5*AW40)</f>
        <v>4178.3170609379795</v>
      </c>
      <c r="AW41" s="22">
        <f>IF(Parameters!H$30*0.5*Parameters!H$26*EXP(0.5*Model!A41*Parameters!H$26)+Parameters!H$31*0.5*Parameters!H$27*EXP(0.5*Model!A41*Parameters!H$27)&gt;0,Parameters!H$30*0.5*Parameters!H$26*EXP(0.5*Model!A41*Parameters!H$26)+Parameters!H$31*0.5*Parameters!H$27*EXP(0.5*Model!A41*Parameters!H$27),0)</f>
        <v>0</v>
      </c>
      <c r="AX41">
        <f>(Parameters!B$7-Parameters!B$8*Model!AW41)*(Parameters!B$15*EXP((Parameters!B$1+Parameters!B$19)*A41))/1000000000</f>
        <v>10226.038174373749</v>
      </c>
      <c r="AY41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41))/1000000000</f>
        <v>4311.4526116147517</v>
      </c>
      <c r="AZ41" s="2">
        <f>AZ40+Parameters!B$9*(Parameters!B$10*Model!AV41-Model!AZ40)</f>
        <v>2.0054964990597557</v>
      </c>
      <c r="BB41" s="5">
        <v>53.790416627937958</v>
      </c>
      <c r="BC41">
        <v>4166.6000000000004</v>
      </c>
      <c r="BD41">
        <v>0</v>
      </c>
      <c r="BE41">
        <f>(Parameters!B$7-Parameters!B$8*Model!BD41)*(Parameters!B$15*EXP((Parameters!B$1+Parameters!B$19)*A41))/1000000000</f>
        <v>10226.038174373749</v>
      </c>
      <c r="BF41" s="2">
        <f>BF40+Parameters!B$9*(Parameters!B$10*Model!BC41-Model!BF40)</f>
        <v>1.9999680000000002</v>
      </c>
    </row>
    <row r="42" spans="1:58" x14ac:dyDescent="0.3">
      <c r="A42">
        <f>A41+Parameters!B$16</f>
        <v>195</v>
      </c>
      <c r="B42">
        <f>B41*(1+Parameters!B$1)^Parameters!B$16</f>
        <v>19437400715.314342</v>
      </c>
      <c r="C42">
        <f>C41/(1+Parameters!B$2)^Parameters!B$16</f>
        <v>0.11844716207885764</v>
      </c>
      <c r="D42">
        <f>(1/B42)*(1-Parameters!B$4)*K42</f>
        <v>366725.22199102695</v>
      </c>
      <c r="E42">
        <f>D42^(1-Parameters!B$3)/(1-Parameters!B$3)</f>
        <v>-3.2241310240913139E-2</v>
      </c>
      <c r="F42" s="59">
        <f t="shared" si="0"/>
        <v>-74229328.256237611</v>
      </c>
      <c r="G42">
        <f>G41*(1+Parameters!B$1+Parameters!B$5)^Parameters!B$16</f>
        <v>123.3541461280202</v>
      </c>
      <c r="H42">
        <f>EXP(-Parameters!B$6*N42^2)</f>
        <v>0.97431006902968587</v>
      </c>
      <c r="I42">
        <f>EXP(Parameters!B$7*L42-Parameters!B$8/2*L42^2)</f>
        <v>1.0106909628217486</v>
      </c>
      <c r="J42" s="54">
        <f t="shared" si="11"/>
        <v>0.98472638175453764</v>
      </c>
      <c r="K42">
        <f>Parameters!B$15*G42*H42*I42</f>
        <v>9379190910858156</v>
      </c>
      <c r="L42" s="56">
        <v>9.5184345146844755</v>
      </c>
      <c r="M42" s="2">
        <f>M41+L42*Parameters!B$16</f>
        <v>4757.3396086579542</v>
      </c>
      <c r="N42" s="2">
        <f>N41+Parameters!B$9*(Parameters!B$10*Model!M42-Model!N41)</f>
        <v>2.2814767136473302</v>
      </c>
      <c r="O42" s="37">
        <f t="shared" si="17"/>
        <v>1.9764900709246414E-2</v>
      </c>
      <c r="P42" s="47">
        <f t="shared" si="18"/>
        <v>1.9559652739692693E-2</v>
      </c>
      <c r="Q42" s="48">
        <f t="shared" si="19"/>
        <v>1.9692612590371441E-2</v>
      </c>
      <c r="R42" s="48">
        <f t="shared" si="20"/>
        <v>-1.0322849890592716E-4</v>
      </c>
      <c r="S42" s="48">
        <f>-Parameters!B$6*2*Model!N42*((Model!N43-Model!N42)/5)</f>
        <v>-1.0272170386467826E-4</v>
      </c>
      <c r="T42" s="48">
        <f t="shared" si="21"/>
        <v>-2.9731351773063394E-5</v>
      </c>
      <c r="U42" s="48">
        <f>(Parameters!B$7-Parameters!B$8*Model!L42)*((Model!L43-Model!L42)/5)</f>
        <v>-2.9661858691165027E-5</v>
      </c>
      <c r="V42" s="49">
        <f t="shared" si="12"/>
        <v>-1.3295985067899056E-4</v>
      </c>
      <c r="W42" s="48">
        <f t="shared" si="16"/>
        <v>1.9867040149321009E-2</v>
      </c>
      <c r="Y42" s="38">
        <f t="shared" si="22"/>
        <v>-2.350992907535869E-4</v>
      </c>
      <c r="AC42" s="10">
        <f>(Parameters!$B$13-Parameters!$E$25/Parameters!$E$24)*EXP(0.5*$A42*Parameters!$E$26) + Parameters!$E$25/Parameters!$E$24</f>
        <v>4828.2780949255775</v>
      </c>
      <c r="AD42" s="10">
        <f>(Parameters!B$13-Parameters!E$25/Parameters!E$24)*0.5*Parameters!E$26*EXP(-0.5*Model!A42*Parameters!E$27)</f>
        <v>9.7175823911262</v>
      </c>
      <c r="AE42" s="10">
        <f>(Parameters!B$7-Parameters!B$8*Model!AD42)*(Parameters!B$15*EXP((Parameters!B$1+Parameters!B$19)*A42))/1000000000</f>
        <v>8884.3415159555843</v>
      </c>
      <c r="AF42" s="2">
        <f>AF41+Parameters!B$9*(Parameters!B$10*Model!AC42-Model!AF41)</f>
        <v>2.3154602807157758</v>
      </c>
      <c r="AG42" s="10">
        <f t="shared" si="7"/>
        <v>3.398356706844563E-2</v>
      </c>
      <c r="AH42" s="11">
        <f t="shared" si="8"/>
        <v>1.4895425785046516E-2</v>
      </c>
      <c r="AI42" s="11">
        <f t="shared" si="23"/>
        <v>-4.436733252854097E-3</v>
      </c>
      <c r="AJ42" s="35">
        <v>4.2886202492581154</v>
      </c>
      <c r="AK42" s="11"/>
      <c r="AL42" s="2">
        <f>(Parameters!$B$13-Parameters!$B$25/Parameters!$B$24)*EXP(0.5*$A42*Parameters!$B$26) + Parameters!$B$25/Parameters!$B$24</f>
        <v>4866.5252761329311</v>
      </c>
      <c r="AM42" s="2">
        <f>(Parameters!B$13-Parameters!B$25/Parameters!B$24)*0.5*Parameters!B$26*EXP(-0.5*Model!A42*Parameters!B$27)</f>
        <v>9.8985971948438358</v>
      </c>
      <c r="AN42" s="8">
        <f>(Parameters!B$7-Parameters!B$8*Model!AM42)*(Parameters!B$15*EXP((Parameters!B$1+Parameters!B$19)*A42))/1000000000</f>
        <v>8834.5250073174866</v>
      </c>
      <c r="AO42" s="2">
        <f>AO41+Parameters!B$9*(Parameters!B$10*Model!AL42-Model!AO41)</f>
        <v>2.3337798996392904</v>
      </c>
      <c r="AP42">
        <f t="shared" si="9"/>
        <v>5.2303185991960266E-2</v>
      </c>
      <c r="AQ42" s="3">
        <f t="shared" si="10"/>
        <v>2.2925145665126993E-2</v>
      </c>
      <c r="AS42" s="42">
        <f t="shared" si="24"/>
        <v>-1.0322317102773315E-4</v>
      </c>
      <c r="AT42" s="42">
        <f t="shared" si="25"/>
        <v>-2.9730909800851357E-5</v>
      </c>
      <c r="AV42" s="15">
        <f>IF(Parameters!H$30*EXP(0.5*Model!A42*Parameters!H$26)+Parameters!H$31*EXP(0.5*Model!A42*Parameters!H$27)+Parameters!$H$25/Parameters!$H$24&gt;AV41,Parameters!H$30*EXP(0.5*Model!A42*Parameters!H$26)+Parameters!H$31*EXP(0.5*Model!A42*Parameters!H$27)+Parameters!$H$25/Parameters!$H$24,AV41+5*AW41)</f>
        <v>4178.3170609379795</v>
      </c>
      <c r="AW42" s="22">
        <f>IF(Parameters!H$30*0.5*Parameters!H$26*EXP(0.5*Model!A42*Parameters!H$26)+Parameters!H$31*0.5*Parameters!H$27*EXP(0.5*Model!A42*Parameters!H$27)&gt;0,Parameters!H$30*0.5*Parameters!H$26*EXP(0.5*Model!A42*Parameters!H$26)+Parameters!H$31*0.5*Parameters!H$27*EXP(0.5*Model!A42*Parameters!H$27),0)</f>
        <v>0</v>
      </c>
      <c r="AX42">
        <f>(Parameters!B$7-Parameters!B$8*Model!AW42)*(Parameters!B$15*EXP((Parameters!B$1+Parameters!B$19)*A42))/1000000000</f>
        <v>11558.686471101379</v>
      </c>
      <c r="AY42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42))/1000000000</f>
        <v>5196.0560203615032</v>
      </c>
      <c r="AZ42" s="2">
        <f>AZ41+Parameters!B$9*(Parameters!B$10*Model!AV42-Model!AZ41)</f>
        <v>2.0055843345210769</v>
      </c>
      <c r="BB42" s="5">
        <v>48.33858451708771</v>
      </c>
      <c r="BC42">
        <v>4166.6000000000004</v>
      </c>
      <c r="BD42">
        <v>0</v>
      </c>
      <c r="BE42">
        <f>(Parameters!B$7-Parameters!B$8*Model!BD42)*(Parameters!B$15*EXP((Parameters!B$1+Parameters!B$19)*A42))/1000000000</f>
        <v>11558.686471101379</v>
      </c>
      <c r="BF42" s="2">
        <f>BF41+Parameters!B$9*(Parameters!B$10*Model!BC42-Model!BF41)</f>
        <v>1.9999680000000002</v>
      </c>
    </row>
    <row r="43" spans="1:58" s="23" customFormat="1" x14ac:dyDescent="0.3">
      <c r="A43" s="23">
        <f>A42+Parameters!B$16</f>
        <v>200</v>
      </c>
      <c r="B43" s="23">
        <f>B42*(1+Parameters!B$1)^Parameters!B$16</f>
        <v>19928219440.929527</v>
      </c>
      <c r="C43" s="23">
        <f>C42/(1+Parameters!B$2)^Parameters!B$16</f>
        <v>0.11214215093532723</v>
      </c>
      <c r="D43" s="23">
        <f>(1/B43)*(1-Parameters!B$4)*K43</f>
        <v>404427.87330218579</v>
      </c>
      <c r="E43" s="23">
        <f>D43^(1-Parameters!B$3)/(1-Parameters!B$3)</f>
        <v>-3.1155704621696298E-2</v>
      </c>
      <c r="F43" s="60">
        <f t="shared" si="0"/>
        <v>-69626562.824663967</v>
      </c>
      <c r="G43" s="23">
        <f>G42*(1+Parameters!B$1+Parameters!B$5)^Parameters!B$16</f>
        <v>139.5638940233523</v>
      </c>
      <c r="H43" s="23">
        <f>EXP(-Parameters!B$6*N43^2)</f>
        <v>0.97380731595748515</v>
      </c>
      <c r="I43" s="23">
        <f>EXP(Parameters!B$7*L43-Parameters!B$8/2*L43^2)</f>
        <v>1.0105407279459926</v>
      </c>
      <c r="J43" s="54">
        <f t="shared" si="11"/>
        <v>0.98407195394681024</v>
      </c>
      <c r="K43" s="23">
        <f>Parameters!B$15*G43*H43*I43</f>
        <v>1.0604641325255794E+16</v>
      </c>
      <c r="L43" s="57">
        <v>9.3662360894752865</v>
      </c>
      <c r="M43" s="23">
        <f>M42+L43*Parameters!B$16</f>
        <v>4804.1707891053302</v>
      </c>
      <c r="N43" s="23">
        <f>N42+Parameters!B$9*(Parameters!B$10*Model!M43-Model!N42)</f>
        <v>2.3039888224166676</v>
      </c>
      <c r="O43" s="41">
        <f t="shared" si="17"/>
        <v>1.9766106685787488E-2</v>
      </c>
      <c r="P43" s="47">
        <f t="shared" si="18"/>
        <v>1.9560835341513608E-2</v>
      </c>
      <c r="Q43" s="48">
        <f t="shared" si="19"/>
        <v>1.9692612590371441E-2</v>
      </c>
      <c r="R43" s="48">
        <f t="shared" si="20"/>
        <v>-1.0257538327745281E-4</v>
      </c>
      <c r="S43" s="48">
        <f>-Parameters!B$6*2*Model!N43*((Model!N44-Model!N43)/5)</f>
        <v>-1.0208458882991098E-4</v>
      </c>
      <c r="T43" s="48">
        <f t="shared" si="21"/>
        <v>-2.9201865581175624E-5</v>
      </c>
      <c r="U43" s="50">
        <f>(Parameters!B$7-Parameters!B$8*Model!L43)*((Model!L44-Model!L43)/5)</f>
        <v>-2.9135441184704683E-5</v>
      </c>
      <c r="V43" s="49">
        <f t="shared" si="12"/>
        <v>-1.3177724885862844E-4</v>
      </c>
      <c r="W43" s="48">
        <f>V43+0.02</f>
        <v>1.9868222751141373E-2</v>
      </c>
      <c r="Y43" s="39">
        <f t="shared" si="22"/>
        <v>-2.3389331421251255E-4</v>
      </c>
      <c r="AC43" s="24">
        <f>(Parameters!$B$13-Parameters!$E$25/Parameters!$E$24)*EXP(0.5*$A43*Parameters!$E$26) + Parameters!$E$25/Parameters!$E$24</f>
        <v>4876.3298595225242</v>
      </c>
      <c r="AD43" s="24">
        <f>(Parameters!B$13-Parameters!E$25/Parameters!E$24)*0.5*Parameters!E$26*EXP(-0.5*Model!A43*Parameters!E$27)</f>
        <v>9.503915185807287</v>
      </c>
      <c r="AE43" s="24">
        <f>(Parameters!B$7-Parameters!B$8*Model!AD43)*(Parameters!B$15*EXP((Parameters!B$1+Parameters!B$19)*A43))/1000000000</f>
        <v>10108.606869532783</v>
      </c>
      <c r="AF43" s="23">
        <f>AF42+Parameters!B$9*(Parameters!B$10*Model!AC43-Model!AF42)</f>
        <v>2.3385715922189383</v>
      </c>
      <c r="AG43" s="24">
        <f t="shared" si="7"/>
        <v>3.4582769802270708E-2</v>
      </c>
      <c r="AH43" s="25">
        <f t="shared" si="8"/>
        <v>1.5009955545702967E-2</v>
      </c>
      <c r="AI43" s="25">
        <f t="shared" si="23"/>
        <v>-4.436733252854097E-3</v>
      </c>
      <c r="AJ43" s="36">
        <v>4.1486312881551077</v>
      </c>
      <c r="AK43" s="25"/>
      <c r="AL43" s="23">
        <f>(Parameters!$B$13-Parameters!$B$25/Parameters!$B$24)*EXP(0.5*$A43*Parameters!$B$26) + Parameters!$B$25/Parameters!$B$24</f>
        <v>4915.4785378755478</v>
      </c>
      <c r="AM43" s="23">
        <f>(Parameters!B$13-Parameters!B$25/Parameters!B$24)*0.5*Parameters!B$26*EXP(-0.5*Model!A43*Parameters!B$27)</f>
        <v>9.6834951331506538</v>
      </c>
      <c r="AN43" s="26">
        <f>(Parameters!B$7-Parameters!B$8*Model!AM43)*(Parameters!B$15*EXP((Parameters!B$1+Parameters!B$19)*A43))/1000000000</f>
        <v>10052.744660293574</v>
      </c>
      <c r="AO43" s="23">
        <f>AO42+Parameters!B$9*(Parameters!B$10*Model!AL43-Model!AO42)</f>
        <v>2.357324234502324</v>
      </c>
      <c r="AP43" s="23">
        <f t="shared" si="9"/>
        <v>5.3335412085656397E-2</v>
      </c>
      <c r="AQ43" s="27">
        <f t="shared" si="10"/>
        <v>2.3149162689822672E-2</v>
      </c>
      <c r="AS43" s="43">
        <f t="shared" si="24"/>
        <v>-1.025701226027298E-4</v>
      </c>
      <c r="AT43" s="43">
        <f t="shared" si="25"/>
        <v>-2.9201439210813085E-5</v>
      </c>
      <c r="AV43" s="26">
        <f>IF(Parameters!H$30*EXP(0.5*Model!A43*Parameters!H$26)+Parameters!H$31*EXP(0.5*Model!A43*Parameters!H$27)+Parameters!$H$25/Parameters!$H$24&gt;AV42,Parameters!H$30*EXP(0.5*Model!A43*Parameters!H$26)+Parameters!H$31*EXP(0.5*Model!A43*Parameters!H$27)+Parameters!$H$25/Parameters!$H$24,AV42+5*AW42)</f>
        <v>4178.3170609379795</v>
      </c>
      <c r="AW43" s="28">
        <f>IF(Parameters!H$30*0.5*Parameters!H$26*EXP(0.5*Model!A43*Parameters!H$26)+Parameters!H$31*0.5*Parameters!H$27*EXP(0.5*Model!A43*Parameters!H$27)&gt;0,Parameters!H$30*0.5*Parameters!H$26*EXP(0.5*Model!A43*Parameters!H$26)+Parameters!H$31*0.5*Parameters!H$27*EXP(0.5*Model!A43*Parameters!H$27),0)</f>
        <v>0</v>
      </c>
      <c r="AX43" s="23">
        <f>(Parameters!B$7-Parameters!B$8*Model!AW43)*(Parameters!B$15*EXP((Parameters!B$1+Parameters!B$19)*A43))/1000000000</f>
        <v>13065.004321226692</v>
      </c>
      <c r="AY43" s="23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43))/1000000000</f>
        <v>6262.1581631215449</v>
      </c>
      <c r="AZ43" s="23">
        <f>AZ42+Parameters!B$9*(Parameters!B$10*Model!AV43-Model!AZ42)</f>
        <v>2.0055915444947985</v>
      </c>
      <c r="BB43" s="29">
        <v>42.532550322668534</v>
      </c>
      <c r="BC43" s="23">
        <v>4166.6000000000004</v>
      </c>
      <c r="BD43" s="23">
        <v>0</v>
      </c>
      <c r="BE43" s="23">
        <f>(Parameters!B$7-Parameters!B$8*Model!BD43)*(Parameters!B$15*EXP((Parameters!B$1+Parameters!B$19)*A43))/1000000000</f>
        <v>13065.004321226692</v>
      </c>
      <c r="BF43" s="23">
        <f>BF42+Parameters!B$9*(Parameters!B$10*Model!BC43-Model!BF42)</f>
        <v>1.9999680000000002</v>
      </c>
    </row>
    <row r="44" spans="1:58" x14ac:dyDescent="0.3">
      <c r="A44">
        <f>A43+Parameters!B$16</f>
        <v>205</v>
      </c>
      <c r="B44">
        <f>B43*(1+Parameters!B$1)^Parameters!B$16</f>
        <v>20431431954.425243</v>
      </c>
      <c r="C44">
        <f>C43/(1+Parameters!B$2)^Parameters!B$16</f>
        <v>0.10617275919223106</v>
      </c>
      <c r="D44">
        <f>(1/B44)*(1-Parameters!B$4)*K44</f>
        <v>446009.3335320733</v>
      </c>
      <c r="E44">
        <f>D44^(1-Parameters!B$3)/(1-Parameters!B$3)</f>
        <v>-3.0106590406958938E-2</v>
      </c>
      <c r="F44" s="59">
        <f t="shared" si="0"/>
        <v>-65309067.612091668</v>
      </c>
      <c r="G44">
        <f>G43*(1+Parameters!B$1+Parameters!B$5)^Parameters!B$16</f>
        <v>157.90373592101756</v>
      </c>
      <c r="H44">
        <f>EXP(-Parameters!B$6*N44^2)</f>
        <v>0.97330800071869661</v>
      </c>
      <c r="I44">
        <f>EXP(Parameters!B$7*L44-Parameters!B$8/2*L44^2)</f>
        <v>1.0103931903446788</v>
      </c>
      <c r="J44" s="54">
        <f t="shared" si="11"/>
        <v>0.98342377603416475</v>
      </c>
      <c r="K44">
        <f>Parameters!B$15*G44*H44*I44</f>
        <v>1.199027545934093E+16</v>
      </c>
      <c r="L44" s="56">
        <v>9.2174360038513488</v>
      </c>
      <c r="M44" s="2">
        <f>M43+L44*Parameters!B$16</f>
        <v>4850.2579691245874</v>
      </c>
      <c r="N44" s="2">
        <f>N43+Parameters!B$9*(Parameters!B$10*Model!M44-Model!N43)</f>
        <v>2.3261427035112021</v>
      </c>
      <c r="O44" s="37">
        <f t="shared" si="17"/>
        <v>1.9765036519343804E-2</v>
      </c>
      <c r="P44" s="47">
        <f t="shared" si="18"/>
        <v>1.9559785917533361E-2</v>
      </c>
      <c r="Q44" s="48">
        <f t="shared" si="19"/>
        <v>1.9692612590371441E-2</v>
      </c>
      <c r="R44" s="48">
        <f t="shared" si="20"/>
        <v>-1.0179034625322824E-4</v>
      </c>
      <c r="S44" s="48">
        <f>-Parameters!B$6*2*Model!N44*((Model!N45-Model!N44)/5)</f>
        <v>-1.0131607801620053E-4</v>
      </c>
      <c r="T44" s="48">
        <f t="shared" si="21"/>
        <v>-3.1036326584110496E-5</v>
      </c>
      <c r="U44" s="48">
        <f>(Parameters!B$7-Parameters!B$8*Model!L44)*((Model!L45-Model!L44)/5)</f>
        <v>-3.0961992035654304E-5</v>
      </c>
      <c r="V44" s="49">
        <f t="shared" si="12"/>
        <v>-1.3282667283733875E-4</v>
      </c>
      <c r="W44" s="48">
        <f t="shared" si="16"/>
        <v>1.986717332716266E-2</v>
      </c>
      <c r="Y44" s="38">
        <f t="shared" si="22"/>
        <v>-2.3496348065619663E-4</v>
      </c>
      <c r="AC44" s="10">
        <f>(Parameters!$B$13-Parameters!$E$25/Parameters!$E$24)*EXP(0.5*$A44*Parameters!$E$26) + Parameters!$E$25/Parameters!$E$24</f>
        <v>4923.3250767356849</v>
      </c>
      <c r="AD44" s="10">
        <f>(Parameters!B$13-Parameters!E$25/Parameters!E$24)*0.5*Parameters!E$26*EXP(-0.5*Model!A44*Parameters!E$27)</f>
        <v>9.2949460291172699</v>
      </c>
      <c r="AE44" s="10">
        <f>(Parameters!B$7-Parameters!B$8*Model!AD44)*(Parameters!B$15*EXP((Parameters!B$1+Parameters!B$19)*A44))/1000000000</f>
        <v>11499.427287966038</v>
      </c>
      <c r="AF44" s="2">
        <f>AF43+Parameters!B$9*(Parameters!B$10*Model!AC44-Model!AF43)</f>
        <v>2.3611747393308589</v>
      </c>
      <c r="AG44" s="10">
        <f t="shared" si="7"/>
        <v>3.5032035819656748E-2</v>
      </c>
      <c r="AH44" s="11">
        <f t="shared" si="8"/>
        <v>1.5060140449155398E-2</v>
      </c>
      <c r="AI44" s="11">
        <f t="shared" si="23"/>
        <v>-4.436733252854097E-3</v>
      </c>
      <c r="AJ44" s="35">
        <v>4.0132118408098378</v>
      </c>
      <c r="AK44" s="11"/>
      <c r="AL44" s="2">
        <f>(Parameters!$B$13-Parameters!$B$25/Parameters!$B$24)*EXP(0.5*$A44*Parameters!$B$26) + Parameters!$B$25/Parameters!$B$24</f>
        <v>4963.3680178195764</v>
      </c>
      <c r="AM44" s="2">
        <f>(Parameters!B$13-Parameters!B$25/Parameters!B$24)*0.5*Parameters!B$26*EXP(-0.5*Model!A44*Parameters!B$27)</f>
        <v>9.4730673597463984</v>
      </c>
      <c r="AN44" s="8">
        <f>(Parameters!B$7-Parameters!B$8*Model!AM44)*(Parameters!B$15*EXP((Parameters!B$1+Parameters!B$19)*A44))/1000000000</f>
        <v>11436.79802914173</v>
      </c>
      <c r="AO44" s="2">
        <f>AO43+Parameters!B$9*(Parameters!B$10*Model!AL44-Model!AO43)</f>
        <v>2.3803569377805442</v>
      </c>
      <c r="AP44">
        <f t="shared" si="9"/>
        <v>5.4214234269342132E-2</v>
      </c>
      <c r="AQ44" s="3">
        <f t="shared" si="10"/>
        <v>2.3306495421587126E-2</v>
      </c>
      <c r="AS44" s="42">
        <f t="shared" si="24"/>
        <v>-1.0178516579173458E-4</v>
      </c>
      <c r="AT44" s="42">
        <f t="shared" si="25"/>
        <v>-3.1035844962334913E-5</v>
      </c>
      <c r="AV44" s="15">
        <f>IF(Parameters!H$30*EXP(0.5*Model!A44*Parameters!H$26)+Parameters!H$31*EXP(0.5*Model!A44*Parameters!H$27)+Parameters!$H$25/Parameters!$H$24&gt;AV43,Parameters!H$30*EXP(0.5*Model!A44*Parameters!H$26)+Parameters!H$31*EXP(0.5*Model!A44*Parameters!H$27)+Parameters!$H$25/Parameters!$H$24,AV43+5*AW43)</f>
        <v>4178.3170609379795</v>
      </c>
      <c r="AW44" s="22">
        <f>IF(Parameters!H$30*0.5*Parameters!H$26*EXP(0.5*Model!A44*Parameters!H$26)+Parameters!H$31*0.5*Parameters!H$27*EXP(0.5*Model!A44*Parameters!H$27)&gt;0,Parameters!H$30*0.5*Parameters!H$26*EXP(0.5*Model!A44*Parameters!H$26)+Parameters!H$31*0.5*Parameters!H$27*EXP(0.5*Model!A44*Parameters!H$27),0)</f>
        <v>0</v>
      </c>
      <c r="AX44">
        <f>(Parameters!B$7-Parameters!B$8*Model!AW44)*(Parameters!B$15*EXP((Parameters!B$1+Parameters!B$19)*A44))/1000000000</f>
        <v>14767.624188132104</v>
      </c>
      <c r="AY44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44))/1000000000</f>
        <v>7546.9980897591513</v>
      </c>
      <c r="AZ44" s="2">
        <f>AZ43+Parameters!B$9*(Parameters!B$10*Model!AV44-Model!AZ43)</f>
        <v>2.0055921363254816</v>
      </c>
      <c r="BB44" s="5">
        <v>36.367179901761581</v>
      </c>
      <c r="BC44">
        <v>4166.6000000000004</v>
      </c>
      <c r="BD44">
        <v>0</v>
      </c>
      <c r="BE44">
        <f>(Parameters!B$7-Parameters!B$8*Model!BD44)*(Parameters!B$15*EXP((Parameters!B$1+Parameters!B$19)*A44))/1000000000</f>
        <v>14767.624188132104</v>
      </c>
      <c r="BF44" s="2">
        <f>BF43+Parameters!B$9*(Parameters!B$10*Model!BC44-Model!BF43)</f>
        <v>1.9999680000000002</v>
      </c>
    </row>
    <row r="45" spans="1:58" x14ac:dyDescent="0.3">
      <c r="A45">
        <f>A44+Parameters!B$16</f>
        <v>210</v>
      </c>
      <c r="B45">
        <f>B44*(1+Parameters!B$1)^Parameters!B$16</f>
        <v>20947351214.476479</v>
      </c>
      <c r="C45">
        <f>C44/(1+Parameters!B$2)^Parameters!B$16</f>
        <v>0.10052112163420571</v>
      </c>
      <c r="D45">
        <f>(1/B45)*(1-Parameters!B$4)*K45</f>
        <v>491863.43215281348</v>
      </c>
      <c r="E45">
        <f>D45^(1-Parameters!B$3)/(1-Parameters!B$3)</f>
        <v>-2.9092856719134884E-2</v>
      </c>
      <c r="F45" s="59">
        <f t="shared" si="0"/>
        <v>-61259409.806727543</v>
      </c>
      <c r="G45">
        <f>G44*(1+Parameters!B$1+Parameters!B$5)^Parameters!B$16</f>
        <v>178.65358366715159</v>
      </c>
      <c r="H45">
        <f>EXP(-Parameters!B$6*N45^2)</f>
        <v>0.97281275996418559</v>
      </c>
      <c r="I45">
        <f>EXP(Parameters!B$7*L45-Parameters!B$8/2*L45^2)</f>
        <v>1.0102364080446906</v>
      </c>
      <c r="J45" s="54">
        <f t="shared" si="11"/>
        <v>0.9827708683262607</v>
      </c>
      <c r="K45">
        <f>Parameters!B$15*G45*H45*I45</f>
        <v>1.3556889556398428E+16</v>
      </c>
      <c r="L45" s="56">
        <v>9.0600251312134237</v>
      </c>
      <c r="M45" s="2">
        <f>M44+L45*Parameters!B$16</f>
        <v>4895.5580947806548</v>
      </c>
      <c r="N45" s="2">
        <f>N44+Parameters!B$9*(Parameters!B$10*Model!M45-Model!N44)</f>
        <v>2.3479204039642458</v>
      </c>
      <c r="O45" s="37">
        <f t="shared" si="17"/>
        <v>1.976301599714092E-2</v>
      </c>
      <c r="P45" s="47">
        <f t="shared" si="18"/>
        <v>1.9557804555031737E-2</v>
      </c>
      <c r="Q45" s="48">
        <f t="shared" si="19"/>
        <v>1.9692612590371441E-2</v>
      </c>
      <c r="R45" s="48">
        <f t="shared" si="20"/>
        <v>-1.0080084737514932E-4</v>
      </c>
      <c r="S45" s="48">
        <f>-Parameters!B$6*2*Model!N45*((Model!N46-Model!N45)/5)</f>
        <v>-1.0034422411835639E-4</v>
      </c>
      <c r="T45" s="48">
        <f t="shared" si="21"/>
        <v>-3.4007187964606514E-5</v>
      </c>
      <c r="U45" s="48">
        <f>(Parameters!B$7-Parameters!B$8*Model!L45)*((Model!L46-Model!L45)/5)</f>
        <v>-3.3918828330108256E-5</v>
      </c>
      <c r="V45" s="49">
        <f t="shared" si="12"/>
        <v>-1.3480803533975585E-4</v>
      </c>
      <c r="W45" s="48">
        <f t="shared" si="16"/>
        <v>1.9865191964660245E-2</v>
      </c>
      <c r="Y45" s="38">
        <f t="shared" si="22"/>
        <v>-2.3698400285908014E-4</v>
      </c>
      <c r="AC45" s="10">
        <f>(Parameters!$B$13-Parameters!$E$25/Parameters!$E$24)*EXP(0.5*$A45*Parameters!$E$26) + Parameters!$E$25/Parameters!$E$24</f>
        <v>4969.2869776031612</v>
      </c>
      <c r="AD45" s="10">
        <f>(Parameters!B$13-Parameters!E$25/Parameters!E$24)*0.5*Parameters!E$26*EXP(-0.5*Model!A45*Parameters!E$27)</f>
        <v>9.0905716218114794</v>
      </c>
      <c r="AE45" s="10">
        <f>(Parameters!B$7-Parameters!B$8*Model!AD45)*(Parameters!B$15*EXP((Parameters!B$1+Parameters!B$19)*A45))/1000000000</f>
        <v>13079.247384968812</v>
      </c>
      <c r="AF45" s="2">
        <f>AF44+Parameters!B$9*(Parameters!B$10*Model!AC45-Model!AF44)</f>
        <v>2.3832808954134848</v>
      </c>
      <c r="AG45" s="10">
        <f t="shared" si="7"/>
        <v>3.5360491449238918E-2</v>
      </c>
      <c r="AH45" s="11">
        <f t="shared" si="8"/>
        <v>1.5060345056645025E-2</v>
      </c>
      <c r="AI45" s="11">
        <f t="shared" si="23"/>
        <v>-4.436733252854097E-3</v>
      </c>
      <c r="AJ45" s="35">
        <v>3.882212749347159</v>
      </c>
      <c r="AK45" s="11"/>
      <c r="AL45" s="2">
        <f>(Parameters!$B$13-Parameters!$B$25/Parameters!$B$24)*EXP(0.5*$A45*Parameters!$B$26) + Parameters!$B$25/Parameters!$B$24</f>
        <v>5010.2168325393695</v>
      </c>
      <c r="AM45" s="2">
        <f>(Parameters!B$13-Parameters!B$25/Parameters!B$24)*0.5*Parameters!B$26*EXP(-0.5*Model!A45*Parameters!B$27)</f>
        <v>9.2672122997282731</v>
      </c>
      <c r="AN45" s="8">
        <f>(Parameters!B$7-Parameters!B$8*Model!AM45)*(Parameters!B$15*EXP((Parameters!B$1+Parameters!B$19)*A45))/1000000000</f>
        <v>13009.044794447562</v>
      </c>
      <c r="AO45" s="2">
        <f>AO44+Parameters!B$9*(Parameters!B$10*Model!AL45-Model!AO44)</f>
        <v>2.4028891275148756</v>
      </c>
      <c r="AP45">
        <f t="shared" si="9"/>
        <v>5.4968723550629761E-2</v>
      </c>
      <c r="AQ45" s="3">
        <f t="shared" si="10"/>
        <v>2.3411663980525136E-2</v>
      </c>
      <c r="AS45" s="42">
        <f t="shared" si="24"/>
        <v>-1.0079576714039362E-4</v>
      </c>
      <c r="AT45" s="42">
        <f t="shared" si="25"/>
        <v>-3.4006609726744408E-5</v>
      </c>
      <c r="AV45" s="15">
        <f>IF(Parameters!H$30*EXP(0.5*Model!A45*Parameters!H$26)+Parameters!H$31*EXP(0.5*Model!A45*Parameters!H$27)+Parameters!$H$25/Parameters!$H$24&gt;AV44,Parameters!H$30*EXP(0.5*Model!A45*Parameters!H$26)+Parameters!H$31*EXP(0.5*Model!A45*Parameters!H$27)+Parameters!$H$25/Parameters!$H$24,AV44+5*AW44)</f>
        <v>4178.3170609379795</v>
      </c>
      <c r="AW45" s="22">
        <f>IF(Parameters!H$30*0.5*Parameters!H$26*EXP(0.5*Model!A45*Parameters!H$26)+Parameters!H$31*0.5*Parameters!H$27*EXP(0.5*Model!A45*Parameters!H$27)&gt;0,Parameters!H$30*0.5*Parameters!H$26*EXP(0.5*Model!A45*Parameters!H$26)+Parameters!H$31*0.5*Parameters!H$27*EXP(0.5*Model!A45*Parameters!H$27),0)</f>
        <v>0</v>
      </c>
      <c r="AX45">
        <f>(Parameters!B$7-Parameters!B$8*Model!AW45)*(Parameters!B$15*EXP((Parameters!B$1+Parameters!B$19)*A45))/1000000000</f>
        <v>16692.127977913166</v>
      </c>
      <c r="AY45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45))/1000000000</f>
        <v>9095.455381860942</v>
      </c>
      <c r="AZ45" s="2">
        <f>AZ44+Parameters!B$9*(Parameters!B$10*Model!AV45-Model!AZ44)</f>
        <v>2.0055921849059022</v>
      </c>
      <c r="BB45" s="5">
        <v>29.836306095547851</v>
      </c>
      <c r="BC45">
        <v>4166.6000000000004</v>
      </c>
      <c r="BD45">
        <v>0</v>
      </c>
      <c r="BE45">
        <f>(Parameters!B$7-Parameters!B$8*Model!BD45)*(Parameters!B$15*EXP((Parameters!B$1+Parameters!B$19)*A45))/1000000000</f>
        <v>16692.127977913166</v>
      </c>
      <c r="BF45" s="2">
        <f>BF44+Parameters!B$9*(Parameters!B$10*Model!BC45-Model!BF44)</f>
        <v>1.9999680000000002</v>
      </c>
    </row>
    <row r="46" spans="1:58" x14ac:dyDescent="0.3">
      <c r="A46">
        <f>A45+Parameters!B$16</f>
        <v>215</v>
      </c>
      <c r="B46">
        <f>B45*(1+Parameters!B$1)^Parameters!B$16</f>
        <v>21476298082.356941</v>
      </c>
      <c r="C46">
        <f>C45/(1+Parameters!B$2)^Parameters!B$16</f>
        <v>9.5170324021664421E-2</v>
      </c>
      <c r="D46">
        <f>(1/B46)*(1-Parameters!B$4)*K46</f>
        <v>542426.40447360987</v>
      </c>
      <c r="E46">
        <f>D46^(1-Parameters!B$3)/(1-Parameters!B$3)</f>
        <v>-2.8113354432323118E-2</v>
      </c>
      <c r="F46" s="59">
        <f t="shared" si="0"/>
        <v>-57461060.756327815</v>
      </c>
      <c r="G46">
        <f>G45*(1+Parameters!B$1+Parameters!B$5)^Parameters!B$16</f>
        <v>202.13013182335769</v>
      </c>
      <c r="H46">
        <f>EXP(-Parameters!B$6*N46^2)</f>
        <v>0.97232258174780206</v>
      </c>
      <c r="I46">
        <f>EXP(Parameters!B$7*L46-Parameters!B$8/2*L46^2)</f>
        <v>1.0100646461508667</v>
      </c>
      <c r="J46" s="54">
        <f t="shared" si="11"/>
        <v>0.98210866447759082</v>
      </c>
      <c r="K46">
        <f>Parameters!B$15*G46*H46*I46</f>
        <v>1.5328040987126788E+16</v>
      </c>
      <c r="L46" s="56">
        <v>8.8884057514920727</v>
      </c>
      <c r="M46" s="2">
        <f>M45+L46*Parameters!B$16</f>
        <v>4940.0001235381151</v>
      </c>
      <c r="N46" s="2">
        <f>N45+Parameters!B$9*(Parameters!B$10*Model!M46-Model!N45)</f>
        <v>2.3692891488222347</v>
      </c>
      <c r="O46" s="37">
        <f t="shared" si="17"/>
        <v>1.9761521953450822E-2</v>
      </c>
      <c r="P46" s="47">
        <f t="shared" si="18"/>
        <v>1.955633946484852E-2</v>
      </c>
      <c r="Q46" s="48">
        <f t="shared" si="19"/>
        <v>1.9692612590371441E-2</v>
      </c>
      <c r="R46" s="48">
        <f t="shared" si="20"/>
        <v>-9.9615631296982667E-5</v>
      </c>
      <c r="S46" s="48">
        <f>-Parameters!B$6*2*Model!N46*((Model!N47-Model!N46)/5)</f>
        <v>-9.9177574079670983E-5</v>
      </c>
      <c r="T46" s="48">
        <f t="shared" si="21"/>
        <v>-3.66574942265152E-5</v>
      </c>
      <c r="U46" s="48">
        <f>(Parameters!B$7-Parameters!B$8*Model!L46)*((Model!L47-Model!L46)/5)</f>
        <v>-3.6555922213444768E-5</v>
      </c>
      <c r="V46" s="49">
        <f t="shared" si="12"/>
        <v>-1.3627312552349786E-4</v>
      </c>
      <c r="W46" s="48">
        <f t="shared" si="16"/>
        <v>1.9863726874476503E-2</v>
      </c>
      <c r="Y46" s="38">
        <f t="shared" si="22"/>
        <v>-2.3847804654917801E-4</v>
      </c>
      <c r="AC46" s="10">
        <f>(Parameters!$B$13-Parameters!$E$25/Parameters!$E$24)*EXP(0.5*$A46*Parameters!$E$26) + Parameters!$E$25/Parameters!$E$24</f>
        <v>5014.2382823661501</v>
      </c>
      <c r="AD46" s="10">
        <f>(Parameters!B$13-Parameters!E$25/Parameters!E$24)*0.5*Parameters!E$26*EXP(-0.5*Model!A46*Parameters!E$27)</f>
        <v>8.890690935957192</v>
      </c>
      <c r="AE46" s="10">
        <f>(Parameters!B$7-Parameters!B$8*Model!AD46)*(Parameters!B$15*EXP((Parameters!B$1+Parameters!B$19)*A46))/1000000000</f>
        <v>14873.514708031375</v>
      </c>
      <c r="AF46" s="2">
        <f>AF45+Parameters!B$9*(Parameters!B$10*Model!AC46-Model!AF45)</f>
        <v>2.404900988152328</v>
      </c>
      <c r="AG46" s="10">
        <f t="shared" si="7"/>
        <v>3.5611839330093265E-2</v>
      </c>
      <c r="AH46" s="11">
        <f t="shared" si="8"/>
        <v>1.5030600780742942E-2</v>
      </c>
      <c r="AI46" s="11">
        <f t="shared" si="23"/>
        <v>-4.436733252854097E-3</v>
      </c>
      <c r="AJ46" s="35">
        <v>3.7554897246969867</v>
      </c>
      <c r="AK46" s="11"/>
      <c r="AL46" s="2">
        <f>(Parameters!$B$13-Parameters!$B$25/Parameters!$B$24)*EXP(0.5*$A46*Parameters!$B$26) + Parameters!$B$25/Parameters!$B$24</f>
        <v>5056.0475962731753</v>
      </c>
      <c r="AM46" s="2">
        <f>(Parameters!B$13-Parameters!B$25/Parameters!B$24)*0.5*Parameters!B$26*EXP(-0.5*Model!A46*Parameters!B$27)</f>
        <v>9.0658305854730123</v>
      </c>
      <c r="AN46" s="8">
        <f>(Parameters!B$7-Parameters!B$8*Model!AM46)*(Parameters!B$15*EXP((Parameters!B$1+Parameters!B$19)*A46))/1000000000</f>
        <v>14794.837676505462</v>
      </c>
      <c r="AO46" s="2">
        <f>AO45+Parameters!B$9*(Parameters!B$10*Model!AL46-Model!AO45)</f>
        <v>2.4249316801449883</v>
      </c>
      <c r="AP46">
        <f t="shared" si="9"/>
        <v>5.5642531322753541E-2</v>
      </c>
      <c r="AQ46" s="3">
        <f t="shared" si="10"/>
        <v>2.3484905314496228E-2</v>
      </c>
      <c r="AS46" s="42">
        <f t="shared" si="24"/>
        <v>-9.9610669824778952E-5</v>
      </c>
      <c r="AT46" s="42">
        <f t="shared" si="25"/>
        <v>-3.6656822348768436E-5</v>
      </c>
      <c r="AV46" s="15">
        <f>IF(Parameters!H$30*EXP(0.5*Model!A46*Parameters!H$26)+Parameters!H$31*EXP(0.5*Model!A46*Parameters!H$27)+Parameters!$H$25/Parameters!$H$24&gt;AV45,Parameters!H$30*EXP(0.5*Model!A46*Parameters!H$26)+Parameters!H$31*EXP(0.5*Model!A46*Parameters!H$27)+Parameters!$H$25/Parameters!$H$24,AV45+5*AW45)</f>
        <v>4178.3170609379795</v>
      </c>
      <c r="AW46" s="22">
        <f>IF(Parameters!H$30*0.5*Parameters!H$26*EXP(0.5*Model!A46*Parameters!H$26)+Parameters!H$31*0.5*Parameters!H$27*EXP(0.5*Model!A46*Parameters!H$27)&gt;0,Parameters!H$30*0.5*Parameters!H$26*EXP(0.5*Model!A46*Parameters!H$26)+Parameters!H$31*0.5*Parameters!H$27*EXP(0.5*Model!A46*Parameters!H$27),0)</f>
        <v>0</v>
      </c>
      <c r="AX46">
        <f>(Parameters!B$7-Parameters!B$8*Model!AW46)*(Parameters!B$15*EXP((Parameters!B$1+Parameters!B$19)*A46))/1000000000</f>
        <v>18867.431408157583</v>
      </c>
      <c r="AY46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46))/1000000000</f>
        <v>10961.617800815324</v>
      </c>
      <c r="AZ46" s="2">
        <f>AZ45+Parameters!B$9*(Parameters!B$10*Model!AV46-Model!AZ45)</f>
        <v>2.0055921888936261</v>
      </c>
      <c r="BB46" s="5">
        <v>22.931828883399181</v>
      </c>
      <c r="BC46">
        <v>4166.6000000000004</v>
      </c>
      <c r="BD46">
        <v>0</v>
      </c>
      <c r="BE46">
        <f>(Parameters!B$7-Parameters!B$8*Model!BD46)*(Parameters!B$15*EXP((Parameters!B$1+Parameters!B$19)*A46))/1000000000</f>
        <v>18867.431408157583</v>
      </c>
      <c r="BF46" s="2">
        <f>BF45+Parameters!B$9*(Parameters!B$10*Model!BC46-Model!BF45)</f>
        <v>1.9999680000000002</v>
      </c>
    </row>
    <row r="47" spans="1:58" x14ac:dyDescent="0.3">
      <c r="A47">
        <f>A46+Parameters!B$16</f>
        <v>220</v>
      </c>
      <c r="B47">
        <f>B46*(1+Parameters!B$1)^Parameters!B$16</f>
        <v>22018601521.489582</v>
      </c>
      <c r="C47">
        <f>C46/(1+Parameters!B$2)^Parameters!B$16</f>
        <v>9.0104352469804833E-2</v>
      </c>
      <c r="D47">
        <f>(1/B47)*(1-Parameters!B$4)*K47</f>
        <v>598182.80787657492</v>
      </c>
      <c r="E47">
        <f>D47^(1-Parameters!B$3)/(1-Parameters!B$3)</f>
        <v>-2.7166899816069234E-2</v>
      </c>
      <c r="F47" s="59">
        <f t="shared" si="0"/>
        <v>-53898364.008292429</v>
      </c>
      <c r="G47">
        <f>G46*(1+Parameters!B$1+Parameters!B$5)^Parameters!B$16</f>
        <v>228.69169121761149</v>
      </c>
      <c r="H47">
        <f>EXP(-Parameters!B$6*N47^2)</f>
        <v>0.97183840969654733</v>
      </c>
      <c r="I47">
        <f>EXP(Parameters!B$7*L47-Parameters!B$8/2*L47^2)</f>
        <v>1.0098795309213626</v>
      </c>
      <c r="J47" s="54">
        <f t="shared" si="11"/>
        <v>0.98143971731571222</v>
      </c>
      <c r="K47">
        <f>Parameters!B$15*G47*H47*I47</f>
        <v>1.7330459057421136E+16</v>
      </c>
      <c r="L47" s="56">
        <v>8.7044021164959915</v>
      </c>
      <c r="M47" s="2">
        <f>M46+L47*Parameters!B$16</f>
        <v>4983.5221341205952</v>
      </c>
      <c r="N47" s="2">
        <f>N46+Parameters!B$9*(Parameters!B$10*Model!M47-Model!N46)</f>
        <v>2.3902189652882773</v>
      </c>
      <c r="O47" s="37">
        <f t="shared" si="17"/>
        <v>1.9760441477247204E-2</v>
      </c>
      <c r="P47" s="47">
        <f t="shared" si="18"/>
        <v>1.9555279926168793E-2</v>
      </c>
      <c r="Q47" s="48">
        <f t="shared" si="19"/>
        <v>1.9692612590371441E-2</v>
      </c>
      <c r="R47" s="48">
        <f t="shared" si="20"/>
        <v>-9.8245736154539161E-5</v>
      </c>
      <c r="S47" s="48">
        <f>-Parameters!B$6*2*Model!N47*((Model!N48-Model!N47)/5)</f>
        <v>-9.7826960187511635E-5</v>
      </c>
      <c r="T47" s="48">
        <f t="shared" si="21"/>
        <v>-3.90869280482631E-5</v>
      </c>
      <c r="U47" s="48">
        <f>(Parameters!B$7-Parameters!B$8*Model!L47)*((Model!L48-Model!L47)/5)</f>
        <v>-3.8972754023396319E-5</v>
      </c>
      <c r="V47" s="49">
        <f t="shared" si="12"/>
        <v>-1.3733266420280226E-4</v>
      </c>
      <c r="W47" s="48">
        <f t="shared" si="16"/>
        <v>1.98626673357972E-2</v>
      </c>
      <c r="Y47" s="38">
        <f t="shared" si="22"/>
        <v>-2.3955852275279674E-4</v>
      </c>
      <c r="AC47" s="10">
        <f>(Parameters!$B$13-Parameters!$E$25/Parameters!$E$24)*EXP(0.5*$A47*Parameters!$E$26) + Parameters!$E$25/Parameters!$E$24</f>
        <v>5058.2012117001932</v>
      </c>
      <c r="AD47" s="10">
        <f>(Parameters!B$13-Parameters!E$25/Parameters!E$24)*0.5*Parameters!E$26*EXP(-0.5*Model!A47*Parameters!E$27)</f>
        <v>8.6952051649927125</v>
      </c>
      <c r="AE47" s="10">
        <f>(Parameters!B$7-Parameters!B$8*Model!AD47)*(Parameters!B$15*EXP((Parameters!B$1+Parameters!B$19)*A47))/1000000000</f>
        <v>16911.07930144804</v>
      </c>
      <c r="AF47" s="2">
        <f>AF46+Parameters!B$9*(Parameters!B$10*Model!AC47-Model!AF46)</f>
        <v>2.4260457049583191</v>
      </c>
      <c r="AG47" s="10">
        <f t="shared" si="7"/>
        <v>3.5826739670041796E-2</v>
      </c>
      <c r="AH47" s="11">
        <f t="shared" si="8"/>
        <v>1.4988894402702072E-2</v>
      </c>
      <c r="AI47" s="11">
        <f t="shared" si="23"/>
        <v>-4.436733252854097E-3</v>
      </c>
      <c r="AJ47" s="35">
        <v>3.6329031876669711</v>
      </c>
      <c r="AK47" s="11"/>
      <c r="AL47" s="2">
        <f>(Parameters!$B$13-Parameters!$B$25/Parameters!$B$24)*EXP(0.5*$A47*Parameters!$B$26) + Parameters!$B$25/Parameters!$B$24</f>
        <v>5100.8824318391744</v>
      </c>
      <c r="AM47" s="2">
        <f>(Parameters!B$13-Parameters!B$25/Parameters!B$24)*0.5*Parameters!B$26*EXP(-0.5*Model!A47*Parameters!B$27)</f>
        <v>8.8688250086714699</v>
      </c>
      <c r="AN47" s="8">
        <f>(Parameters!B$7-Parameters!B$8*Model!AM47)*(Parameters!B$15*EXP((Parameters!B$1+Parameters!B$19)*A47))/1000000000</f>
        <v>16822.920855815755</v>
      </c>
      <c r="AO47" s="2">
        <f>AO46+Parameters!B$9*(Parameters!B$10*Model!AL47-Model!AO46)</f>
        <v>2.4464952357594236</v>
      </c>
      <c r="AP47">
        <f t="shared" si="9"/>
        <v>5.6276270471146361E-2</v>
      </c>
      <c r="AQ47" s="3">
        <f t="shared" si="10"/>
        <v>2.3544399608744233E-2</v>
      </c>
      <c r="AS47" s="42">
        <f t="shared" si="24"/>
        <v>-9.82409102002757E-5</v>
      </c>
      <c r="AT47" s="42">
        <f t="shared" si="25"/>
        <v>-3.9086164164259252E-5</v>
      </c>
      <c r="AV47" s="15">
        <f>IF(Parameters!H$30*EXP(0.5*Model!A47*Parameters!H$26)+Parameters!H$31*EXP(0.5*Model!A47*Parameters!H$27)+Parameters!$H$25/Parameters!$H$24&gt;AV46,Parameters!H$30*EXP(0.5*Model!A47*Parameters!H$26)+Parameters!H$31*EXP(0.5*Model!A47*Parameters!H$27)+Parameters!$H$25/Parameters!$H$24,AV46+5*AW46)</f>
        <v>4178.3170609379795</v>
      </c>
      <c r="AW47" s="22">
        <f>IF(Parameters!H$30*0.5*Parameters!H$26*EXP(0.5*Model!A47*Parameters!H$26)+Parameters!H$31*0.5*Parameters!H$27*EXP(0.5*Model!A47*Parameters!H$27)&gt;0,Parameters!H$30*0.5*Parameters!H$26*EXP(0.5*Model!A47*Parameters!H$26)+Parameters!H$31*0.5*Parameters!H$27*EXP(0.5*Model!A47*Parameters!H$27),0)</f>
        <v>0</v>
      </c>
      <c r="AX47">
        <f>(Parameters!B$7-Parameters!B$8*Model!AW47)*(Parameters!B$15*EXP((Parameters!B$1+Parameters!B$19)*A47))/1000000000</f>
        <v>21326.218467325452</v>
      </c>
      <c r="AY47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47))/1000000000</f>
        <v>13210.670578493577</v>
      </c>
      <c r="AZ47" s="2">
        <f>AZ46+Parameters!B$9*(Parameters!B$10*Model!AV47-Model!AZ46)</f>
        <v>2.0055921892209585</v>
      </c>
      <c r="BB47" s="5">
        <v>6.7064264447425106E-5</v>
      </c>
      <c r="BC47">
        <v>4166.6000000000004</v>
      </c>
      <c r="BD47">
        <v>0</v>
      </c>
      <c r="BE47">
        <f>(Parameters!B$7-Parameters!B$8*Model!BD47)*(Parameters!B$15*EXP((Parameters!B$1+Parameters!B$19)*A47))/1000000000</f>
        <v>21326.218467325452</v>
      </c>
      <c r="BF47" s="2">
        <f>BF46+Parameters!B$9*(Parameters!B$10*Model!BC47-Model!BF46)</f>
        <v>1.9999680000000002</v>
      </c>
    </row>
    <row r="48" spans="1:58" x14ac:dyDescent="0.3">
      <c r="A48">
        <f>A47+Parameters!B$16</f>
        <v>225</v>
      </c>
      <c r="B48">
        <f>B47*(1+Parameters!B$1)^Parameters!B$16</f>
        <v>22574598802.036015</v>
      </c>
      <c r="C48">
        <f>C47/(1+Parameters!B$2)^Parameters!B$16</f>
        <v>8.53080455222016E-2</v>
      </c>
      <c r="D48">
        <f>(1/B48)*(1-Parameters!B$4)*K48</f>
        <v>659666.95768905664</v>
      </c>
      <c r="E48">
        <f>D48^(1-Parameters!B$3)/(1-Parameters!B$3)</f>
        <v>-2.6252356895492025E-2</v>
      </c>
      <c r="F48" s="59">
        <f t="shared" si="0"/>
        <v>-50556655.081373736</v>
      </c>
      <c r="G48">
        <f>G47*(1+Parameters!B$1+Parameters!B$5)^Parameters!B$16</f>
        <v>258.74365766345238</v>
      </c>
      <c r="H48">
        <f>EXP(-Parameters!B$6*N48^2)</f>
        <v>0.97136113203246399</v>
      </c>
      <c r="I48">
        <f>EXP(Parameters!B$7*L48-Parameters!B$8/2*L48^2)</f>
        <v>1.0096821847633157</v>
      </c>
      <c r="J48" s="54">
        <f t="shared" si="11"/>
        <v>0.98076602998470586</v>
      </c>
      <c r="K48">
        <f>Parameters!B$15*G48*H48*I48</f>
        <v>1.9594364358934368E+16</v>
      </c>
      <c r="L48" s="56">
        <v>8.5093174982042292</v>
      </c>
      <c r="M48" s="2">
        <f>M47+L48*Parameters!B$16</f>
        <v>5026.0687216116166</v>
      </c>
      <c r="N48" s="2">
        <f>N47+Parameters!B$9*(Parameters!B$10*Model!M48-Model!N47)</f>
        <v>2.4106829816834683</v>
      </c>
      <c r="O48" s="37">
        <f t="shared" si="17"/>
        <v>1.9752831662836812E-2</v>
      </c>
      <c r="P48" s="47">
        <f t="shared" si="18"/>
        <v>1.9547817543343341E-2</v>
      </c>
      <c r="Q48" s="48">
        <f t="shared" si="19"/>
        <v>1.9692612590371441E-2</v>
      </c>
      <c r="R48" s="48">
        <f t="shared" si="20"/>
        <v>-9.6323070047242765E-5</v>
      </c>
      <c r="S48" s="48">
        <f>-Parameters!B$6*2*Model!N48*((Model!N49-Model!N48)/5)</f>
        <v>-9.5927208409492766E-5</v>
      </c>
      <c r="T48" s="48">
        <f t="shared" si="21"/>
        <v>-4.8471976980517175E-5</v>
      </c>
      <c r="U48" s="48">
        <f>(Parameters!B$7-Parameters!B$8*Model!L48)*((Model!L49-Model!L48)/5)</f>
        <v>-4.8298660076365986E-5</v>
      </c>
      <c r="V48" s="49">
        <f t="shared" si="12"/>
        <v>-1.4479504702775994E-4</v>
      </c>
      <c r="W48" s="48">
        <f t="shared" si="16"/>
        <v>1.9855204952972241E-2</v>
      </c>
      <c r="Y48" s="38">
        <f t="shared" si="22"/>
        <v>-2.4716833716318873E-4</v>
      </c>
      <c r="AC48" s="10">
        <f>(Parameters!$B$13-Parameters!$E$25/Parameters!$E$24)*EXP(0.5*$A48*Parameters!$E$26) + Parameters!$E$25/Parameters!$E$24</f>
        <v>5101.1974976994688</v>
      </c>
      <c r="AD48" s="10">
        <f>(Parameters!B$13-Parameters!E$25/Parameters!E$24)*0.5*Parameters!E$26*EXP(-0.5*Model!A48*Parameters!E$27)</f>
        <v>8.5040176748845653</v>
      </c>
      <c r="AE48" s="10">
        <f>(Parameters!B$7-Parameters!B$8*Model!AD48)*(Parameters!B$15*EXP((Parameters!B$1+Parameters!B$19)*A48))/1000000000</f>
        <v>19224.646207329119</v>
      </c>
      <c r="AF48" s="2">
        <f>AF47+Parameters!B$9*(Parameters!B$10*Model!AC48-Model!AF47)</f>
        <v>2.4467254982508937</v>
      </c>
      <c r="AG48" s="10">
        <f t="shared" si="7"/>
        <v>3.6042516567425409E-2</v>
      </c>
      <c r="AH48" s="11">
        <f t="shared" si="8"/>
        <v>1.4951163981858617E-2</v>
      </c>
      <c r="AI48" s="11">
        <f t="shared" si="23"/>
        <v>-4.436733252854097E-3</v>
      </c>
      <c r="AJ48" s="35">
        <v>3.5143181152028653</v>
      </c>
      <c r="AK48" s="11"/>
      <c r="AL48" s="2">
        <f>(Parameters!$B$13-Parameters!$B$25/Parameters!$B$24)*EXP(0.5*$A48*Parameters!$B$26) + Parameters!$B$25/Parameters!$B$24</f>
        <v>5144.7429813143171</v>
      </c>
      <c r="AM48" s="2">
        <f>(Parameters!B$13-Parameters!B$25/Parameters!B$24)*0.5*Parameters!B$26*EXP(-0.5*Model!A48*Parameters!B$27)</f>
        <v>8.6761004734055014</v>
      </c>
      <c r="AN48" s="8">
        <f>(Parameters!B$7-Parameters!B$8*Model!AM48)*(Parameters!B$15*EXP((Parameters!B$1+Parameters!B$19)*A48))/1000000000</f>
        <v>19125.88120059422</v>
      </c>
      <c r="AO48" s="2">
        <f>AO47+Parameters!B$9*(Parameters!B$10*Model!AL48-Model!AO47)</f>
        <v>2.4675902032316399</v>
      </c>
      <c r="AP48">
        <f t="shared" si="9"/>
        <v>5.6907221548171627E-2</v>
      </c>
      <c r="AQ48" s="3">
        <f t="shared" si="10"/>
        <v>2.3606265104352805E-2</v>
      </c>
      <c r="AS48" s="42">
        <f t="shared" si="24"/>
        <v>-9.6318431129227555E-5</v>
      </c>
      <c r="AT48" s="42">
        <f t="shared" si="25"/>
        <v>-4.8470802233246957E-5</v>
      </c>
      <c r="AV48" s="15">
        <f>IF(Parameters!H$30*EXP(0.5*Model!A48*Parameters!H$26)+Parameters!H$31*EXP(0.5*Model!A48*Parameters!H$27)+Parameters!$H$25/Parameters!$H$24&gt;AV47,Parameters!H$30*EXP(0.5*Model!A48*Parameters!H$26)+Parameters!H$31*EXP(0.5*Model!A48*Parameters!H$27)+Parameters!$H$25/Parameters!$H$24,AV47+5*AW47)</f>
        <v>4178.3170609379795</v>
      </c>
      <c r="AW48" s="22">
        <f>IF(Parameters!H$30*0.5*Parameters!H$26*EXP(0.5*Model!A48*Parameters!H$26)+Parameters!H$31*0.5*Parameters!H$27*EXP(0.5*Model!A48*Parameters!H$27)&gt;0,Parameters!H$30*0.5*Parameters!H$26*EXP(0.5*Model!A48*Parameters!H$26)+Parameters!H$31*0.5*Parameters!H$27*EXP(0.5*Model!A48*Parameters!H$27),0)</f>
        <v>0</v>
      </c>
      <c r="AX48">
        <f>(Parameters!B$7-Parameters!B$8*Model!AW48)*(Parameters!B$15*EXP((Parameters!B$1+Parameters!B$19)*A48))/1000000000</f>
        <v>24105.432492493423</v>
      </c>
      <c r="AY48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48))/1000000000</f>
        <v>15921.173343636823</v>
      </c>
      <c r="AZ48" s="2">
        <f>AZ47+Parameters!B$9*(Parameters!B$10*Model!AV48-Model!AZ47)</f>
        <v>2.0055921892478272</v>
      </c>
      <c r="BB48" s="5">
        <v>5.365141155794009E-5</v>
      </c>
      <c r="BC48">
        <v>4166.6000000000004</v>
      </c>
      <c r="BD48">
        <v>0</v>
      </c>
      <c r="BE48">
        <f>(Parameters!B$7-Parameters!B$8*Model!BD48)*(Parameters!B$15*EXP((Parameters!B$1+Parameters!B$19)*A48))/1000000000</f>
        <v>24105.432492493423</v>
      </c>
      <c r="BF48" s="2">
        <f>BF47+Parameters!B$9*(Parameters!B$10*Model!BC48-Model!BF47)</f>
        <v>1.9999680000000002</v>
      </c>
    </row>
    <row r="49" spans="1:58" x14ac:dyDescent="0.3">
      <c r="A49">
        <f>A48+Parameters!B$16</f>
        <v>230</v>
      </c>
      <c r="B49">
        <f>B48*(1+Parameters!B$1)^Parameters!B$16</f>
        <v>23144635710.652073</v>
      </c>
      <c r="C49">
        <f>C48/(1+Parameters!B$2)^Parameters!B$16</f>
        <v>8.0767048775549383E-2</v>
      </c>
      <c r="D49">
        <f>(1/B49)*(1-Parameters!B$4)*K49</f>
        <v>727443.60581557336</v>
      </c>
      <c r="E49">
        <f>D49^(1-Parameters!B$3)/(1-Parameters!B$3)</f>
        <v>-2.5368932321812473E-2</v>
      </c>
      <c r="F49" s="59">
        <f t="shared" si="0"/>
        <v>-47422752.047881506</v>
      </c>
      <c r="G49">
        <f>G48*(1+Parameters!B$1+Parameters!B$5)^Parameters!B$16</f>
        <v>292.74469931379025</v>
      </c>
      <c r="H49">
        <f>EXP(-Parameters!B$6*N49^2)</f>
        <v>0.97089342223780317</v>
      </c>
      <c r="I49">
        <f>EXP(Parameters!B$7*L49-Parameters!B$8/2*L49^2)</f>
        <v>1.0094375079563473</v>
      </c>
      <c r="J49" s="54">
        <f t="shared" si="11"/>
        <v>0.98005623663493779</v>
      </c>
      <c r="K49">
        <f>Parameters!B$15*G49*H49*I49</f>
        <v>2.2153180600848196E+16</v>
      </c>
      <c r="L49" s="56">
        <v>8.2689588050374745</v>
      </c>
      <c r="M49" s="2">
        <f>M48+L49*Parameters!B$16</f>
        <v>5067.4135156368038</v>
      </c>
      <c r="N49" s="2">
        <f>N48+Parameters!B$9*(Parameters!B$10*Model!M49-Model!N48)</f>
        <v>2.4305792536400785</v>
      </c>
      <c r="O49" s="37">
        <f t="shared" si="17"/>
        <v>1.9758721334767193E-2</v>
      </c>
      <c r="P49" s="47">
        <f t="shared" si="18"/>
        <v>1.9553593114383431E-2</v>
      </c>
      <c r="Q49" s="48">
        <f t="shared" si="19"/>
        <v>1.9692612590371441E-2</v>
      </c>
      <c r="R49" s="48">
        <f t="shared" si="20"/>
        <v>-9.4520453948416925E-5</v>
      </c>
      <c r="S49" s="48">
        <f>-Parameters!B$6*2*Model!N49*((Model!N50-Model!N49)/5)</f>
        <v>-9.4145378662914068E-5</v>
      </c>
      <c r="T49" s="48">
        <f t="shared" si="21"/>
        <v>-4.4499022039480974E-5</v>
      </c>
      <c r="U49" s="48">
        <f>(Parameters!B$7-Parameters!B$8*Model!L49)*((Model!L50-Model!L49)/5)</f>
        <v>-4.435492898866179E-5</v>
      </c>
      <c r="V49" s="49">
        <f t="shared" si="12"/>
        <v>-1.3901947598789791E-4</v>
      </c>
      <c r="W49" s="48">
        <f t="shared" si="16"/>
        <v>1.9860980524012101E-2</v>
      </c>
      <c r="Y49" s="38">
        <f t="shared" si="22"/>
        <v>-2.4127866523280736E-4</v>
      </c>
      <c r="AC49" s="10">
        <f>(Parameters!$B$13-Parameters!$E$25/Parameters!$E$24)*EXP(0.5*$A49*Parameters!$E$26) + Parameters!$E$25/Parameters!$E$24</f>
        <v>5143.2483946195698</v>
      </c>
      <c r="AD49" s="10">
        <f>(Parameters!B$13-Parameters!E$25/Parameters!E$24)*0.5*Parameters!E$26*EXP(-0.5*Model!A49*Parameters!E$27)</f>
        <v>8.3170339563585998</v>
      </c>
      <c r="AE49" s="10">
        <f>(Parameters!B$7-Parameters!B$8*Model!AD49)*(Parameters!B$15*EXP((Parameters!B$1+Parameters!B$19)*A49))/1000000000</f>
        <v>21851.287894898538</v>
      </c>
      <c r="AF49" s="2">
        <f>AF48+Parameters!B$9*(Parameters!B$10*Model!AC49-Model!AF48)</f>
        <v>2.4669505906249118</v>
      </c>
      <c r="AG49" s="10">
        <f t="shared" si="7"/>
        <v>3.6371336984833302E-2</v>
      </c>
      <c r="AH49" s="11">
        <f t="shared" si="8"/>
        <v>1.4964061315985868E-2</v>
      </c>
      <c r="AI49" s="11">
        <f t="shared" si="23"/>
        <v>-4.436733252854097E-3</v>
      </c>
      <c r="AJ49" s="35">
        <v>3.3996038916672568</v>
      </c>
      <c r="AK49" s="11"/>
      <c r="AL49" s="2">
        <f>(Parameters!$B$13-Parameters!$B$25/Parameters!$B$24)*EXP(0.5*$A49*Parameters!$B$26) + Parameters!$B$25/Parameters!$B$24</f>
        <v>5187.6504164811013</v>
      </c>
      <c r="AM49" s="2">
        <f>(Parameters!B$13-Parameters!B$25/Parameters!B$24)*0.5*Parameters!B$26*EXP(-0.5*Model!A49*Parameters!B$27)</f>
        <v>8.4875639502445388</v>
      </c>
      <c r="AN49" s="8">
        <f>(Parameters!B$7-Parameters!B$8*Model!AM49)*(Parameters!B$15*EXP((Parameters!B$1+Parameters!B$19)*A49))/1000000000</f>
        <v>21740.659276673854</v>
      </c>
      <c r="AO49" s="2">
        <f>AO48+Parameters!B$9*(Parameters!B$10*Model!AL49-Model!AO48)</f>
        <v>2.488226765244447</v>
      </c>
      <c r="AP49">
        <f t="shared" si="9"/>
        <v>5.7647511604368429E-2</v>
      </c>
      <c r="AQ49" s="3">
        <f t="shared" si="10"/>
        <v>2.3717602097538888E-2</v>
      </c>
      <c r="AS49" s="42">
        <f t="shared" si="24"/>
        <v>-9.4515987031029702E-5</v>
      </c>
      <c r="AT49" s="42">
        <f t="shared" si="25"/>
        <v>-4.4498031972706187E-5</v>
      </c>
      <c r="AV49" s="15">
        <f>IF(Parameters!H$30*EXP(0.5*Model!A49*Parameters!H$26)+Parameters!H$31*EXP(0.5*Model!A49*Parameters!H$27)+Parameters!$H$25/Parameters!$H$24&gt;AV48,Parameters!H$30*EXP(0.5*Model!A49*Parameters!H$26)+Parameters!H$31*EXP(0.5*Model!A49*Parameters!H$27)+Parameters!$H$25/Parameters!$H$24,AV48+5*AW48)</f>
        <v>4178.3170609379795</v>
      </c>
      <c r="AW49" s="22">
        <f>IF(Parameters!H$30*0.5*Parameters!H$26*EXP(0.5*Model!A49*Parameters!H$26)+Parameters!H$31*0.5*Parameters!H$27*EXP(0.5*Model!A49*Parameters!H$27)&gt;0,Parameters!H$30*0.5*Parameters!H$26*EXP(0.5*Model!A49*Parameters!H$26)+Parameters!H$31*0.5*Parameters!H$27*EXP(0.5*Model!A49*Parameters!H$27),0)</f>
        <v>0</v>
      </c>
      <c r="AX49">
        <f>(Parameters!B$7-Parameters!B$8*Model!AW49)*(Parameters!B$15*EXP((Parameters!B$1+Parameters!B$19)*A49))/1000000000</f>
        <v>27246.831243918627</v>
      </c>
      <c r="AY49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49))/1000000000</f>
        <v>19187.804217205492</v>
      </c>
      <c r="AZ49" s="2">
        <f>AZ48+Parameters!B$9*(Parameters!B$10*Model!AV49-Model!AZ48)</f>
        <v>2.005592189250033</v>
      </c>
      <c r="BB49" s="5">
        <v>4.2921129246352076E-5</v>
      </c>
      <c r="BC49">
        <v>4166.6000000000004</v>
      </c>
      <c r="BD49">
        <v>0</v>
      </c>
      <c r="BE49">
        <f>(Parameters!B$7-Parameters!B$8*Model!BD49)*(Parameters!B$15*EXP((Parameters!B$1+Parameters!B$19)*A49))/1000000000</f>
        <v>27246.831243918627</v>
      </c>
      <c r="BF49" s="2">
        <f>BF48+Parameters!B$9*(Parameters!B$10*Model!BC49-Model!BF48)</f>
        <v>1.9999680000000002</v>
      </c>
    </row>
    <row r="50" spans="1:58" x14ac:dyDescent="0.3">
      <c r="A50">
        <f>A49+Parameters!B$16</f>
        <v>235</v>
      </c>
      <c r="B50">
        <f>B49*(1+Parameters!B$1)^Parameters!B$16</f>
        <v>23729066765.53997</v>
      </c>
      <c r="C50">
        <f>C49/(1+Parameters!B$2)^Parameters!B$16</f>
        <v>7.6467771919757163E-2</v>
      </c>
      <c r="D50">
        <f>(1/B50)*(1-Parameters!B$4)*K50</f>
        <v>802207.04570739786</v>
      </c>
      <c r="E50">
        <f>D50^(1-Parameters!B$3)/(1-Parameters!B$3)</f>
        <v>-2.4514988307240557E-2</v>
      </c>
      <c r="F50" s="59">
        <f t="shared" si="0"/>
        <v>-44482663.616115779</v>
      </c>
      <c r="G50">
        <f>G49*(1+Parameters!B$1+Parameters!B$5)^Parameters!B$16</f>
        <v>331.21375708381868</v>
      </c>
      <c r="H50">
        <f>EXP(-Parameters!B$6*N50^2)</f>
        <v>0.97043468421163048</v>
      </c>
      <c r="I50">
        <f>EXP(Parameters!B$7*L50-Parameters!B$8/2*L50^2)</f>
        <v>1.0092129380305588</v>
      </c>
      <c r="J50" s="54">
        <f t="shared" si="11"/>
        <v>0.97937523881997712</v>
      </c>
      <c r="K50">
        <f>Parameters!B$15*G50*H50*I50</f>
        <v>2.5046874404443972E+16</v>
      </c>
      <c r="L50" s="56">
        <v>8.0497990073292147</v>
      </c>
      <c r="M50" s="2">
        <f>M49+L50*Parameters!B$16</f>
        <v>5107.66251067345</v>
      </c>
      <c r="N50" s="2">
        <f>N49+Parameters!B$9*(Parameters!B$10*Model!M50-Model!N49)</f>
        <v>2.4499461141367935</v>
      </c>
      <c r="O50" s="37">
        <f t="shared" si="17"/>
        <v>1.9760232391543564E-2</v>
      </c>
      <c r="P50" s="47">
        <f t="shared" si="18"/>
        <v>1.9555074892009541E-2</v>
      </c>
      <c r="Q50" s="48">
        <f t="shared" si="19"/>
        <v>1.9692612590371441E-2</v>
      </c>
      <c r="R50" s="48">
        <f t="shared" si="20"/>
        <v>-9.2667450204153605E-5</v>
      </c>
      <c r="S50" s="48">
        <f>-Parameters!B$6*2*Model!N50*((Model!N51-Model!N50)/5)</f>
        <v>-9.2312515783689596E-5</v>
      </c>
      <c r="T50" s="48">
        <f t="shared" si="21"/>
        <v>-4.487024815802879E-5</v>
      </c>
      <c r="U50" s="48">
        <f>(Parameters!B$7-Parameters!B$8*Model!L50)*((Model!L51-Model!L50)/5)</f>
        <v>-4.472562200560182E-5</v>
      </c>
      <c r="V50" s="49">
        <f t="shared" si="12"/>
        <v>-1.375376983621824E-4</v>
      </c>
      <c r="W50" s="48">
        <f t="shared" si="16"/>
        <v>1.9862462301637816E-2</v>
      </c>
      <c r="Y50" s="38">
        <f t="shared" si="22"/>
        <v>-2.3976760845643638E-4</v>
      </c>
      <c r="AC50" s="10">
        <f>(Parameters!$B$13-Parameters!$E$25/Parameters!$E$24)*EXP(0.5*$A50*Parameters!$E$26) + Parameters!$E$25/Parameters!$E$24</f>
        <v>5184.3746893840689</v>
      </c>
      <c r="AD50" s="10">
        <f>(Parameters!B$13-Parameters!E$25/Parameters!E$24)*0.5*Parameters!E$26*EXP(-0.5*Model!A50*Parameters!E$27)</f>
        <v>8.13416157818145</v>
      </c>
      <c r="AE50" s="10">
        <f>(Parameters!B$7-Parameters!B$8*Model!AD50)*(Parameters!B$15*EXP((Parameters!B$1+Parameters!B$19)*A50))/1000000000</f>
        <v>24833.024528993919</v>
      </c>
      <c r="AF50" s="2">
        <f>AF49+Parameters!B$9*(Parameters!B$10*Model!AC50-Model!AF49)</f>
        <v>2.4867309799039692</v>
      </c>
      <c r="AG50" s="10">
        <f t="shared" si="7"/>
        <v>3.6784865767175656E-2</v>
      </c>
      <c r="AH50" s="11">
        <f t="shared" si="8"/>
        <v>1.5014561159087503E-2</v>
      </c>
      <c r="AI50" s="11">
        <f t="shared" si="23"/>
        <v>-4.436733252854097E-3</v>
      </c>
      <c r="AJ50" s="35">
        <v>3.2886341649728572</v>
      </c>
      <c r="AK50" s="11"/>
      <c r="AL50" s="2">
        <f>(Parameters!$B$13-Parameters!$B$25/Parameters!$B$24)*EXP(0.5*$A50*Parameters!$B$26) + Parameters!$B$25/Parameters!$B$24</f>
        <v>5229.6254490473266</v>
      </c>
      <c r="AM50" s="2">
        <f>(Parameters!B$13-Parameters!B$25/Parameters!B$24)*0.5*Parameters!B$26*EXP(-0.5*Model!A50*Parameters!B$27)</f>
        <v>8.3031244313396471</v>
      </c>
      <c r="AN50" s="8">
        <f>(Parameters!B$7-Parameters!B$8*Model!AM50)*(Parameters!B$15*EXP((Parameters!B$1+Parameters!B$19)*A50))/1000000000</f>
        <v>24709.128034104153</v>
      </c>
      <c r="AO50" s="2">
        <f>AO49+Parameters!B$9*(Parameters!B$10*Model!AL50-Model!AO49)</f>
        <v>2.5084148832052486</v>
      </c>
      <c r="AP50">
        <f t="shared" si="9"/>
        <v>5.8468769068455106E-2</v>
      </c>
      <c r="AQ50" s="3">
        <f t="shared" si="10"/>
        <v>2.3865328600933662E-2</v>
      </c>
      <c r="AS50" s="42">
        <f t="shared" si="24"/>
        <v>-9.2663156708638894E-5</v>
      </c>
      <c r="AT50" s="42">
        <f t="shared" si="25"/>
        <v>-4.4869241503486812E-5</v>
      </c>
      <c r="AV50" s="15">
        <f>IF(Parameters!H$30*EXP(0.5*Model!A50*Parameters!H$26)+Parameters!H$31*EXP(0.5*Model!A50*Parameters!H$27)+Parameters!$H$25/Parameters!$H$24&gt;AV49,Parameters!H$30*EXP(0.5*Model!A50*Parameters!H$26)+Parameters!H$31*EXP(0.5*Model!A50*Parameters!H$27)+Parameters!$H$25/Parameters!$H$24,AV49+5*AW49)</f>
        <v>4178.3170609379795</v>
      </c>
      <c r="AW50" s="22">
        <f>IF(Parameters!H$30*0.5*Parameters!H$26*EXP(0.5*Model!A50*Parameters!H$26)+Parameters!H$31*0.5*Parameters!H$27*EXP(0.5*Model!A50*Parameters!H$27)&gt;0,Parameters!H$30*0.5*Parameters!H$26*EXP(0.5*Model!A50*Parameters!H$26)+Parameters!H$31*0.5*Parameters!H$27*EXP(0.5*Model!A50*Parameters!H$27),0)</f>
        <v>0</v>
      </c>
      <c r="AX50">
        <f>(Parameters!B$7-Parameters!B$8*Model!AW50)*(Parameters!B$15*EXP((Parameters!B$1+Parameters!B$19)*A50))/1000000000</f>
        <v>30797.614316431187</v>
      </c>
      <c r="AY50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50))/1000000000</f>
        <v>23124.666928204471</v>
      </c>
      <c r="AZ50" s="2">
        <f>AZ49+Parameters!B$9*(Parameters!B$10*Model!AV50-Model!AZ49)</f>
        <v>2.0055921892502142</v>
      </c>
      <c r="BB50" s="5">
        <v>3.4336903397081661E-5</v>
      </c>
      <c r="BC50">
        <v>4166.6000000000004</v>
      </c>
      <c r="BD50">
        <v>0</v>
      </c>
      <c r="BE50">
        <f>(Parameters!B$7-Parameters!B$8*Model!BD50)*(Parameters!B$15*EXP((Parameters!B$1+Parameters!B$19)*A50))/1000000000</f>
        <v>30797.614316431187</v>
      </c>
      <c r="BF50" s="2">
        <f>BF49+Parameters!B$9*(Parameters!B$10*Model!BC50-Model!BF49)</f>
        <v>1.9999680000000002</v>
      </c>
    </row>
    <row r="51" spans="1:58" x14ac:dyDescent="0.3">
      <c r="A51">
        <f>A50+Parameters!B$16</f>
        <v>240</v>
      </c>
      <c r="B51">
        <f>B50*(1+Parameters!B$1)^Parameters!B$16</f>
        <v>24328255436.930779</v>
      </c>
      <c r="C51">
        <f>C50/(1+Parameters!B$2)^Parameters!B$16</f>
        <v>7.2397348064823203E-2</v>
      </c>
      <c r="D51">
        <f>(1/B51)*(1-Parameters!B$4)*K51</f>
        <v>884660.89596876258</v>
      </c>
      <c r="E51">
        <f>D51^(1-Parameters!B$3)/(1-Parameters!B$3)</f>
        <v>-2.3689727484889577E-2</v>
      </c>
      <c r="F51" s="59">
        <f t="shared" si="0"/>
        <v>-41724744.894303076</v>
      </c>
      <c r="G51">
        <f>G50*(1+Parameters!B$1+Parameters!B$5)^Parameters!B$16</f>
        <v>374.73796498699278</v>
      </c>
      <c r="H51">
        <f>EXP(-Parameters!B$6*N51^2)</f>
        <v>0.96998514982380868</v>
      </c>
      <c r="I51">
        <f>EXP(Parameters!B$7*L51-Parameters!B$8/2*L51^2)</f>
        <v>1.0089865452523901</v>
      </c>
      <c r="J51" s="54">
        <f t="shared" si="11"/>
        <v>0.97870196526684672</v>
      </c>
      <c r="K51">
        <f>Parameters!B$15*G51*H51*I51</f>
        <v>2.8318758226568556E+16</v>
      </c>
      <c r="L51" s="56">
        <v>7.8302341707064151</v>
      </c>
      <c r="M51" s="2">
        <f>M50+L51*Parameters!B$16</f>
        <v>5146.8136815269818</v>
      </c>
      <c r="N51" s="2">
        <f>N50+Parameters!B$9*(Parameters!B$10*Model!M51-Model!N50)</f>
        <v>2.4687858174370056</v>
      </c>
      <c r="O51" s="37">
        <f t="shared" si="17"/>
        <v>1.9766703747083225E-2</v>
      </c>
      <c r="P51" s="47">
        <f t="shared" si="18"/>
        <v>1.9561420829809321E-2</v>
      </c>
      <c r="Q51" s="48">
        <f t="shared" si="19"/>
        <v>1.9692612590371441E-2</v>
      </c>
      <c r="R51" s="48">
        <f t="shared" si="20"/>
        <v>-9.1020806838135372E-5</v>
      </c>
      <c r="S51" s="48">
        <f>-Parameters!B$6*2*Model!N51*((Model!N52-Model!N51)/5)</f>
        <v>-9.0683496466867019E-5</v>
      </c>
      <c r="T51" s="48">
        <f t="shared" si="21"/>
        <v>-4.017095372362124E-5</v>
      </c>
      <c r="U51" s="48">
        <f>(Parameters!B$7-Parameters!B$8*Model!L51)*((Model!L52-Model!L51)/5)</f>
        <v>-4.0056434255532897E-5</v>
      </c>
      <c r="V51" s="49">
        <f t="shared" si="12"/>
        <v>-1.311917605617566E-4</v>
      </c>
      <c r="W51" s="48">
        <f t="shared" si="16"/>
        <v>1.9868808239438245E-2</v>
      </c>
      <c r="Y51" s="38">
        <f t="shared" si="22"/>
        <v>-2.3329625291677522E-4</v>
      </c>
      <c r="AC51" s="10">
        <f>(Parameters!$B$13-Parameters!$E$25/Parameters!$E$24)*EXP(0.5*$A51*Parameters!$E$26) + Parameters!$E$25/Parameters!$E$24</f>
        <v>5224.5967118600729</v>
      </c>
      <c r="AD51" s="10">
        <f>(Parameters!B$13-Parameters!E$25/Parameters!E$24)*0.5*Parameters!E$26*EXP(-0.5*Model!A51*Parameters!E$27)</f>
        <v>7.9553101414692096</v>
      </c>
      <c r="AE51" s="10">
        <f>(Parameters!B$7-Parameters!B$8*Model!AD51)*(Parameters!B$15*EXP((Parameters!B$1+Parameters!B$19)*A51))/1000000000</f>
        <v>28217.481030294268</v>
      </c>
      <c r="AF51" s="2">
        <f>AF50+Parameters!B$9*(Parameters!B$10*Model!AC51-Model!AF50)</f>
        <v>2.5060764440825976</v>
      </c>
      <c r="AG51" s="10">
        <f t="shared" si="7"/>
        <v>3.7290626645591907E-2</v>
      </c>
      <c r="AH51" s="11">
        <f t="shared" si="8"/>
        <v>1.5104844811651396E-2</v>
      </c>
      <c r="AI51" s="11">
        <f t="shared" si="23"/>
        <v>-4.436733252854097E-3</v>
      </c>
      <c r="AJ51" s="35">
        <v>3.1812867074118731</v>
      </c>
      <c r="AK51" s="11"/>
      <c r="AL51" s="2">
        <f>(Parameters!$B$13-Parameters!$B$25/Parameters!$B$24)*EXP(0.5*$A51*Parameters!$B$26) + Parameters!$B$25/Parameters!$B$24</f>
        <v>5270.6883406437855</v>
      </c>
      <c r="AM51" s="2">
        <f>(Parameters!B$13-Parameters!B$25/Parameters!B$24)*0.5*Parameters!B$26*EXP(-0.5*Model!A51*Parameters!B$27)</f>
        <v>8.1226928864934216</v>
      </c>
      <c r="AN51" s="8">
        <f>(Parameters!B$7-Parameters!B$8*Model!AM51)*(Parameters!B$15*EXP((Parameters!B$1+Parameters!B$19)*A51))/1000000000</f>
        <v>28078.74810447983</v>
      </c>
      <c r="AO51" s="2">
        <f>AO50+Parameters!B$9*(Parameters!B$10*Model!AL51-Model!AO50)</f>
        <v>2.5281643020544897</v>
      </c>
      <c r="AP51">
        <f t="shared" si="9"/>
        <v>5.9378484617484073E-2</v>
      </c>
      <c r="AQ51" s="3">
        <f t="shared" si="10"/>
        <v>2.4051695452110316E-2</v>
      </c>
      <c r="AS51" s="42">
        <f t="shared" si="24"/>
        <v>-9.1016664570120476E-5</v>
      </c>
      <c r="AT51" s="42">
        <f t="shared" si="25"/>
        <v>-4.0170146881624014E-5</v>
      </c>
      <c r="AV51" s="15">
        <f>IF(Parameters!H$30*EXP(0.5*Model!A51*Parameters!H$26)+Parameters!H$31*EXP(0.5*Model!A51*Parameters!H$27)+Parameters!$H$25/Parameters!$H$24&gt;AV50,Parameters!H$30*EXP(0.5*Model!A51*Parameters!H$26)+Parameters!H$31*EXP(0.5*Model!A51*Parameters!H$27)+Parameters!$H$25/Parameters!$H$24,AV50+5*AW50)</f>
        <v>4178.3170609379795</v>
      </c>
      <c r="AW51" s="22">
        <f>IF(Parameters!H$30*0.5*Parameters!H$26*EXP(0.5*Model!A51*Parameters!H$26)+Parameters!H$31*0.5*Parameters!H$27*EXP(0.5*Model!A51*Parameters!H$27)&gt;0,Parameters!H$30*0.5*Parameters!H$26*EXP(0.5*Model!A51*Parameters!H$26)+Parameters!H$31*0.5*Parameters!H$27*EXP(0.5*Model!A51*Parameters!H$27),0)</f>
        <v>0</v>
      </c>
      <c r="AX51">
        <f>(Parameters!B$7-Parameters!B$8*Model!AW51)*(Parameters!B$15*EXP((Parameters!B$1+Parameters!B$19)*A51))/1000000000</f>
        <v>34811.132314527247</v>
      </c>
      <c r="AY51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51))/1000000000</f>
        <v>27869.276467856027</v>
      </c>
      <c r="AZ51" s="2">
        <f>AZ50+Parameters!B$9*(Parameters!B$10*Model!AV51-Model!AZ50)</f>
        <v>2.0055921892502289</v>
      </c>
      <c r="BB51" s="5">
        <v>2.7469522717665329E-5</v>
      </c>
      <c r="BC51">
        <v>4166.6000000000004</v>
      </c>
      <c r="BD51">
        <v>0</v>
      </c>
      <c r="BE51">
        <f>(Parameters!B$7-Parameters!B$8*Model!BD51)*(Parameters!B$15*EXP((Parameters!B$1+Parameters!B$19)*A51))/1000000000</f>
        <v>34811.132314527247</v>
      </c>
      <c r="BF51" s="2">
        <f>BF50+Parameters!B$9*(Parameters!B$10*Model!BC51-Model!BF50)</f>
        <v>1.9999680000000002</v>
      </c>
    </row>
    <row r="52" spans="1:58" x14ac:dyDescent="0.3">
      <c r="A52">
        <f>A51+Parameters!B$16</f>
        <v>245</v>
      </c>
      <c r="B52">
        <f>B51*(1+Parameters!B$1)^Parameters!B$16</f>
        <v>24942574373.13438</v>
      </c>
      <c r="C52">
        <f>C51/(1+Parameters!B$2)^Parameters!B$16</f>
        <v>6.8543595232764112E-2</v>
      </c>
      <c r="D52">
        <f>(1/B52)*(1-Parameters!B$4)*K52</f>
        <v>975620.61799741315</v>
      </c>
      <c r="E52">
        <f>D52^(1-Parameters!B$3)/(1-Parameters!B$3)</f>
        <v>-2.2891993621561971E-2</v>
      </c>
      <c r="F52" s="59">
        <f t="shared" si="0"/>
        <v>-39137382.096705474</v>
      </c>
      <c r="G52">
        <f>G51*(1+Parameters!B$1+Parameters!B$5)^Parameters!B$16</f>
        <v>423.98161126820298</v>
      </c>
      <c r="H52">
        <f>EXP(-Parameters!B$6*N52^2)</f>
        <v>0.96954380610528978</v>
      </c>
      <c r="I52">
        <f>EXP(Parameters!B$7*L52-Parameters!B$8/2*L52^2)</f>
        <v>1.0087839058445316</v>
      </c>
      <c r="J52" s="54">
        <f t="shared" si="11"/>
        <v>0.97806018761026747</v>
      </c>
      <c r="K52">
        <f>Parameters!B$15*G52*H52*I52</f>
        <v>3.201906555837342E+16</v>
      </c>
      <c r="L52" s="56">
        <v>7.6348546527643055</v>
      </c>
      <c r="M52" s="2">
        <f>M51+L52*Parameters!B$16</f>
        <v>5184.9879547908031</v>
      </c>
      <c r="N52" s="2">
        <f>N51+Parameters!B$9*(Parameters!B$10*Model!M52-Model!N51)</f>
        <v>2.4871518287423142</v>
      </c>
      <c r="O52" s="37">
        <f t="shared" si="17"/>
        <v>1.9765656194580483E-2</v>
      </c>
      <c r="P52" s="47">
        <f t="shared" si="18"/>
        <v>1.9560393582071071E-2</v>
      </c>
      <c r="Q52" s="48">
        <f t="shared" si="19"/>
        <v>1.9692612590371441E-2</v>
      </c>
      <c r="R52" s="48">
        <f t="shared" si="20"/>
        <v>-8.9204834539421938E-5</v>
      </c>
      <c r="S52" s="48">
        <f>-Parameters!B$6*2*Model!N52*((Model!N53-Model!N52)/5)</f>
        <v>-8.888553550896836E-5</v>
      </c>
      <c r="T52" s="48">
        <f t="shared" si="21"/>
        <v>-4.3014173761441716E-5</v>
      </c>
      <c r="U52" s="48">
        <f>(Parameters!B$7-Parameters!B$8*Model!L52)*((Model!L53-Model!L52)/5)</f>
        <v>-4.288440173235679E-5</v>
      </c>
      <c r="V52" s="49">
        <f t="shared" si="12"/>
        <v>-1.3221900830086365E-4</v>
      </c>
      <c r="W52" s="48">
        <f t="shared" si="16"/>
        <v>1.9867780991699138E-2</v>
      </c>
      <c r="Y52" s="38">
        <f t="shared" si="22"/>
        <v>-2.3434380541951724E-4</v>
      </c>
      <c r="AC52" s="10">
        <f>(Parameters!$B$13-Parameters!$E$25/Parameters!$E$24)*EXP(0.5*$A52*Parameters!$E$26) + Parameters!$E$25/Parameters!$E$24</f>
        <v>5263.9343449078424</v>
      </c>
      <c r="AD52" s="10">
        <f>(Parameters!B$13-Parameters!E$25/Parameters!E$24)*0.5*Parameters!E$26*EXP(-0.5*Model!A52*Parameters!E$27)</f>
        <v>7.7803912350007529</v>
      </c>
      <c r="AE52" s="10">
        <f>(Parameters!B$7-Parameters!B$8*Model!AD52)*(Parameters!B$15*EXP((Parameters!B$1+Parameters!B$19)*A52))/1000000000</f>
        <v>32058.631058275187</v>
      </c>
      <c r="AF52" s="2">
        <f>AF51+Parameters!B$9*(Parameters!B$10*Model!AC52-Model!AF51)</f>
        <v>2.5249965461598038</v>
      </c>
      <c r="AG52" s="10">
        <f t="shared" si="7"/>
        <v>3.7844717417489626E-2</v>
      </c>
      <c r="AH52" s="11">
        <f t="shared" si="8"/>
        <v>1.5216086521194277E-2</v>
      </c>
      <c r="AI52" s="11">
        <f t="shared" si="23"/>
        <v>-4.436733252854097E-3</v>
      </c>
      <c r="AJ52" s="35">
        <v>3.0774432810281924</v>
      </c>
      <c r="AK52" s="11"/>
      <c r="AL52" s="2">
        <f>(Parameters!$B$13-Parameters!$B$25/Parameters!$B$24)*EXP(0.5*$A52*Parameters!$B$26) + Parameters!$B$25/Parameters!$B$24</f>
        <v>5310.8589126046827</v>
      </c>
      <c r="AM52" s="2">
        <f>(Parameters!B$13-Parameters!B$25/Parameters!B$24)*0.5*Parameters!B$26*EXP(-0.5*Model!A52*Parameters!B$27)</f>
        <v>7.9461822201845216</v>
      </c>
      <c r="AN52" s="8">
        <f>(Parameters!B$7-Parameters!B$8*Model!AM52)*(Parameters!B$15*EXP((Parameters!B$1+Parameters!B$19)*A52))/1000000000</f>
        <v>31903.309819411967</v>
      </c>
      <c r="AO52" s="2">
        <f>AO51+Parameters!B$9*(Parameters!B$10*Model!AL52-Model!AO51)</f>
        <v>2.5474845549696004</v>
      </c>
      <c r="AP52">
        <f t="shared" si="9"/>
        <v>6.0332726227286138E-2</v>
      </c>
      <c r="AQ52" s="3">
        <f t="shared" si="10"/>
        <v>2.4257757620609263E-2</v>
      </c>
      <c r="AS52" s="42">
        <f t="shared" si="24"/>
        <v>-8.9200855906468313E-5</v>
      </c>
      <c r="AT52" s="42">
        <f t="shared" si="25"/>
        <v>-4.3013248665180193E-5</v>
      </c>
      <c r="AV52" s="15">
        <f>IF(Parameters!H$30*EXP(0.5*Model!A52*Parameters!H$26)+Parameters!H$31*EXP(0.5*Model!A52*Parameters!H$27)+Parameters!$H$25/Parameters!$H$24&gt;AV51,Parameters!H$30*EXP(0.5*Model!A52*Parameters!H$26)+Parameters!H$31*EXP(0.5*Model!A52*Parameters!H$27)+Parameters!$H$25/Parameters!$H$24,AV51+5*AW51)</f>
        <v>4178.3170609379795</v>
      </c>
      <c r="AW52" s="22">
        <f>IF(Parameters!H$30*0.5*Parameters!H$26*EXP(0.5*Model!A52*Parameters!H$26)+Parameters!H$31*0.5*Parameters!H$27*EXP(0.5*Model!A52*Parameters!H$27)&gt;0,Parameters!H$30*0.5*Parameters!H$26*EXP(0.5*Model!A52*Parameters!H$26)+Parameters!H$31*0.5*Parameters!H$27*EXP(0.5*Model!A52*Parameters!H$27),0)</f>
        <v>0</v>
      </c>
      <c r="AX52">
        <f>(Parameters!B$7-Parameters!B$8*Model!AW52)*(Parameters!B$15*EXP((Parameters!B$1+Parameters!B$19)*A52))/1000000000</f>
        <v>39347.688446536435</v>
      </c>
      <c r="AY52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52))/1000000000</f>
        <v>33587.362501402335</v>
      </c>
      <c r="AZ52" s="2">
        <f>AZ51+Parameters!B$9*(Parameters!B$10*Model!AV52-Model!AZ51)</f>
        <v>2.0055921892502302</v>
      </c>
      <c r="BB52" s="5">
        <v>2.1975618174132264E-5</v>
      </c>
      <c r="BC52">
        <v>4166.6000000000004</v>
      </c>
      <c r="BD52">
        <v>0</v>
      </c>
      <c r="BE52">
        <f>(Parameters!B$7-Parameters!B$8*Model!BD52)*(Parameters!B$15*EXP((Parameters!B$1+Parameters!B$19)*A52))/1000000000</f>
        <v>39347.688446536435</v>
      </c>
      <c r="BF52" s="2">
        <f>BF51+Parameters!B$9*(Parameters!B$10*Model!BC52-Model!BF51)</f>
        <v>1.9999680000000002</v>
      </c>
    </row>
    <row r="53" spans="1:58" x14ac:dyDescent="0.3">
      <c r="A53">
        <f>A52+Parameters!B$16</f>
        <v>250</v>
      </c>
      <c r="B53">
        <f>B52*(1+Parameters!B$1)^Parameters!B$16</f>
        <v>25572405632.297459</v>
      </c>
      <c r="C53">
        <f>C52/(1+Parameters!B$2)^Parameters!B$16</f>
        <v>6.4894979899350766E-2</v>
      </c>
      <c r="D53">
        <f>(1/B53)*(1-Parameters!B$4)*K53</f>
        <v>1075927.1781501097</v>
      </c>
      <c r="E53">
        <f>D53^(1-Parameters!B$3)/(1-Parameters!B$3)</f>
        <v>-2.212116261653441E-2</v>
      </c>
      <c r="F53" s="59">
        <f t="shared" si="0"/>
        <v>-36710528.364892602</v>
      </c>
      <c r="G53">
        <f>G52*(1+Parameters!B$1+Parameters!B$5)^Parameters!B$16</f>
        <v>479.69627710344508</v>
      </c>
      <c r="H53">
        <f>EXP(-Parameters!B$6*N53^2)</f>
        <v>0.96911146255628244</v>
      </c>
      <c r="I53">
        <f>EXP(Parameters!B$7*L53-Parameters!B$8/2*L53^2)</f>
        <v>1.0085669691426815</v>
      </c>
      <c r="J53" s="54">
        <f t="shared" si="11"/>
        <v>0.97741381055182108</v>
      </c>
      <c r="K53">
        <f>Parameters!B$15*G53*H53*I53</f>
        <v>3.6202692408510232E+16</v>
      </c>
      <c r="L53" s="56">
        <v>7.4268706557083739</v>
      </c>
      <c r="M53" s="2">
        <f>M52+L53*Parameters!B$16</f>
        <v>5222.1223080693453</v>
      </c>
      <c r="N53" s="2">
        <f>N52+Parameters!B$9*(Parameters!B$10*Model!M53-Model!N52)</f>
        <v>2.5050207691266082</v>
      </c>
      <c r="O53" s="37">
        <f t="shared" si="17"/>
        <v>1.9768982419681835E-2</v>
      </c>
      <c r="P53" s="47">
        <f t="shared" si="18"/>
        <v>1.9563655331135691E-2</v>
      </c>
      <c r="Q53" s="48">
        <f t="shared" si="19"/>
        <v>1.9692612590371441E-2</v>
      </c>
      <c r="R53" s="48">
        <f t="shared" si="20"/>
        <v>-8.7418283487461677E-5</v>
      </c>
      <c r="S53" s="48">
        <f>-Parameters!B$6*2*Model!N53*((Model!N54-Model!N53)/5)</f>
        <v>-8.7115931715337148E-5</v>
      </c>
      <c r="T53" s="48">
        <f t="shared" si="21"/>
        <v>-4.1538975747380498E-5</v>
      </c>
      <c r="U53" s="48">
        <f>(Parameters!B$7-Parameters!B$8*Model!L53)*((Model!L54-Model!L53)/5)</f>
        <v>-4.1419371012950604E-5</v>
      </c>
      <c r="V53" s="49">
        <f t="shared" si="12"/>
        <v>-1.2895725923484216E-4</v>
      </c>
      <c r="W53" s="48">
        <f t="shared" si="16"/>
        <v>1.987104274076516E-2</v>
      </c>
      <c r="X53">
        <f>SUM(L$3:L53)/SUM(M$3:M53)</f>
        <v>3.7134091105751423E-3</v>
      </c>
      <c r="Y53" s="38">
        <f t="shared" si="22"/>
        <v>-2.3101758031816508E-4</v>
      </c>
      <c r="Z53">
        <f>((K53/B53)/(K$3/B$3))^(1/A53)-1</f>
        <v>1.9714808248649573E-2</v>
      </c>
      <c r="AC53" s="10">
        <f>(Parameters!$B$13-Parameters!$E$25/Parameters!$E$24)*EXP(0.5*$A53*Parameters!$E$26) + Parameters!$E$25/Parameters!$E$24</f>
        <v>5302.4070342094328</v>
      </c>
      <c r="AD53" s="10">
        <f>(Parameters!B$13-Parameters!E$25/Parameters!E$24)*0.5*Parameters!E$26*EXP(-0.5*Model!A53*Parameters!E$27)</f>
        <v>7.6093183915136304</v>
      </c>
      <c r="AE53" s="10">
        <f>(Parameters!B$7-Parameters!B$8*Model!AD53)*(Parameters!B$15*EXP((Parameters!B$1+Parameters!B$19)*A53))/1000000000</f>
        <v>36417.639381185247</v>
      </c>
      <c r="AF53" s="2">
        <f>AF52+Parameters!B$9*(Parameters!B$10*Model!AC53-Model!AF52)</f>
        <v>2.5435006388663171</v>
      </c>
      <c r="AG53" s="10">
        <f t="shared" si="7"/>
        <v>3.847986973970885E-2</v>
      </c>
      <c r="AH53" s="11">
        <f t="shared" si="8"/>
        <v>1.5361098085076998E-2</v>
      </c>
      <c r="AI53" s="11">
        <f t="shared" si="23"/>
        <v>-4.436733252854097E-3</v>
      </c>
      <c r="AJ53" s="35">
        <v>2.9769895073840713</v>
      </c>
      <c r="AK53" s="11"/>
      <c r="AL53" s="2">
        <f>(Parameters!$B$13-Parameters!$B$25/Parameters!$B$24)*EXP(0.5*$A53*Parameters!$B$26) + Parameters!$B$25/Parameters!$B$24</f>
        <v>5350.1565555355264</v>
      </c>
      <c r="AM53" s="2">
        <f>(Parameters!B$13-Parameters!B$25/Parameters!B$24)*0.5*Parameters!B$26*EXP(-0.5*Model!A53*Parameters!B$27)</f>
        <v>7.773507229526075</v>
      </c>
      <c r="AN53" s="8">
        <f>(Parameters!B$7-Parameters!B$8*Model!AM53)*(Parameters!B$15*EXP((Parameters!B$1+Parameters!B$19)*A53))/1000000000</f>
        <v>36243.773391519098</v>
      </c>
      <c r="AO53" s="2">
        <f>AO52+Parameters!B$9*(Parameters!B$10*Model!AL53-Model!AO52)</f>
        <v>2.566384967966723</v>
      </c>
      <c r="AP53">
        <f t="shared" si="9"/>
        <v>6.1364198840114792E-2</v>
      </c>
      <c r="AQ53" s="3">
        <f t="shared" si="10"/>
        <v>2.4496483061699253E-2</v>
      </c>
      <c r="AS53" s="42">
        <f t="shared" si="24"/>
        <v>-8.7414462620616362E-5</v>
      </c>
      <c r="AT53" s="42">
        <f t="shared" si="25"/>
        <v>-4.1538113016104106E-5</v>
      </c>
      <c r="AV53" s="15">
        <f>IF(Parameters!H$30*EXP(0.5*Model!A53*Parameters!H$26)+Parameters!H$31*EXP(0.5*Model!A53*Parameters!H$27)+Parameters!$H$25/Parameters!$H$24&gt;AV52,Parameters!H$30*EXP(0.5*Model!A53*Parameters!H$26)+Parameters!H$31*EXP(0.5*Model!A53*Parameters!H$27)+Parameters!$H$25/Parameters!$H$24,AV52+5*AW52)</f>
        <v>4178.3170609379795</v>
      </c>
      <c r="AW53" s="22">
        <f>IF(Parameters!H$30*0.5*Parameters!H$26*EXP(0.5*Model!A53*Parameters!H$26)+Parameters!H$31*0.5*Parameters!H$27*EXP(0.5*Model!A53*Parameters!H$27)&gt;0,Parameters!H$30*0.5*Parameters!H$26*EXP(0.5*Model!A53*Parameters!H$26)+Parameters!H$31*0.5*Parameters!H$27*EXP(0.5*Model!A53*Parameters!H$27),0)</f>
        <v>0</v>
      </c>
      <c r="AX53">
        <f>(Parameters!B$7-Parameters!B$8*Model!AW53)*(Parameters!B$15*EXP((Parameters!B$1+Parameters!B$19)*A53))/1000000000</f>
        <v>44475.444581835378</v>
      </c>
      <c r="AY53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53))/1000000000</f>
        <v>40478.658321171453</v>
      </c>
      <c r="AZ53" s="2">
        <f>AZ52+Parameters!B$9*(Parameters!B$10*Model!AV53-Model!AZ52)</f>
        <v>2.0055921892502302</v>
      </c>
      <c r="BB53" s="5">
        <v>1.7580494539305812E-5</v>
      </c>
      <c r="BC53">
        <v>4166.6000000000004</v>
      </c>
      <c r="BD53">
        <v>0</v>
      </c>
      <c r="BE53">
        <f>(Parameters!B$7-Parameters!B$8*Model!BD53)*(Parameters!B$15*EXP((Parameters!B$1+Parameters!B$19)*A53))/1000000000</f>
        <v>44475.444581835378</v>
      </c>
      <c r="BF53" s="2">
        <f>BF52+Parameters!B$9*(Parameters!B$10*Model!BC53-Model!BF52)</f>
        <v>1.9999680000000002</v>
      </c>
    </row>
    <row r="54" spans="1:58" x14ac:dyDescent="0.3">
      <c r="A54">
        <f>A53+Parameters!B$16</f>
        <v>255</v>
      </c>
      <c r="B54">
        <f>B53*(1+Parameters!B$1)^Parameters!B$16</f>
        <v>26218140920.013668</v>
      </c>
      <c r="C54">
        <f>C53/(1+Parameters!B$2)^Parameters!B$16</f>
        <v>6.1440582476538871E-2</v>
      </c>
      <c r="D54">
        <f>(1/B54)*(1-Parameters!B$4)*K54</f>
        <v>1186565.9158889479</v>
      </c>
      <c r="E54">
        <f>D54^(1-Parameters!B$3)/(1-Parameters!B$3)</f>
        <v>-2.1376165413500979E-2</v>
      </c>
      <c r="F54" s="59">
        <f t="shared" si="0"/>
        <v>-34433963.850207657</v>
      </c>
      <c r="G54">
        <f>G53*(1+Parameters!B$1+Parameters!B$5)^Parameters!B$16</f>
        <v>542.73230760789465</v>
      </c>
      <c r="H54">
        <f>EXP(-Parameters!B$6*N54^2)</f>
        <v>0.96868796481381569</v>
      </c>
      <c r="I54">
        <f>EXP(Parameters!B$7*L54-Parameters!B$8/2*L54^2)</f>
        <v>1.0083575167001801</v>
      </c>
      <c r="J54" s="54">
        <f t="shared" si="11"/>
        <v>0.97678379065701071</v>
      </c>
      <c r="K54">
        <f>Parameters!B$15*G54*H54*I54</f>
        <v>4.0933621570607264E+16</v>
      </c>
      <c r="L54" s="56">
        <v>7.2272003153867441</v>
      </c>
      <c r="M54" s="2">
        <f>M53+L54*Parameters!B$16</f>
        <v>5258.2583096462786</v>
      </c>
      <c r="N54" s="2">
        <f>N53+Parameters!B$9*(Parameters!B$10*Model!M54-Model!N53)</f>
        <v>2.5224090344833283</v>
      </c>
      <c r="O54" s="37">
        <f t="shared" si="17"/>
        <v>1.9783296654086291E-2</v>
      </c>
      <c r="P54" s="47">
        <f t="shared" si="18"/>
        <v>1.9577691974916149E-2</v>
      </c>
      <c r="Q54" s="48">
        <f t="shared" si="19"/>
        <v>1.9692612590371441E-2</v>
      </c>
      <c r="R54" s="48">
        <f t="shared" si="20"/>
        <v>-8.6290089141026824E-5</v>
      </c>
      <c r="S54" s="48">
        <f>-Parameters!B$6*2*Model!N54*((Model!N55-Model!N54)/5)</f>
        <v>-8.5999485741325351E-5</v>
      </c>
      <c r="T54" s="48">
        <f t="shared" si="21"/>
        <v>-2.8630526314897472E-5</v>
      </c>
      <c r="U54" s="48">
        <f>(Parameters!B$7-Parameters!B$8*Model!L54)*((Model!L55-Model!L54)/5)</f>
        <v>-2.8574254715387476E-5</v>
      </c>
      <c r="V54" s="49">
        <f t="shared" si="12"/>
        <v>-1.1492061545592429E-4</v>
      </c>
      <c r="W54" s="48">
        <f t="shared" si="16"/>
        <v>1.9885079384544077E-2</v>
      </c>
      <c r="Y54" s="38">
        <f t="shared" si="22"/>
        <v>-2.1670334591370952E-4</v>
      </c>
      <c r="AC54" s="10">
        <f>(Parameters!$B$13-Parameters!$E$25/Parameters!$E$24)*EXP(0.5*$A54*Parameters!$E$26) + Parameters!$E$25/Parameters!$E$24</f>
        <v>5340.0337978812413</v>
      </c>
      <c r="AD54" s="10">
        <f>(Parameters!B$13-Parameters!E$25/Parameters!E$24)*0.5*Parameters!E$26*EXP(-0.5*Model!A54*Parameters!E$27)</f>
        <v>7.4420070449608913</v>
      </c>
      <c r="AE54" s="10">
        <f>(Parameters!B$7-Parameters!B$8*Model!AD54)*(Parameters!B$15*EXP((Parameters!B$1+Parameters!B$19)*A54))/1000000000</f>
        <v>41363.815605762953</v>
      </c>
      <c r="AF54" s="2">
        <f>AF53+Parameters!B$9*(Parameters!B$10*Model!AC54-Model!AF53)</f>
        <v>2.5615978692879087</v>
      </c>
      <c r="AG54" s="10">
        <f t="shared" si="7"/>
        <v>3.9188834804580353E-2</v>
      </c>
      <c r="AH54" s="11">
        <f t="shared" si="8"/>
        <v>1.5536272772907946E-2</v>
      </c>
      <c r="AI54" s="11">
        <f t="shared" si="23"/>
        <v>-4.436733252854097E-3</v>
      </c>
      <c r="AJ54" s="35">
        <v>2.8798147415779018</v>
      </c>
      <c r="AK54" s="11"/>
      <c r="AL54" s="2">
        <f>(Parameters!$B$13-Parameters!$B$25/Parameters!$B$24)*EXP(0.5*$A54*Parameters!$B$26) + Parameters!$B$25/Parameters!$B$24</f>
        <v>5388.6002386731061</v>
      </c>
      <c r="AM54" s="2">
        <f>(Parameters!B$13-Parameters!B$25/Parameters!B$24)*0.5*Parameters!B$26*EXP(-0.5*Model!A54*Parameters!B$27)</f>
        <v>7.6045845631376592</v>
      </c>
      <c r="AN54" s="8">
        <f>(Parameters!B$7-Parameters!B$8*Model!AM54)*(Parameters!B$15*EXP((Parameters!B$1+Parameters!B$19)*A54))/1000000000</f>
        <v>41169.220205148813</v>
      </c>
      <c r="AO54" s="2">
        <f>AO53+Parameters!B$9*(Parameters!B$10*Model!AL54-Model!AO53)</f>
        <v>2.584874664402447</v>
      </c>
      <c r="AP54">
        <f t="shared" si="9"/>
        <v>6.2465629919118637E-2</v>
      </c>
      <c r="AQ54" s="3">
        <f t="shared" si="10"/>
        <v>2.4764274574489716E-2</v>
      </c>
      <c r="AV54" s="15">
        <f>IF(Parameters!H$30*EXP(0.5*Model!A54*Parameters!H$26)+Parameters!H$31*EXP(0.5*Model!A54*Parameters!H$27)+Parameters!$H$25/Parameters!$H$24&gt;AV53,Parameters!H$30*EXP(0.5*Model!A54*Parameters!H$26)+Parameters!H$31*EXP(0.5*Model!A54*Parameters!H$27)+Parameters!$H$25/Parameters!$H$24,AV53+5*AW53)</f>
        <v>4178.3170609379795</v>
      </c>
      <c r="AW54" s="22">
        <f>IF(Parameters!H$30*0.5*Parameters!H$26*EXP(0.5*Model!A54*Parameters!H$26)+Parameters!H$31*0.5*Parameters!H$27*EXP(0.5*Model!A54*Parameters!H$27)&gt;0,Parameters!H$30*0.5*Parameters!H$26*EXP(0.5*Model!A54*Parameters!H$26)+Parameters!H$31*0.5*Parameters!H$27*EXP(0.5*Model!A54*Parameters!H$27),0)</f>
        <v>0</v>
      </c>
      <c r="AX54">
        <f>(Parameters!B$7-Parameters!B$8*Model!AW54)*(Parameters!B$15*EXP((Parameters!B$1+Parameters!B$19)*A54))/1000000000</f>
        <v>50271.445384640625</v>
      </c>
      <c r="AY54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54))/1000000000</f>
        <v>48783.877549591169</v>
      </c>
      <c r="AZ54" s="2">
        <f>AZ53+Parameters!B$9*(Parameters!B$10*Model!AV54-Model!AZ53)</f>
        <v>2.0055921892502302</v>
      </c>
      <c r="BB54" s="5">
        <v>1.4064395631444651E-5</v>
      </c>
      <c r="BC54">
        <v>4166.6000000000004</v>
      </c>
      <c r="BD54">
        <v>0</v>
      </c>
      <c r="BE54">
        <f>(Parameters!B$7-Parameters!B$8*Model!BD54)*(Parameters!B$15*EXP((Parameters!B$1+Parameters!B$19)*A54))/1000000000</f>
        <v>50271.445384640625</v>
      </c>
      <c r="BF54" s="2">
        <f>BF53+Parameters!B$9*(Parameters!B$10*Model!BC54-Model!BF53)</f>
        <v>1.9999680000000002</v>
      </c>
    </row>
    <row r="55" spans="1:58" x14ac:dyDescent="0.3">
      <c r="A55">
        <f>A54+Parameters!B$16</f>
        <v>260</v>
      </c>
      <c r="B55">
        <f>B54*(1+Parameters!B$1)^Parameters!B$16</f>
        <v>26880181832.933762</v>
      </c>
      <c r="C55">
        <f>C54/(1+Parameters!B$2)^Parameters!B$16</f>
        <v>5.8170064632289707E-2</v>
      </c>
      <c r="D55">
        <f>(1/B55)*(1-Parameters!B$4)*K55</f>
        <v>1308673.596577374</v>
      </c>
      <c r="E55">
        <f>D55^(1-Parameters!B$3)/(1-Parameters!B$3)</f>
        <v>-2.0655750852745316E-2</v>
      </c>
      <c r="F55" s="59">
        <f t="shared" si="0"/>
        <v>-32297784.694826201</v>
      </c>
      <c r="G55">
        <f>G54*(1+Parameters!B$1+Parameters!B$5)^Parameters!B$16</f>
        <v>614.05179022865286</v>
      </c>
      <c r="H55">
        <f>EXP(-Parameters!B$6*N55^2)</f>
        <v>0.96827011410706632</v>
      </c>
      <c r="I55">
        <f>EXP(Parameters!B$7*L55-Parameters!B$8/2*L55^2)</f>
        <v>1.0082131779995755</v>
      </c>
      <c r="J55" s="54">
        <f t="shared" si="11"/>
        <v>0.97622268890589703</v>
      </c>
      <c r="K55">
        <f>Parameters!B$15*G55*H55*I55</f>
        <v>4.6286031889420016E+16</v>
      </c>
      <c r="L55" s="56">
        <v>7.0902433884469431</v>
      </c>
      <c r="M55" s="2">
        <f>M54+L55*Parameters!B$16</f>
        <v>5293.7095265885137</v>
      </c>
      <c r="N55" s="2">
        <f>N54+Parameters!B$9*(Parameters!B$10*Model!M55-Model!N54)</f>
        <v>2.539456128068398</v>
      </c>
      <c r="O55" s="37">
        <f t="shared" si="17"/>
        <v>1.9780584299532888E-2</v>
      </c>
      <c r="P55" s="47">
        <f t="shared" si="18"/>
        <v>1.957503223517534E-2</v>
      </c>
      <c r="Q55" s="48">
        <f t="shared" si="19"/>
        <v>1.9692612590371441E-2</v>
      </c>
      <c r="R55" s="48">
        <f t="shared" si="20"/>
        <v>-8.4978946326670467E-5</v>
      </c>
      <c r="S55" s="48">
        <f>-Parameters!B$6*2*Model!N55*((Model!N56-Model!N55)/5)</f>
        <v>-8.4700825274462252E-5</v>
      </c>
      <c r="T55" s="48">
        <f t="shared" si="21"/>
        <v>-3.2601408869451556E-5</v>
      </c>
      <c r="U55" s="48">
        <f>(Parameters!B$7-Parameters!B$8*Model!L55)*((Model!L56-Model!L55)/5)</f>
        <v>-3.2529053964405643E-5</v>
      </c>
      <c r="V55" s="49">
        <f t="shared" si="12"/>
        <v>-1.1758035519612202E-4</v>
      </c>
      <c r="W55" s="48">
        <f t="shared" si="16"/>
        <v>1.9882419644803879E-2</v>
      </c>
      <c r="Y55" s="38">
        <f t="shared" si="22"/>
        <v>-2.1941570046711198E-4</v>
      </c>
      <c r="AC55" s="10">
        <f>(Parameters!$B$13-Parameters!$E$25/Parameters!$E$24)*EXP(0.5*$A55*Parameters!$E$26) + Parameters!$E$25/Parameters!$E$24</f>
        <v>5376.8332358751841</v>
      </c>
      <c r="AD55" s="10">
        <f>(Parameters!B$13-Parameters!E$25/Parameters!E$24)*0.5*Parameters!E$26*EXP(-0.5*Model!A55*Parameters!E$27)</f>
        <v>7.2783744887077555</v>
      </c>
      <c r="AE55" s="10">
        <f>(Parameters!B$7-Parameters!B$8*Model!AD55)*(Parameters!B$15*EXP((Parameters!B$1+Parameters!B$19)*A55))/1000000000</f>
        <v>46975.693945930623</v>
      </c>
      <c r="AF55" s="2">
        <f>AF54+Parameters!B$9*(Parameters!B$10*Model!AC55-Model!AF54)</f>
        <v>2.5792971833870495</v>
      </c>
      <c r="AG55" s="10">
        <f t="shared" si="7"/>
        <v>3.9841055318651453E-2</v>
      </c>
      <c r="AH55" s="11">
        <f t="shared" si="8"/>
        <v>1.5688814182805353E-2</v>
      </c>
      <c r="AI55" s="11">
        <f t="shared" si="23"/>
        <v>-4.436733252854097E-3</v>
      </c>
      <c r="AJ55" s="35">
        <v>2.7858119503742844</v>
      </c>
      <c r="AK55" s="11"/>
      <c r="AL55" s="2">
        <f>(Parameters!$B$13-Parameters!$B$25/Parameters!$B$24)*EXP(0.5*$A55*Parameters!$B$26) + Parameters!$B$25/Parameters!$B$24</f>
        <v>5426.2085190420721</v>
      </c>
      <c r="AM55" s="2">
        <f>(Parameters!B$13-Parameters!B$25/Parameters!B$24)*0.5*Parameters!B$26*EXP(-0.5*Model!A55*Parameters!B$27)</f>
        <v>7.4393326809110425</v>
      </c>
      <c r="AN55" s="8">
        <f>(Parameters!B$7-Parameters!B$8*Model!AM55)*(Parameters!B$15*EXP((Parameters!B$1+Parameters!B$19)*A55))/1000000000</f>
        <v>46757.929867674175</v>
      </c>
      <c r="AO55" s="2">
        <f>AO54+Parameters!B$9*(Parameters!B$10*Model!AL55-Model!AO54)</f>
        <v>2.6029625693777132</v>
      </c>
      <c r="AP55">
        <f t="shared" si="9"/>
        <v>6.3506441309315154E-2</v>
      </c>
      <c r="AQ55" s="3">
        <f t="shared" si="10"/>
        <v>2.5007890708322825E-2</v>
      </c>
      <c r="AV55" s="15">
        <f>IF(Parameters!H$30*EXP(0.5*Model!A55*Parameters!H$26)+Parameters!H$31*EXP(0.5*Model!A55*Parameters!H$27)+Parameters!$H$25/Parameters!$H$24&gt;AV54,Parameters!H$30*EXP(0.5*Model!A55*Parameters!H$26)+Parameters!H$31*EXP(0.5*Model!A55*Parameters!H$27)+Parameters!$H$25/Parameters!$H$24,AV54+5*AW54)</f>
        <v>4178.3170609379795</v>
      </c>
      <c r="AW55" s="22">
        <f>IF(Parameters!H$30*0.5*Parameters!H$26*EXP(0.5*Model!A55*Parameters!H$26)+Parameters!H$31*0.5*Parameters!H$27*EXP(0.5*Model!A55*Parameters!H$27)&gt;0,Parameters!H$30*0.5*Parameters!H$26*EXP(0.5*Model!A55*Parameters!H$26)+Parameters!H$31*0.5*Parameters!H$27*EXP(0.5*Model!A55*Parameters!H$27),0)</f>
        <v>0</v>
      </c>
      <c r="AX55">
        <f>(Parameters!B$7-Parameters!B$8*Model!AW55)*(Parameters!B$15*EXP((Parameters!B$1+Parameters!B$19)*A55))/1000000000</f>
        <v>56822.775912015677</v>
      </c>
      <c r="AY55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55))/1000000000</f>
        <v>58793.122289054983</v>
      </c>
      <c r="AZ55" s="2">
        <f>AZ54+Parameters!B$9*(Parameters!B$10*Model!AV55-Model!AZ54)</f>
        <v>2.0055921892502302</v>
      </c>
      <c r="BB55" s="5">
        <v>1.1251516505155721E-5</v>
      </c>
      <c r="BC55">
        <v>4166.6000000000004</v>
      </c>
      <c r="BD55">
        <v>0</v>
      </c>
      <c r="BE55">
        <f>(Parameters!B$7-Parameters!B$8*Model!BD55)*(Parameters!B$15*EXP((Parameters!B$1+Parameters!B$19)*A55))/1000000000</f>
        <v>56822.775912015677</v>
      </c>
      <c r="BF55" s="2">
        <f>BF54+Parameters!B$9*(Parameters!B$10*Model!BC55-Model!BF54)</f>
        <v>1.9999680000000002</v>
      </c>
    </row>
    <row r="56" spans="1:58" x14ac:dyDescent="0.3">
      <c r="A56">
        <f>A55+Parameters!B$16</f>
        <v>265</v>
      </c>
      <c r="B56">
        <f>B55*(1+Parameters!B$1)^Parameters!B$16</f>
        <v>27558940108.527176</v>
      </c>
      <c r="C56">
        <f>C55/(1+Parameters!B$2)^Parameters!B$16</f>
        <v>5.5073638349975793E-2</v>
      </c>
      <c r="D56">
        <f>(1/B56)*(1-Parameters!B$4)*K56</f>
        <v>1443327.9971153161</v>
      </c>
      <c r="E56">
        <f>D56^(1-Parameters!B$3)/(1-Parameters!B$3)</f>
        <v>-1.9959708439288737E-2</v>
      </c>
      <c r="F56" s="59">
        <f t="shared" si="0"/>
        <v>-30294268.650457844</v>
      </c>
      <c r="G56">
        <f>G55*(1+Parameters!B$1+Parameters!B$5)^Parameters!B$16</f>
        <v>694.74323860488892</v>
      </c>
      <c r="H56">
        <f>EXP(-Parameters!B$6*N56^2)</f>
        <v>0.96785878862798691</v>
      </c>
      <c r="I56">
        <f>EXP(Parameters!B$7*L56-Parameters!B$8/2*L56^2)</f>
        <v>1.0080488455433958</v>
      </c>
      <c r="J56" s="54">
        <f t="shared" si="11"/>
        <v>0.97564893452547174</v>
      </c>
      <c r="K56">
        <f>Parameters!B$15*G56*H56*I56</f>
        <v>5.2337618196659848E+16</v>
      </c>
      <c r="L56" s="56">
        <v>6.9349427069098679</v>
      </c>
      <c r="M56" s="2">
        <f>M55+L56*Parameters!B$16</f>
        <v>5328.3842401230631</v>
      </c>
      <c r="N56" s="2">
        <f>N55+Parameters!B$9*(Parameters!B$10*Model!M56-Model!N55)</f>
        <v>2.5561330897883252</v>
      </c>
      <c r="O56" s="37">
        <f t="shared" si="17"/>
        <v>1.9778693141583981E-2</v>
      </c>
      <c r="P56" s="47">
        <f t="shared" si="18"/>
        <v>1.9573177758112761E-2</v>
      </c>
      <c r="Q56" s="48">
        <f t="shared" si="19"/>
        <v>1.9692612590371441E-2</v>
      </c>
      <c r="R56" s="48">
        <f t="shared" si="20"/>
        <v>-8.3444578905074251E-5</v>
      </c>
      <c r="S56" s="48">
        <f>-Parameters!B$6*2*Model!N56*((Model!N57-Model!N56)/5)</f>
        <v>-8.3179845162717234E-5</v>
      </c>
      <c r="T56" s="48">
        <f t="shared" si="21"/>
        <v>-3.5990253353726872E-5</v>
      </c>
      <c r="U56" s="48">
        <f>(Parameters!B$7-Parameters!B$8*Model!L56)*((Model!L57-Model!L56)/5)</f>
        <v>-3.5902890166596579E-5</v>
      </c>
      <c r="V56" s="49">
        <f t="shared" si="12"/>
        <v>-1.1943483225880112E-4</v>
      </c>
      <c r="W56" s="48">
        <f t="shared" si="16"/>
        <v>1.9880565167741199E-2</v>
      </c>
      <c r="Y56" s="38">
        <f t="shared" si="22"/>
        <v>-2.213068584160198E-4</v>
      </c>
      <c r="AC56" s="10">
        <f>(Parameters!$B$13-Parameters!$E$25/Parameters!$E$24)*EXP(0.5*$A56*Parameters!$E$26) + Parameters!$E$25/Parameters!$E$24</f>
        <v>5412.8235391731705</v>
      </c>
      <c r="AD56" s="10">
        <f>(Parameters!B$13-Parameters!E$25/Parameters!E$24)*0.5*Parameters!E$26*EXP(-0.5*Model!A56*Parameters!E$27)</f>
        <v>7.1183398346474238</v>
      </c>
      <c r="AE56" s="10">
        <f>(Parameters!B$7-Parameters!B$8*Model!AD56)*(Parameters!B$15*EXP((Parameters!B$1+Parameters!B$19)*A56))/1000000000</f>
        <v>53342.255640295371</v>
      </c>
      <c r="AF56" s="2">
        <f>AF55+Parameters!B$9*(Parameters!B$10*Model!AC56-Model!AF55)</f>
        <v>2.5966073304251442</v>
      </c>
      <c r="AG56" s="10">
        <f t="shared" si="7"/>
        <v>4.0474240636819037E-2</v>
      </c>
      <c r="AH56" s="11">
        <f t="shared" si="8"/>
        <v>1.5834167946306241E-2</v>
      </c>
      <c r="AI56" s="11">
        <f t="shared" si="23"/>
        <v>-4.436733252854097E-3</v>
      </c>
      <c r="AJ56" s="35">
        <v>2.694877594312167</v>
      </c>
      <c r="AK56" s="11"/>
      <c r="AL56" s="2">
        <f>(Parameters!$B$13-Parameters!$B$25/Parameters!$B$24)*EXP(0.5*$A56*Parameters!$B$26) + Parameters!$B$25/Parameters!$B$24</f>
        <v>5462.9995504125309</v>
      </c>
      <c r="AM56" s="2">
        <f>(Parameters!B$13-Parameters!B$25/Parameters!B$24)*0.5*Parameters!B$26*EXP(-0.5*Model!A56*Parameters!B$27)</f>
        <v>7.2776718146502173</v>
      </c>
      <c r="AN56" s="8">
        <f>(Parameters!B$7-Parameters!B$8*Model!AM56)*(Parameters!B$15*EXP((Parameters!B$1+Parameters!B$19)*A56))/1000000000</f>
        <v>53098.599599593908</v>
      </c>
      <c r="AO56" s="2">
        <f>AO55+Parameters!B$9*(Parameters!B$10*Model!AL56-Model!AO55)</f>
        <v>2.6206574140460179</v>
      </c>
      <c r="AP56">
        <f t="shared" si="9"/>
        <v>6.4524324257692722E-2</v>
      </c>
      <c r="AQ56" s="3">
        <f t="shared" si="10"/>
        <v>2.5242943927867238E-2</v>
      </c>
      <c r="AV56" s="15">
        <f>IF(Parameters!H$30*EXP(0.5*Model!A56*Parameters!H$26)+Parameters!H$31*EXP(0.5*Model!A56*Parameters!H$27)+Parameters!$H$25/Parameters!$H$24&gt;AV55,Parameters!H$30*EXP(0.5*Model!A56*Parameters!H$26)+Parameters!H$31*EXP(0.5*Model!A56*Parameters!H$27)+Parameters!$H$25/Parameters!$H$24,AV55+5*AW55)</f>
        <v>4178.3170609379795</v>
      </c>
      <c r="AW56" s="22">
        <f>IF(Parameters!H$30*0.5*Parameters!H$26*EXP(0.5*Model!A56*Parameters!H$26)+Parameters!H$31*0.5*Parameters!H$27*EXP(0.5*Model!A56*Parameters!H$27)&gt;0,Parameters!H$30*0.5*Parameters!H$26*EXP(0.5*Model!A56*Parameters!H$26)+Parameters!H$31*0.5*Parameters!H$27*EXP(0.5*Model!A56*Parameters!H$27),0)</f>
        <v>0</v>
      </c>
      <c r="AX56">
        <f>(Parameters!B$7-Parameters!B$8*Model!AW56)*(Parameters!B$15*EXP((Parameters!B$1+Parameters!B$19)*A56))/1000000000</f>
        <v>64227.870069032302</v>
      </c>
      <c r="AY56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56))/1000000000</f>
        <v>70856.016416119077</v>
      </c>
      <c r="AZ56" s="2">
        <f>AZ55+Parameters!B$9*(Parameters!B$10*Model!AV56-Model!AZ55)</f>
        <v>2.0055921892502302</v>
      </c>
      <c r="BB56" s="5">
        <v>9.0012132041245777E-6</v>
      </c>
      <c r="BC56">
        <v>4166.6000000000004</v>
      </c>
      <c r="BD56">
        <v>0</v>
      </c>
      <c r="BE56">
        <f>(Parameters!B$7-Parameters!B$8*Model!BD56)*(Parameters!B$15*EXP((Parameters!B$1+Parameters!B$19)*A56))/1000000000</f>
        <v>64227.870069032302</v>
      </c>
      <c r="BF56" s="2">
        <f>BF55+Parameters!B$9*(Parameters!B$10*Model!BC56-Model!BF55)</f>
        <v>1.9999680000000002</v>
      </c>
    </row>
    <row r="57" spans="1:58" x14ac:dyDescent="0.3">
      <c r="A57">
        <f>A56+Parameters!B$16</f>
        <v>270</v>
      </c>
      <c r="B57">
        <f>B56*(1+Parameters!B$1)^Parameters!B$16</f>
        <v>28254837881.15041</v>
      </c>
      <c r="C57">
        <f>C56/(1+Parameters!B$2)^Parameters!B$16</f>
        <v>5.2142036634772335E-2</v>
      </c>
      <c r="D57">
        <f>(1/B57)*(1-Parameters!B$4)*K57</f>
        <v>1591822.7406752885</v>
      </c>
      <c r="E57">
        <f>D57^(1-Parameters!B$3)/(1-Parameters!B$3)</f>
        <v>-1.9287183348234031E-2</v>
      </c>
      <c r="F57" s="59">
        <f t="shared" si="0"/>
        <v>-28415128.162037056</v>
      </c>
      <c r="G57">
        <f>G56*(1+Parameters!B$1+Parameters!B$5)^Parameters!B$16</f>
        <v>786.03820600780216</v>
      </c>
      <c r="H57">
        <f>EXP(-Parameters!B$6*N57^2)</f>
        <v>0.96745506001097137</v>
      </c>
      <c r="I57">
        <f>EXP(Parameters!B$7*L57-Parameters!B$8/2*L57^2)</f>
        <v>1.0078674621972465</v>
      </c>
      <c r="J57" s="54">
        <f t="shared" si="11"/>
        <v>0.97506647612314257</v>
      </c>
      <c r="K57">
        <f>Parameters!B$15*G57*H57*I57</f>
        <v>5.9179859833301056E+16</v>
      </c>
      <c r="L57" s="56">
        <v>6.7642937620714045</v>
      </c>
      <c r="M57" s="2">
        <f>M56+L57*Parameters!B$16</f>
        <v>5362.2057089334203</v>
      </c>
      <c r="N57" s="2">
        <f>N56+Parameters!B$9*(Parameters!B$10*Model!M57-Model!N56)</f>
        <v>2.5724037302911649</v>
      </c>
      <c r="O57" s="37">
        <f t="shared" si="17"/>
        <v>1.9793901459542962E-2</v>
      </c>
      <c r="P57" s="47">
        <f t="shared" si="18"/>
        <v>1.9588090998268796E-2</v>
      </c>
      <c r="Q57" s="48">
        <f t="shared" si="19"/>
        <v>1.9692612590371441E-2</v>
      </c>
      <c r="R57" s="48">
        <f t="shared" si="20"/>
        <v>-8.2621678824792934E-5</v>
      </c>
      <c r="S57" s="48">
        <f>-Parameters!B$6*2*Model!N57*((Model!N58-Model!N57)/5)</f>
        <v>-8.2365377334154484E-5</v>
      </c>
      <c r="T57" s="48">
        <f t="shared" si="21"/>
        <v>-2.1899913278119964E-5</v>
      </c>
      <c r="U57" s="48">
        <f>(Parameters!B$7-Parameters!B$8*Model!L57)*((Model!L58-Model!L57)/5)</f>
        <v>-2.1867816338259983E-5</v>
      </c>
      <c r="V57" s="49">
        <f t="shared" si="12"/>
        <v>-1.0452159210291289E-4</v>
      </c>
      <c r="W57" s="48">
        <f t="shared" si="16"/>
        <v>1.9895478407897089E-2</v>
      </c>
      <c r="Y57" s="38">
        <f t="shared" si="22"/>
        <v>-2.0609854045703854E-4</v>
      </c>
      <c r="AC57" s="10">
        <f>(Parameters!$B$13-Parameters!$E$25/Parameters!$E$24)*EXP(0.5*$A57*Parameters!$E$26) + Parameters!$E$25/Parameters!$E$24</f>
        <v>5448.0224987794099</v>
      </c>
      <c r="AD57" s="10">
        <f>(Parameters!B$13-Parameters!E$25/Parameters!E$24)*0.5*Parameters!E$26*EXP(-0.5*Model!A57*Parameters!E$27)</f>
        <v>6.9618239732158509</v>
      </c>
      <c r="AE57" s="10">
        <f>(Parameters!B$7-Parameters!B$8*Model!AD57)*(Parameters!B$15*EXP((Parameters!B$1+Parameters!B$19)*A57))/1000000000</f>
        <v>60564.312812325799</v>
      </c>
      <c r="AF57" s="2">
        <f>AF56+Parameters!B$9*(Parameters!B$10*Model!AC57-Model!AF56)</f>
        <v>2.6135368672875372</v>
      </c>
      <c r="AG57" s="10">
        <f t="shared" si="7"/>
        <v>4.1133136996372333E-2</v>
      </c>
      <c r="AH57" s="11">
        <f t="shared" si="8"/>
        <v>1.5990156021005522E-2</v>
      </c>
      <c r="AI57" s="11">
        <f t="shared" si="23"/>
        <v>-4.436733252854097E-3</v>
      </c>
      <c r="AJ57" s="35">
        <v>2.6069115136612178</v>
      </c>
      <c r="AK57" s="11"/>
      <c r="AL57" s="2">
        <f>(Parameters!$B$13-Parameters!$B$25/Parameters!$B$24)*EXP(0.5*$A57*Parameters!$B$26) + Parameters!$B$25/Parameters!$B$24</f>
        <v>5498.9910920630009</v>
      </c>
      <c r="AM57" s="2">
        <f>(Parameters!B$13-Parameters!B$25/Parameters!B$24)*0.5*Parameters!B$26*EXP(-0.5*Model!A57*Parameters!B$27)</f>
        <v>7.1195239295667578</v>
      </c>
      <c r="AN57" s="8">
        <f>(Parameters!B$7-Parameters!B$8*Model!AM57)*(Parameters!B$15*EXP((Parameters!B$1+Parameters!B$19)*A57))/1000000000</f>
        <v>60291.724722134524</v>
      </c>
      <c r="AO57" s="2">
        <f>AO56+Parameters!B$9*(Parameters!B$10*Model!AL57-Model!AO56)</f>
        <v>2.637967739828003</v>
      </c>
      <c r="AP57">
        <f t="shared" si="9"/>
        <v>6.5564009536838164E-2</v>
      </c>
      <c r="AQ57" s="3">
        <f t="shared" si="10"/>
        <v>2.5487449254093995E-2</v>
      </c>
      <c r="AV57" s="15">
        <f>IF(Parameters!H$30*EXP(0.5*Model!A57*Parameters!H$26)+Parameters!H$31*EXP(0.5*Model!A57*Parameters!H$27)+Parameters!$H$25/Parameters!$H$24&gt;AV56,Parameters!H$30*EXP(0.5*Model!A57*Parameters!H$26)+Parameters!H$31*EXP(0.5*Model!A57*Parameters!H$27)+Parameters!$H$25/Parameters!$H$24,AV56+5*AW56)</f>
        <v>4178.3170609379795</v>
      </c>
      <c r="AW57" s="22">
        <f>IF(Parameters!H$30*0.5*Parameters!H$26*EXP(0.5*Model!A57*Parameters!H$26)+Parameters!H$31*0.5*Parameters!H$27*EXP(0.5*Model!A57*Parameters!H$27)&gt;0,Parameters!H$30*0.5*Parameters!H$26*EXP(0.5*Model!A57*Parameters!H$26)+Parameters!H$31*0.5*Parameters!H$27*EXP(0.5*Model!A57*Parameters!H$27),0)</f>
        <v>0</v>
      </c>
      <c r="AX57">
        <f>(Parameters!B$7-Parameters!B$8*Model!AW57)*(Parameters!B$15*EXP((Parameters!B$1+Parameters!B$19)*A57))/1000000000</f>
        <v>72597.989580656475</v>
      </c>
      <c r="AY57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57))/1000000000</f>
        <v>85393.91797696671</v>
      </c>
      <c r="AZ57" s="2">
        <f>AZ56+Parameters!B$9*(Parameters!B$10*Model!AV57-Model!AZ56)</f>
        <v>2.0055921892502302</v>
      </c>
      <c r="BB57" s="5">
        <v>7.2009705632996627E-6</v>
      </c>
      <c r="BC57">
        <v>4166.6000000000004</v>
      </c>
      <c r="BD57">
        <v>0</v>
      </c>
      <c r="BE57">
        <f>(Parameters!B$7-Parameters!B$8*Model!BD57)*(Parameters!B$15*EXP((Parameters!B$1+Parameters!B$19)*A57))/1000000000</f>
        <v>72597.989580656475</v>
      </c>
      <c r="BF57" s="2">
        <f>BF56+Parameters!B$9*(Parameters!B$10*Model!BC57-Model!BF56)</f>
        <v>1.9999680000000002</v>
      </c>
    </row>
    <row r="58" spans="1:58" x14ac:dyDescent="0.3">
      <c r="A58">
        <f>A57+Parameters!B$16</f>
        <v>275</v>
      </c>
      <c r="B58">
        <f>B57*(1+Parameters!B$1)^Parameters!B$16</f>
        <v>28968307944.581451</v>
      </c>
      <c r="C58">
        <f>C57/(1+Parameters!B$2)^Parameters!B$16</f>
        <v>4.9366485779364443E-2</v>
      </c>
      <c r="D58">
        <f>(1/B58)*(1-Parameters!B$4)*K58</f>
        <v>1755726.0671929105</v>
      </c>
      <c r="E58">
        <f>D58^(1-Parameters!B$3)/(1-Parameters!B$3)</f>
        <v>-1.8636832014163593E-2</v>
      </c>
      <c r="F58" s="59">
        <f t="shared" si="0"/>
        <v>-26651854.378268532</v>
      </c>
      <c r="G58">
        <f>G57*(1+Parameters!B$1+Parameters!B$5)^Parameters!B$16</f>
        <v>889.3300819230401</v>
      </c>
      <c r="H58">
        <f>EXP(-Parameters!B$6*N58^2)</f>
        <v>0.96705547874561326</v>
      </c>
      <c r="I58">
        <f>EXP(Parameters!B$7*L58-Parameters!B$8/2*L58^2)</f>
        <v>1.0077571071891798</v>
      </c>
      <c r="J58" s="54">
        <f t="shared" si="11"/>
        <v>0.97455703175212649</v>
      </c>
      <c r="K58">
        <f>Parameters!B$15*G58*H58*I58</f>
        <v>6.6921596553648872E+16</v>
      </c>
      <c r="L58" s="56">
        <v>6.6608578884786827</v>
      </c>
      <c r="M58" s="2">
        <f>M57+L58*Parameters!B$16</f>
        <v>5395.5099983758137</v>
      </c>
      <c r="N58" s="2">
        <f>N57+Parameters!B$9*(Parameters!B$10*Model!M58-Model!N57)</f>
        <v>2.5884131491013358</v>
      </c>
      <c r="O58" s="37">
        <f t="shared" si="17"/>
        <v>1.9804344328584689E-2</v>
      </c>
      <c r="P58" s="47">
        <f t="shared" si="18"/>
        <v>1.9598331121843841E-2</v>
      </c>
      <c r="Q58" s="48">
        <f t="shared" si="19"/>
        <v>1.9692612590371441E-2</v>
      </c>
      <c r="R58" s="48">
        <f t="shared" si="20"/>
        <v>-8.2378975303624811E-5</v>
      </c>
      <c r="S58" s="48">
        <f>-Parameters!B$6*2*Model!N58*((Model!N59-Model!N58)/5)</f>
        <v>-8.2127295793447416E-5</v>
      </c>
      <c r="T58" s="48">
        <f t="shared" si="21"/>
        <v>-1.1902493222666568E-5</v>
      </c>
      <c r="U58" s="48">
        <f>(Parameters!B$7-Parameters!B$8*Model!L58)*((Model!L59-Model!L58)/5)</f>
        <v>-1.1893054926578803E-5</v>
      </c>
      <c r="V58" s="49">
        <f t="shared" si="12"/>
        <v>-9.4281468526291373E-5</v>
      </c>
      <c r="W58" s="48">
        <f t="shared" si="16"/>
        <v>1.9905718531473708E-2</v>
      </c>
      <c r="Y58" s="38">
        <f t="shared" si="22"/>
        <v>-1.9565567141531168E-4</v>
      </c>
      <c r="AC58" s="10">
        <f>(Parameters!$B$13-Parameters!$E$25/Parameters!$E$24)*EXP(0.5*$A58*Parameters!$E$26) + Parameters!$E$25/Parameters!$E$24</f>
        <v>5482.4475145149936</v>
      </c>
      <c r="AD58" s="10">
        <f>(Parameters!B$13-Parameters!E$25/Parameters!E$24)*0.5*Parameters!E$26*EXP(-0.5*Model!A58*Parameters!E$27)</f>
        <v>6.8087495342856936</v>
      </c>
      <c r="AE58" s="10">
        <f>(Parameters!B$7-Parameters!B$8*Model!AD58)*(Parameters!B$15*EXP((Parameters!B$1+Parameters!B$19)*A58))/1000000000</f>
        <v>68756.07503779151</v>
      </c>
      <c r="AF58" s="2">
        <f>AF57+Parameters!B$9*(Parameters!B$10*Model!AC58-Model!AF57)</f>
        <v>2.6300941627134145</v>
      </c>
      <c r="AG58" s="10">
        <f t="shared" si="7"/>
        <v>4.1681013612078655E-2</v>
      </c>
      <c r="AH58" s="11">
        <f t="shared" si="8"/>
        <v>1.610292144689103E-2</v>
      </c>
      <c r="AI58" s="11">
        <f t="shared" si="23"/>
        <v>-4.436733252854097E-3</v>
      </c>
      <c r="AJ58" s="35">
        <v>2.5218168181007901</v>
      </c>
      <c r="AK58" s="11"/>
      <c r="AL58" s="2">
        <f>(Parameters!$B$13-Parameters!$B$25/Parameters!$B$24)*EXP(0.5*$A58*Parameters!$B$26) + Parameters!$B$25/Parameters!$B$24</f>
        <v>5534.2005173529251</v>
      </c>
      <c r="AM58" s="2">
        <f>(Parameters!B$13-Parameters!B$25/Parameters!B$24)*0.5*Parameters!B$26*EXP(-0.5*Model!A58*Parameters!B$27)</f>
        <v>6.9648126866119</v>
      </c>
      <c r="AN58" s="8">
        <f>(Parameters!B$7-Parameters!B$8*Model!AM58)*(Parameters!B$15*EXP((Parameters!B$1+Parameters!B$19)*A58))/1000000000</f>
        <v>68451.161467799757</v>
      </c>
      <c r="AO58" s="2">
        <f>AO57+Parameters!B$9*(Parameters!B$10*Model!AL58-Model!AO57)</f>
        <v>2.6549019025344536</v>
      </c>
      <c r="AP58">
        <f t="shared" si="9"/>
        <v>6.6488753433117775E-2</v>
      </c>
      <c r="AQ58" s="3">
        <f t="shared" si="10"/>
        <v>2.5687071422968867E-2</v>
      </c>
      <c r="AV58" s="15">
        <f>IF(Parameters!H$30*EXP(0.5*Model!A58*Parameters!H$26)+Parameters!H$31*EXP(0.5*Model!A58*Parameters!H$27)+Parameters!$H$25/Parameters!$H$24&gt;AV57,Parameters!H$30*EXP(0.5*Model!A58*Parameters!H$26)+Parameters!H$31*EXP(0.5*Model!A58*Parameters!H$27)+Parameters!$H$25/Parameters!$H$24,AV57+5*AW57)</f>
        <v>4178.3170609379795</v>
      </c>
      <c r="AW58" s="22">
        <f>IF(Parameters!H$30*0.5*Parameters!H$26*EXP(0.5*Model!A58*Parameters!H$26)+Parameters!H$31*0.5*Parameters!H$27*EXP(0.5*Model!A58*Parameters!H$27)&gt;0,Parameters!H$30*0.5*Parameters!H$26*EXP(0.5*Model!A58*Parameters!H$26)+Parameters!H$31*0.5*Parameters!H$27*EXP(0.5*Model!A58*Parameters!H$27),0)</f>
        <v>0</v>
      </c>
      <c r="AX58">
        <f>(Parameters!B$7-Parameters!B$8*Model!AW58)*(Parameters!B$15*EXP((Parameters!B$1+Parameters!B$19)*A58))/1000000000</f>
        <v>82058.895701949834</v>
      </c>
      <c r="AY58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58))/1000000000</f>
        <v>102914.63726428222</v>
      </c>
      <c r="AZ58" s="2">
        <f>AZ57+Parameters!B$9*(Parameters!B$10*Model!AV58-Model!AZ57)</f>
        <v>2.0055921892502302</v>
      </c>
      <c r="BB58" s="5">
        <v>5.7607764506397308E-6</v>
      </c>
      <c r="BC58">
        <v>4166.6000000000004</v>
      </c>
      <c r="BD58">
        <v>0</v>
      </c>
      <c r="BE58">
        <f>(Parameters!B$7-Parameters!B$8*Model!BD58)*(Parameters!B$15*EXP((Parameters!B$1+Parameters!B$19)*A58))/1000000000</f>
        <v>82058.895701949834</v>
      </c>
      <c r="BF58" s="2">
        <f>BF57+Parameters!B$9*(Parameters!B$10*Model!BC58-Model!BF57)</f>
        <v>1.9999680000000002</v>
      </c>
    </row>
    <row r="59" spans="1:58" x14ac:dyDescent="0.3">
      <c r="A59">
        <f>A58+Parameters!B$16</f>
        <v>280</v>
      </c>
      <c r="B59">
        <f>B58*(1+Parameters!B$1)^Parameters!B$16</f>
        <v>29699794021.183529</v>
      </c>
      <c r="C59">
        <f>C58/(1+Parameters!B$2)^Parameters!B$16</f>
        <v>4.6738679105966852E-2</v>
      </c>
      <c r="D59">
        <f>(1/B59)*(1-Parameters!B$4)*K59</f>
        <v>1936604.986211044</v>
      </c>
      <c r="E59">
        <f>D59^(1-Parameters!B$3)/(1-Parameters!B$3)</f>
        <v>-1.8008087394264117E-2</v>
      </c>
      <c r="F59" s="59">
        <f t="shared" si="0"/>
        <v>-24997550.908512421</v>
      </c>
      <c r="G59">
        <f>G58*(1+Parameters!B$1+Parameters!B$5)^Parameters!B$16</f>
        <v>1006.1953586584197</v>
      </c>
      <c r="H59">
        <f>EXP(-Parameters!B$6*N59^2)</f>
        <v>0.96665723557140115</v>
      </c>
      <c r="I59">
        <f>EXP(Parameters!B$7*L59-Parameters!B$8/2*L59^2)</f>
        <v>1.0076971348630559</v>
      </c>
      <c r="J59" s="54">
        <f t="shared" si="11"/>
        <v>0.97409772667994299</v>
      </c>
      <c r="K59">
        <f>Parameters!B$15*G59*H59*I59</f>
        <v>7.5679959461664432E+16</v>
      </c>
      <c r="L59" s="56">
        <v>6.6047677939641858</v>
      </c>
      <c r="M59" s="2">
        <f>M58+L59*Parameters!B$16</f>
        <v>5428.5338373456343</v>
      </c>
      <c r="N59" s="2">
        <f>N58+Parameters!B$9*(Parameters!B$10*Model!M59-Model!N58)</f>
        <v>2.6042775592751832</v>
      </c>
      <c r="O59" s="37">
        <f t="shared" si="17"/>
        <v>1.9802491978739623E-2</v>
      </c>
      <c r="P59" s="47">
        <f t="shared" si="18"/>
        <v>1.9596514742519559E-2</v>
      </c>
      <c r="Q59" s="48">
        <f t="shared" si="19"/>
        <v>1.9692612590371441E-2</v>
      </c>
      <c r="R59" s="48">
        <f t="shared" si="20"/>
        <v>-8.2057472678223389E-5</v>
      </c>
      <c r="S59" s="48">
        <f>-Parameters!B$6*2*Model!N59*((Model!N60-Model!N59)/5)</f>
        <v>-8.1810762903647039E-5</v>
      </c>
      <c r="T59" s="48">
        <f t="shared" si="21"/>
        <v>-1.4040375173826624E-5</v>
      </c>
      <c r="U59" s="48">
        <f>(Parameters!B$7-Parameters!B$8*Model!L59)*((Model!L60-Model!L59)/5)</f>
        <v>-1.4027287074161363E-5</v>
      </c>
      <c r="V59" s="49">
        <f t="shared" si="12"/>
        <v>-9.6097847852050013E-5</v>
      </c>
      <c r="W59" s="48">
        <f t="shared" si="16"/>
        <v>1.9903902152147952E-2</v>
      </c>
      <c r="Y59" s="38">
        <f t="shared" si="22"/>
        <v>-1.9750802126037789E-4</v>
      </c>
      <c r="AC59" s="10">
        <f>(Parameters!$B$13-Parameters!$E$25/Parameters!$E$24)*EXP(0.5*$A59*Parameters!$E$26) + Parameters!$E$25/Parameters!$E$24</f>
        <v>5516.1156036191142</v>
      </c>
      <c r="AD59" s="10">
        <f>(Parameters!B$13-Parameters!E$25/Parameters!E$24)*0.5*Parameters!E$26*EXP(-0.5*Model!A59*Parameters!E$27)</f>
        <v>6.6590408489201085</v>
      </c>
      <c r="AE59" s="10">
        <f>(Parameters!B$7-Parameters!B$8*Model!AD59)*(Parameters!B$15*EXP((Parameters!B$1+Parameters!B$19)*A59))/1000000000</f>
        <v>78046.922679016861</v>
      </c>
      <c r="AF59" s="2">
        <f>AF58+Parameters!B$9*(Parameters!B$10*Model!AC59-Model!AF58)</f>
        <v>2.6462874014327058</v>
      </c>
      <c r="AG59" s="10">
        <f t="shared" si="7"/>
        <v>4.200984215752257E-2</v>
      </c>
      <c r="AH59" s="11">
        <f t="shared" si="8"/>
        <v>1.6131092482022023E-2</v>
      </c>
      <c r="AI59" s="11">
        <f t="shared" si="23"/>
        <v>-4.436733252854097E-3</v>
      </c>
      <c r="AJ59" s="35">
        <v>2.4394997799999945</v>
      </c>
      <c r="AK59" s="11"/>
      <c r="AL59" s="2">
        <f>(Parameters!$B$13-Parameters!$B$25/Parameters!$B$24)*EXP(0.5*$A59*Parameters!$B$26) + Parameters!$B$25/Parameters!$B$24</f>
        <v>5568.6448221089177</v>
      </c>
      <c r="AM59" s="2">
        <f>(Parameters!B$13-Parameters!B$25/Parameters!B$24)*0.5*Parameters!B$26*EXP(-0.5*Model!A59*Parameters!B$27)</f>
        <v>6.8134634056271723</v>
      </c>
      <c r="AN59" s="8">
        <f>(Parameters!B$7-Parameters!B$8*Model!AM59)*(Parameters!B$15*EXP((Parameters!B$1+Parameters!B$19)*A59))/1000000000</f>
        <v>77705.896129859248</v>
      </c>
      <c r="AO59" s="2">
        <f>AO58+Parameters!B$9*(Parameters!B$10*Model!AL59-Model!AO58)</f>
        <v>2.6714680763997074</v>
      </c>
      <c r="AP59">
        <f t="shared" si="9"/>
        <v>6.7190517124524174E-2</v>
      </c>
      <c r="AQ59" s="3">
        <f t="shared" si="10"/>
        <v>2.5800059938013861E-2</v>
      </c>
      <c r="AV59" s="15">
        <f>IF(Parameters!H$30*EXP(0.5*Model!A59*Parameters!H$26)+Parameters!H$31*EXP(0.5*Model!A59*Parameters!H$27)+Parameters!$H$25/Parameters!$H$24&gt;AV58,Parameters!H$30*EXP(0.5*Model!A59*Parameters!H$26)+Parameters!H$31*EXP(0.5*Model!A59*Parameters!H$27)+Parameters!$H$25/Parameters!$H$24,AV58+5*AW58)</f>
        <v>4178.3170609379795</v>
      </c>
      <c r="AW59" s="22">
        <f>IF(Parameters!H$30*0.5*Parameters!H$26*EXP(0.5*Model!A59*Parameters!H$26)+Parameters!H$31*0.5*Parameters!H$27*EXP(0.5*Model!A59*Parameters!H$27)&gt;0,Parameters!H$30*0.5*Parameters!H$26*EXP(0.5*Model!A59*Parameters!H$26)+Parameters!H$31*0.5*Parameters!H$27*EXP(0.5*Model!A59*Parameters!H$27),0)</f>
        <v>0</v>
      </c>
      <c r="AX59">
        <f>(Parameters!B$7-Parameters!B$8*Model!AW59)*(Parameters!B$15*EXP((Parameters!B$1+Parameters!B$19)*A59))/1000000000</f>
        <v>92752.738784072993</v>
      </c>
      <c r="AY59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59))/1000000000</f>
        <v>124030.17467936772</v>
      </c>
      <c r="AZ59" s="2">
        <f>AZ58+Parameters!B$9*(Parameters!B$10*Model!AV59-Model!AZ58)</f>
        <v>2.0055921892502302</v>
      </c>
      <c r="BB59" s="5">
        <v>4.6086211605117848E-6</v>
      </c>
      <c r="BC59">
        <v>4166.6000000000004</v>
      </c>
      <c r="BD59">
        <v>0</v>
      </c>
      <c r="BE59">
        <f>(Parameters!B$7-Parameters!B$8*Model!BD59)*(Parameters!B$15*EXP((Parameters!B$1+Parameters!B$19)*A59))/1000000000</f>
        <v>92752.738784072993</v>
      </c>
      <c r="BF59" s="2">
        <f>BF58+Parameters!B$9*(Parameters!B$10*Model!BC59-Model!BF58)</f>
        <v>1.9999680000000002</v>
      </c>
    </row>
    <row r="60" spans="1:58" x14ac:dyDescent="0.3">
      <c r="A60">
        <f>A59+Parameters!B$16</f>
        <v>285</v>
      </c>
      <c r="B60">
        <f>B59*(1+Parameters!B$1)^Parameters!B$16</f>
        <v>30449751037.865582</v>
      </c>
      <c r="C60">
        <f>C59/(1+Parameters!B$2)^Parameters!B$16</f>
        <v>4.4250752106071142E-2</v>
      </c>
      <c r="D60">
        <f>(1/B60)*(1-Parameters!B$4)*K60</f>
        <v>2136099.0656533404</v>
      </c>
      <c r="E60">
        <f>D60^(1-Parameters!B$3)/(1-Parameters!B$3)</f>
        <v>-1.7400609833655149E-2</v>
      </c>
      <c r="F60" s="59">
        <f t="shared" si="0"/>
        <v>-23446006.001443863</v>
      </c>
      <c r="G60">
        <f>G59*(1+Parameters!B$1+Parameters!B$5)^Parameters!B$16</f>
        <v>1138.4176925585637</v>
      </c>
      <c r="H60">
        <f>EXP(-Parameters!B$6*N60^2)</f>
        <v>0.96626070967326072</v>
      </c>
      <c r="I60">
        <f>EXP(Parameters!B$7*L60-Parameters!B$8/2*L60^2)</f>
        <v>1.0076263951169411</v>
      </c>
      <c r="J60" s="54">
        <f t="shared" si="11"/>
        <v>0.97362979563120489</v>
      </c>
      <c r="K60">
        <f>Parameters!B$15*G60*H60*I60</f>
        <v>8.5583795712317776E+16</v>
      </c>
      <c r="L60" s="56">
        <v>6.5387170568078909</v>
      </c>
      <c r="M60" s="2">
        <f>M59+L60*Parameters!B$16</f>
        <v>5461.227422629674</v>
      </c>
      <c r="N60" s="2">
        <f>N59+Parameters!B$9*(Parameters!B$10*Model!M60-Model!N59)</f>
        <v>2.6199845569053468</v>
      </c>
      <c r="O60" s="37">
        <f t="shared" si="17"/>
        <v>1.9781621036422115E-2</v>
      </c>
      <c r="P60" s="47">
        <f t="shared" si="18"/>
        <v>1.9576048862064679E-2</v>
      </c>
      <c r="Q60" s="48">
        <f t="shared" si="19"/>
        <v>1.9692612590371441E-2</v>
      </c>
      <c r="R60" s="48">
        <f t="shared" si="20"/>
        <v>-8.0520361836381029E-5</v>
      </c>
      <c r="S60" s="48">
        <f>-Parameters!B$6*2*Model!N60*((Model!N61-Model!N60)/5)</f>
        <v>-8.0285605179330756E-5</v>
      </c>
      <c r="T60" s="48">
        <f t="shared" si="21"/>
        <v>-3.6043366471312085E-5</v>
      </c>
      <c r="U60" s="48">
        <f>(Parameters!B$7-Parameters!B$8*Model!L60)*((Model!L61-Model!L60)/5)</f>
        <v>-3.5957683743753031E-5</v>
      </c>
      <c r="V60" s="49">
        <f t="shared" si="12"/>
        <v>-1.1656372830769311E-4</v>
      </c>
      <c r="W60" s="48">
        <f t="shared" si="16"/>
        <v>1.9883436271692308E-2</v>
      </c>
      <c r="Y60" s="38">
        <f t="shared" si="22"/>
        <v>-2.1837896357788586E-4</v>
      </c>
      <c r="AC60" s="10">
        <f>(Parameters!$B$13-Parameters!$E$25/Parameters!$E$24)*EXP(0.5*$A60*Parameters!$E$26) + Parameters!$E$25/Parameters!$E$24</f>
        <v>5549.0434091611551</v>
      </c>
      <c r="AD60" s="10">
        <f>(Parameters!B$13-Parameters!E$25/Parameters!E$24)*0.5*Parameters!E$26*EXP(-0.5*Model!A60*Parameters!E$27)</f>
        <v>6.5126239119675073</v>
      </c>
      <c r="AE60" s="10">
        <f>(Parameters!B$7-Parameters!B$8*Model!AD60)*(Parameters!B$15*EXP((Parameters!B$1+Parameters!B$19)*A60))/1000000000</f>
        <v>88583.414207214373</v>
      </c>
      <c r="AF60" s="2">
        <f>AF59+Parameters!B$9*(Parameters!B$10*Model!AC60-Model!AF59)</f>
        <v>2.6621245882120235</v>
      </c>
      <c r="AG60" s="10">
        <f t="shared" si="7"/>
        <v>4.2140031306676651E-2</v>
      </c>
      <c r="AH60" s="11">
        <f t="shared" si="8"/>
        <v>1.6084076219308442E-2</v>
      </c>
      <c r="AI60" s="11">
        <f t="shared" si="23"/>
        <v>-4.436733252854097E-3</v>
      </c>
      <c r="AJ60" s="35">
        <v>2.3598697311813117</v>
      </c>
      <c r="AK60" s="11"/>
      <c r="AL60" s="2">
        <f>(Parameters!$B$13-Parameters!$B$25/Parameters!$B$24)*EXP(0.5*$A60*Parameters!$B$26) + Parameters!$B$25/Parameters!$B$24</f>
        <v>5602.3406328287583</v>
      </c>
      <c r="AM60" s="2">
        <f>(Parameters!B$13-Parameters!B$25/Parameters!B$24)*0.5*Parameters!B$26*EXP(-0.5*Model!A60*Parameters!B$27)</f>
        <v>6.6654030292957804</v>
      </c>
      <c r="AN60" s="8">
        <f>(Parameters!B$7-Parameters!B$8*Model!AM60)*(Parameters!B$15*EXP((Parameters!B$1+Parameters!B$19)*A60))/1000000000</f>
        <v>88202.047723568743</v>
      </c>
      <c r="AO60" s="2">
        <f>AO59+Parameters!B$9*(Parameters!B$10*Model!AL60-Model!AO59)</f>
        <v>2.68767425802741</v>
      </c>
      <c r="AP60">
        <f t="shared" si="9"/>
        <v>6.7689701122063184E-2</v>
      </c>
      <c r="AQ60" s="3">
        <f t="shared" si="10"/>
        <v>2.583591607196967E-2</v>
      </c>
      <c r="AV60" s="15">
        <f>IF(Parameters!H$30*EXP(0.5*Model!A60*Parameters!H$26)+Parameters!H$31*EXP(0.5*Model!A60*Parameters!H$27)+Parameters!$H$25/Parameters!$H$24&gt;AV59,Parameters!H$30*EXP(0.5*Model!A60*Parameters!H$26)+Parameters!H$31*EXP(0.5*Model!A60*Parameters!H$27)+Parameters!$H$25/Parameters!$H$24,AV59+5*AW59)</f>
        <v>4178.3170609379795</v>
      </c>
      <c r="AW60" s="22">
        <f>IF(Parameters!H$30*0.5*Parameters!H$26*EXP(0.5*Model!A60*Parameters!H$26)+Parameters!H$31*0.5*Parameters!H$27*EXP(0.5*Model!A60*Parameters!H$27)&gt;0,Parameters!H$30*0.5*Parameters!H$26*EXP(0.5*Model!A60*Parameters!H$26)+Parameters!H$31*0.5*Parameters!H$27*EXP(0.5*Model!A60*Parameters!H$27),0)</f>
        <v>0</v>
      </c>
      <c r="AX60">
        <f>(Parameters!B$7-Parameters!B$8*Model!AW60)*(Parameters!B$15*EXP((Parameters!B$1+Parameters!B$19)*A60))/1000000000</f>
        <v>104840.19408686797</v>
      </c>
      <c r="AY60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60))/1000000000</f>
        <v>149478.09796472455</v>
      </c>
      <c r="AZ60" s="2">
        <f>AZ59+Parameters!B$9*(Parameters!B$10*Model!AV60-Model!AZ59)</f>
        <v>2.0055921892502302</v>
      </c>
      <c r="BB60" s="5">
        <v>3.6868969284094279E-6</v>
      </c>
      <c r="BC60">
        <v>4166.6000000000004</v>
      </c>
      <c r="BD60">
        <v>0</v>
      </c>
      <c r="BE60">
        <f>(Parameters!B$7-Parameters!B$8*Model!BD60)*(Parameters!B$15*EXP((Parameters!B$1+Parameters!B$19)*A60))/1000000000</f>
        <v>104840.19408686797</v>
      </c>
      <c r="BF60" s="2">
        <f>BF59+Parameters!B$9*(Parameters!B$10*Model!BC60-Model!BF59)</f>
        <v>1.9999680000000002</v>
      </c>
    </row>
    <row r="61" spans="1:58" x14ac:dyDescent="0.3">
      <c r="A61">
        <f>A60+Parameters!B$16</f>
        <v>290</v>
      </c>
      <c r="B61">
        <f>B60*(1+Parameters!B$1)^Parameters!B$16</f>
        <v>31218645409.011086</v>
      </c>
      <c r="C61">
        <f>C60/(1+Parameters!B$2)^Parameters!B$16</f>
        <v>4.1895258903518667E-2</v>
      </c>
      <c r="D61">
        <f>(1/B61)*(1-Parameters!B$4)*K61</f>
        <v>2355902.3930348768</v>
      </c>
      <c r="E61">
        <f>D61^(1-Parameters!B$3)/(1-Parameters!B$3)</f>
        <v>-1.6814226871826043E-2</v>
      </c>
      <c r="F61" s="59">
        <f t="shared" si="0"/>
        <v>-21991549.811976399</v>
      </c>
      <c r="G61">
        <f>G60*(1+Parameters!B$1+Parameters!B$5)^Parameters!B$16</f>
        <v>1288.015127060753</v>
      </c>
      <c r="H61">
        <f>EXP(-Parameters!B$6*N61^2)</f>
        <v>0.96587176966263444</v>
      </c>
      <c r="I61">
        <f>EXP(Parameters!B$7*L61-Parameters!B$8/2*L61^2)</f>
        <v>1.0074448202417301</v>
      </c>
      <c r="J61" s="54">
        <f t="shared" si="11"/>
        <v>0.97306251136433453</v>
      </c>
      <c r="K61">
        <f>Parameters!B$15*G61*H61*I61</f>
        <v>9.6773791350521696E+16</v>
      </c>
      <c r="L61" s="56">
        <v>6.3697173254607193</v>
      </c>
      <c r="M61" s="2">
        <f>M60+L61*Parameters!B$16</f>
        <v>5493.0760092569781</v>
      </c>
      <c r="N61" s="2">
        <f>N60+Parameters!B$9*(Parameters!B$10*Model!M61-Model!N60)</f>
        <v>2.6353063275943622</v>
      </c>
      <c r="O61" s="37">
        <f t="shared" si="17"/>
        <v>1.9822322131328285E-2</v>
      </c>
      <c r="P61" s="47">
        <f t="shared" si="18"/>
        <v>1.9615959644789596E-2</v>
      </c>
      <c r="Q61" s="48">
        <f t="shared" si="19"/>
        <v>1.9692612590371441E-2</v>
      </c>
      <c r="R61" s="48">
        <f t="shared" si="20"/>
        <v>-8.1063241596528746E-5</v>
      </c>
      <c r="S61" s="48">
        <f>-Parameters!B$6*2*Model!N61*((Model!N62-Model!N61)/5)</f>
        <v>-8.0828060659438294E-5</v>
      </c>
      <c r="T61" s="48">
        <f t="shared" si="21"/>
        <v>4.4102960148903859E-6</v>
      </c>
      <c r="U61" s="48">
        <f>(Parameters!B$7-Parameters!B$8*Model!L61)*((Model!L62-Model!L61)/5)</f>
        <v>4.4115735336187523E-6</v>
      </c>
      <c r="V61" s="49">
        <f t="shared" si="12"/>
        <v>-7.6652945581638364E-5</v>
      </c>
      <c r="W61" s="48">
        <f t="shared" si="16"/>
        <v>1.9923347054418363E-2</v>
      </c>
      <c r="Y61" s="38">
        <f t="shared" si="22"/>
        <v>-1.7767786867171551E-4</v>
      </c>
      <c r="AC61" s="10">
        <f>(Parameters!$B$13-Parameters!$E$25/Parameters!$E$24)*EXP(0.5*$A61*Parameters!$E$26) + Parameters!$E$25/Parameters!$E$24</f>
        <v>5581.2472082678214</v>
      </c>
      <c r="AD61" s="10">
        <f>(Parameters!B$13-Parameters!E$25/Parameters!E$24)*0.5*Parameters!E$26*EXP(-0.5*Model!A61*Parameters!E$27)</f>
        <v>6.3694263454787547</v>
      </c>
      <c r="AE61" s="10">
        <f>(Parameters!B$7-Parameters!B$8*Model!AD61)*(Parameters!B$15*EXP((Parameters!B$1+Parameters!B$19)*A61))/1000000000</f>
        <v>100531.55831068126</v>
      </c>
      <c r="AF61" s="2">
        <f>AF60+Parameters!B$9*(Parameters!B$10*Model!AC61-Model!AF60)</f>
        <v>2.67761355181164</v>
      </c>
      <c r="AG61" s="10">
        <f t="shared" si="7"/>
        <v>4.2307224217277728E-2</v>
      </c>
      <c r="AH61" s="11">
        <f t="shared" si="8"/>
        <v>1.6054006236116716E-2</v>
      </c>
      <c r="AI61" s="11">
        <f t="shared" si="23"/>
        <v>-4.436733252854097E-3</v>
      </c>
      <c r="AJ61" s="35">
        <v>2.2828389630540435</v>
      </c>
      <c r="AK61" s="11"/>
      <c r="AL61" s="2">
        <f>(Parameters!$B$13-Parameters!$B$25/Parameters!$B$24)*EXP(0.5*$A61*Parameters!$B$26) + Parameters!$B$25/Parameters!$B$24</f>
        <v>5635.3042147071192</v>
      </c>
      <c r="AM61" s="2">
        <f>(Parameters!B$13-Parameters!B$25/Parameters!B$24)*0.5*Parameters!B$26*EXP(-0.5*Model!A61*Parameters!B$27)</f>
        <v>6.5205600878773406</v>
      </c>
      <c r="AN61" s="8">
        <f>(Parameters!B$7-Parameters!B$8*Model!AM61)*(Parameters!B$15*EXP((Parameters!B$1+Parameters!B$19)*A61))/1000000000</f>
        <v>100105.13490296475</v>
      </c>
      <c r="AO61" s="2">
        <f>AO60+Parameters!B$9*(Parameters!B$10*Model!AL61-Model!AO60)</f>
        <v>2.7035282702505326</v>
      </c>
      <c r="AP61">
        <f t="shared" si="9"/>
        <v>6.822194265617032E-2</v>
      </c>
      <c r="AQ61" s="3">
        <f t="shared" si="10"/>
        <v>2.5887670796300437E-2</v>
      </c>
      <c r="AV61" s="15">
        <f>IF(Parameters!H$30*EXP(0.5*Model!A61*Parameters!H$26)+Parameters!H$31*EXP(0.5*Model!A61*Parameters!H$27)+Parameters!$H$25/Parameters!$H$24&gt;AV60,Parameters!H$30*EXP(0.5*Model!A61*Parameters!H$26)+Parameters!H$31*EXP(0.5*Model!A61*Parameters!H$27)+Parameters!$H$25/Parameters!$H$24,AV60+5*AW60)</f>
        <v>4178.3170609379795</v>
      </c>
      <c r="AW61" s="22">
        <f>IF(Parameters!H$30*0.5*Parameters!H$26*EXP(0.5*Model!A61*Parameters!H$26)+Parameters!H$31*0.5*Parameters!H$27*EXP(0.5*Model!A61*Parameters!H$27)&gt;0,Parameters!H$30*0.5*Parameters!H$26*EXP(0.5*Model!A61*Parameters!H$26)+Parameters!H$31*0.5*Parameters!H$27*EXP(0.5*Model!A61*Parameters!H$27),0)</f>
        <v>0</v>
      </c>
      <c r="AX61">
        <f>(Parameters!B$7-Parameters!B$8*Model!AW61)*(Parameters!B$15*EXP((Parameters!B$1+Parameters!B$19)*A61))/1000000000</f>
        <v>118502.87592865719</v>
      </c>
      <c r="AY61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61))/1000000000</f>
        <v>180147.30551587828</v>
      </c>
      <c r="AZ61" s="2">
        <f>AZ60+Parameters!B$9*(Parameters!B$10*Model!AV61-Model!AZ60)</f>
        <v>2.0055921892502302</v>
      </c>
      <c r="BB61" s="5">
        <v>2.9495175427275426E-6</v>
      </c>
      <c r="BC61">
        <v>4166.6000000000004</v>
      </c>
      <c r="BD61">
        <v>0</v>
      </c>
      <c r="BE61">
        <f>(Parameters!B$7-Parameters!B$8*Model!BD61)*(Parameters!B$15*EXP((Parameters!B$1+Parameters!B$19)*A61))/1000000000</f>
        <v>118502.87592865719</v>
      </c>
      <c r="BF61" s="2">
        <f>BF60+Parameters!B$9*(Parameters!B$10*Model!BC61-Model!BF60)</f>
        <v>1.9999680000000002</v>
      </c>
    </row>
    <row r="62" spans="1:58" x14ac:dyDescent="0.3">
      <c r="A62">
        <f>A61+Parameters!B$16</f>
        <v>295</v>
      </c>
      <c r="B62">
        <f>B61*(1+Parameters!B$1)^Parameters!B$16</f>
        <v>32006955326.551174</v>
      </c>
      <c r="C62">
        <f>C61/(1+Parameters!B$2)^Parameters!B$16</f>
        <v>3.9665149970457732E-2</v>
      </c>
      <c r="D62">
        <f>(1/B62)*(1-Parameters!B$4)*K62</f>
        <v>2598841.9098167471</v>
      </c>
      <c r="E62">
        <f>D62^(1-Parameters!B$3)/(1-Parameters!B$3)</f>
        <v>-1.624646966712092E-2</v>
      </c>
      <c r="F62" s="59">
        <f t="shared" si="0"/>
        <v>-20625879.128966015</v>
      </c>
      <c r="G62">
        <f>G61*(1+Parameters!B$1+Parameters!B$5)^Parameters!B$16</f>
        <v>1457.2708930838974</v>
      </c>
      <c r="H62">
        <f>EXP(-Parameters!B$6*N62^2)</f>
        <v>0.96548036550613991</v>
      </c>
      <c r="I62">
        <f>EXP(Parameters!B$7*L62-Parameters!B$8/2*L62^2)</f>
        <v>1.0074670361360556</v>
      </c>
      <c r="J62" s="54">
        <f t="shared" si="11"/>
        <v>0.97268964228402643</v>
      </c>
      <c r="K62">
        <f>Parameters!B$15*G62*H62*I62</f>
        <v>1.0944870645825469E+17</v>
      </c>
      <c r="L62" s="56">
        <v>6.3903532059649324</v>
      </c>
      <c r="M62" s="2">
        <f>M61+L62*Parameters!B$16</f>
        <v>5525.0277752868024</v>
      </c>
      <c r="N62" s="2">
        <f>N61+Parameters!B$9*(Parameters!B$10*Model!M62-Model!N61)</f>
        <v>2.6506419376927188</v>
      </c>
      <c r="O62" s="37">
        <f t="shared" si="17"/>
        <v>1.9802981907394157E-2</v>
      </c>
      <c r="P62" s="47">
        <f t="shared" si="18"/>
        <v>1.9596995157639865E-2</v>
      </c>
      <c r="Q62" s="48">
        <f t="shared" si="19"/>
        <v>1.9692612590371441E-2</v>
      </c>
      <c r="R62" s="48">
        <f t="shared" si="20"/>
        <v>-8.0721552668701861E-5</v>
      </c>
      <c r="S62" s="48">
        <f>-Parameters!B$6*2*Model!N62*((Model!N63-Model!N62)/5)</f>
        <v>-8.0491019861332887E-5</v>
      </c>
      <c r="T62" s="48">
        <f t="shared" si="21"/>
        <v>-1.4895880062968276E-5</v>
      </c>
      <c r="U62" s="48">
        <f>(Parameters!B$7-Parameters!B$8*Model!L62)*((Model!L63-Model!L62)/5)</f>
        <v>-1.4881326587540955E-5</v>
      </c>
      <c r="V62" s="49">
        <f t="shared" si="12"/>
        <v>-9.5617432731670134E-5</v>
      </c>
      <c r="W62" s="48">
        <f t="shared" si="16"/>
        <v>1.9904382567268331E-2</v>
      </c>
      <c r="Y62" s="38">
        <f t="shared" si="22"/>
        <v>-1.9701809260584333E-4</v>
      </c>
      <c r="AC62" s="10">
        <f>(Parameters!$B$13-Parameters!$E$25/Parameters!$E$24)*EXP(0.5*$A62*Parameters!$E$26) + Parameters!$E$25/Parameters!$E$24</f>
        <v>5612.7429201693767</v>
      </c>
      <c r="AD62" s="10">
        <f>(Parameters!B$13-Parameters!E$25/Parameters!E$24)*0.5*Parameters!E$26*EXP(-0.5*Model!A62*Parameters!E$27)</f>
        <v>6.2293773629287479</v>
      </c>
      <c r="AE62" s="10">
        <f>(Parameters!B$7-Parameters!B$8*Model!AD62)*(Parameters!B$15*EXP((Parameters!B$1+Parameters!B$19)*A62))/1000000000</f>
        <v>114079.38563231088</v>
      </c>
      <c r="AF62" s="2">
        <f>AF61+Parameters!B$9*(Parameters!B$10*Model!AC62-Model!AF61)</f>
        <v>2.6927619488554595</v>
      </c>
      <c r="AG62" s="10">
        <f t="shared" si="7"/>
        <v>4.2120011162740667E-2</v>
      </c>
      <c r="AH62" s="11">
        <f t="shared" si="8"/>
        <v>1.5890494511455782E-2</v>
      </c>
      <c r="AI62" s="11">
        <f t="shared" si="23"/>
        <v>-4.436733252854097E-3</v>
      </c>
      <c r="AJ62" s="35">
        <v>2.2083226300076082</v>
      </c>
      <c r="AK62" s="11"/>
      <c r="AL62" s="2">
        <f>(Parameters!$B$13-Parameters!$B$25/Parameters!$B$24)*EXP(0.5*$A62*Parameters!$B$26) + Parameters!$B$25/Parameters!$B$24</f>
        <v>5667.5514794868795</v>
      </c>
      <c r="AM62" s="2">
        <f>(Parameters!B$13-Parameters!B$25/Parameters!B$24)*0.5*Parameters!B$26*EXP(-0.5*Model!A62*Parameters!B$27)</f>
        <v>6.3788646647089644</v>
      </c>
      <c r="AN62" s="8">
        <f>(Parameters!B$7-Parameters!B$8*Model!AM62)*(Parameters!B$15*EXP((Parameters!B$1+Parameters!B$19)*A62))/1000000000</f>
        <v>113602.64191666625</v>
      </c>
      <c r="AO62" s="2">
        <f>AO61+Parameters!B$9*(Parameters!B$10*Model!AL62-Model!AO61)</f>
        <v>2.719037765907502</v>
      </c>
      <c r="AP62">
        <f t="shared" si="9"/>
        <v>6.8395828214783183E-2</v>
      </c>
      <c r="AQ62" s="3">
        <f t="shared" si="10"/>
        <v>2.5803495840829825E-2</v>
      </c>
      <c r="AV62" s="15">
        <f>IF(Parameters!H$30*EXP(0.5*Model!A62*Parameters!H$26)+Parameters!H$31*EXP(0.5*Model!A62*Parameters!H$27)+Parameters!$H$25/Parameters!$H$24&gt;AV61,Parameters!H$30*EXP(0.5*Model!A62*Parameters!H$26)+Parameters!H$31*EXP(0.5*Model!A62*Parameters!H$27)+Parameters!$H$25/Parameters!$H$24,AV61+5*AW61)</f>
        <v>4178.3170609379795</v>
      </c>
      <c r="AW62" s="22">
        <f>IF(Parameters!H$30*0.5*Parameters!H$26*EXP(0.5*Model!A62*Parameters!H$26)+Parameters!H$31*0.5*Parameters!H$27*EXP(0.5*Model!A62*Parameters!H$27)&gt;0,Parameters!H$30*0.5*Parameters!H$26*EXP(0.5*Model!A62*Parameters!H$26)+Parameters!H$31*0.5*Parameters!H$27*EXP(0.5*Model!A62*Parameters!H$27),0)</f>
        <v>0</v>
      </c>
      <c r="AX62">
        <f>(Parameters!B$7-Parameters!B$8*Model!AW62)*(Parameters!B$15*EXP((Parameters!B$1+Parameters!B$19)*A62))/1000000000</f>
        <v>133946.06644591942</v>
      </c>
      <c r="AY62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62))/1000000000</f>
        <v>217109.07568739459</v>
      </c>
      <c r="AZ62" s="2">
        <f>AZ61+Parameters!B$9*(Parameters!B$10*Model!AV62-Model!AZ61)</f>
        <v>2.0055921892502302</v>
      </c>
      <c r="BC62">
        <v>4166.6000000000004</v>
      </c>
      <c r="BD62">
        <v>0</v>
      </c>
      <c r="BE62">
        <f>(Parameters!B$7-Parameters!B$8*Model!BD62)*(Parameters!B$15*EXP((Parameters!B$1+Parameters!B$19)*A62))/1000000000</f>
        <v>133946.06644591942</v>
      </c>
      <c r="BF62" s="2">
        <f>BF61+Parameters!B$9*(Parameters!B$10*Model!BC62-Model!BF61)</f>
        <v>1.9999680000000002</v>
      </c>
    </row>
    <row r="63" spans="1:58" s="23" customFormat="1" x14ac:dyDescent="0.3">
      <c r="A63" s="23">
        <f>A62+Parameters!B$16</f>
        <v>300</v>
      </c>
      <c r="B63" s="23">
        <f>B62*(1+Parameters!B$1)^Parameters!B$16</f>
        <v>32815171057.36248</v>
      </c>
      <c r="C63" s="23">
        <f>C62/(1+Parameters!B$2)^Parameters!B$16</f>
        <v>3.7553751029493314E-2</v>
      </c>
      <c r="D63" s="23">
        <f>(1/B63)*(1-Parameters!B$4)*K63</f>
        <v>2866561.4049982973</v>
      </c>
      <c r="E63" s="23">
        <f>D63^(1-Parameters!B$3)/(1-Parameters!B$3)</f>
        <v>-1.5698404610693766E-2</v>
      </c>
      <c r="F63" s="60">
        <f t="shared" si="0"/>
        <v>-19345658.342378065</v>
      </c>
      <c r="G63" s="23">
        <f>G62*(1+Parameters!B$1+Parameters!B$5)^Parameters!B$16</f>
        <v>1648.7682568415769</v>
      </c>
      <c r="H63" s="23">
        <f>EXP(-Parameters!B$6*N63^2)</f>
        <v>0.96509076876268973</v>
      </c>
      <c r="I63" s="23">
        <f>EXP(Parameters!B$7*L63-Parameters!B$8/2*L63^2)</f>
        <v>1.0073920033895989</v>
      </c>
      <c r="J63" s="54">
        <f t="shared" si="11"/>
        <v>0.97222472299665408</v>
      </c>
      <c r="K63" s="23">
        <f>Parameters!B$15*G63*H63*I63</f>
        <v>1.2377197743612165E+17</v>
      </c>
      <c r="L63" s="57">
        <v>6.3207029476439498</v>
      </c>
      <c r="M63" s="23">
        <f>M62+L63*Parameters!B$16</f>
        <v>5556.6312900250223</v>
      </c>
      <c r="N63" s="23">
        <f>N62+Parameters!B$9*(Parameters!B$10*Model!M63-Model!N62)</f>
        <v>2.665825244558262</v>
      </c>
      <c r="O63" s="41">
        <f t="shared" si="17"/>
        <v>1.9811570816145485E-2</v>
      </c>
      <c r="P63" s="47">
        <f t="shared" si="18"/>
        <v>1.9605417247724403E-2</v>
      </c>
      <c r="Q63" s="48">
        <f t="shared" si="19"/>
        <v>1.9692612590371441E-2</v>
      </c>
      <c r="R63" s="48">
        <f t="shared" si="20"/>
        <v>-8.0760680312786566E-5</v>
      </c>
      <c r="S63" s="48">
        <f>-Parameters!B$6*2*Model!N63*((Model!N64-Model!N63)/5)</f>
        <v>-8.0532530901787641E-5</v>
      </c>
      <c r="T63" s="48">
        <f t="shared" si="21"/>
        <v>-6.4346623334984391E-6</v>
      </c>
      <c r="U63" s="50">
        <f>(Parameters!B$7-Parameters!B$8*Model!L63)*((Model!L64-Model!L63)/5)</f>
        <v>-6.4319541875575098E-6</v>
      </c>
      <c r="V63" s="49">
        <f t="shared" si="12"/>
        <v>-8.7195342646285011E-5</v>
      </c>
      <c r="W63" s="48">
        <f t="shared" si="16"/>
        <v>1.9912804657353716E-2</v>
      </c>
      <c r="Y63" s="39">
        <f t="shared" si="22"/>
        <v>-1.8842918385451532E-4</v>
      </c>
      <c r="AC63" s="24">
        <f>(Parameters!$B$13-Parameters!$E$25/Parameters!$E$24)*EXP(0.5*$A63*Parameters!$E$26) + Parameters!$E$25/Parameters!$E$24</f>
        <v>5643.5461140689567</v>
      </c>
      <c r="AD63" s="24">
        <f>(Parameters!B$13-Parameters!E$25/Parameters!E$24)*0.5*Parameters!E$26*EXP(-0.5*Model!A63*Parameters!E$27)</f>
        <v>6.0924077342246665</v>
      </c>
      <c r="AE63" s="24">
        <f>(Parameters!B$7-Parameters!B$8*Model!AD63)*(Parameters!B$15*EXP((Parameters!B$1+Parameters!B$19)*A63))/1000000000</f>
        <v>129439.85955616407</v>
      </c>
      <c r="AF63" s="23">
        <f>AF62+Parameters!B$9*(Parameters!B$10*Model!AC63-Model!AF62)</f>
        <v>2.7075772676159024</v>
      </c>
      <c r="AG63" s="24">
        <f t="shared" si="7"/>
        <v>4.1752023057640475E-2</v>
      </c>
      <c r="AH63" s="25">
        <f t="shared" si="8"/>
        <v>1.5661950513398696E-2</v>
      </c>
      <c r="AI63" s="25">
        <f t="shared" si="23"/>
        <v>-4.436733252854097E-3</v>
      </c>
      <c r="AJ63" s="36">
        <v>2.1362386559582607</v>
      </c>
      <c r="AK63" s="25"/>
      <c r="AL63" s="23">
        <f>(Parameters!$B$13-Parameters!$B$25/Parameters!$B$24)*EXP(0.5*$A63*Parameters!$B$26) + Parameters!$B$25/Parameters!$B$24</f>
        <v>5699.0979931398333</v>
      </c>
      <c r="AM63" s="23">
        <f>(Parameters!B$13-Parameters!B$25/Parameters!B$24)*0.5*Parameters!B$26*EXP(-0.5*Model!A63*Parameters!B$27)</f>
        <v>6.2402483624560148</v>
      </c>
      <c r="AN63" s="26">
        <f>(Parameters!B$7-Parameters!B$8*Model!AM63)*(Parameters!B$15*EXP((Parameters!B$1+Parameters!B$19)*A63))/1000000000</f>
        <v>128906.92295564461</v>
      </c>
      <c r="AO63" s="23">
        <f>AO62+Parameters!B$9*(Parameters!B$10*Model!AL63-Model!AO62)</f>
        <v>2.7342102315362795</v>
      </c>
      <c r="AP63" s="23">
        <f t="shared" si="9"/>
        <v>6.8384986978017537E-2</v>
      </c>
      <c r="AQ63" s="27">
        <f t="shared" si="10"/>
        <v>2.5652464323237815E-2</v>
      </c>
      <c r="AS63" s="43"/>
      <c r="AT63" s="43"/>
      <c r="AV63" s="26">
        <f>IF(Parameters!H$30*EXP(0.5*Model!A63*Parameters!H$26)+Parameters!H$31*EXP(0.5*Model!A63*Parameters!H$27)+Parameters!$H$25/Parameters!$H$24&gt;AV62,Parameters!H$30*EXP(0.5*Model!A63*Parameters!H$26)+Parameters!H$31*EXP(0.5*Model!A63*Parameters!H$27)+Parameters!$H$25/Parameters!$H$24,AV62+5*AW62)</f>
        <v>4178.3170609379795</v>
      </c>
      <c r="AW63" s="28">
        <f>IF(Parameters!H$30*0.5*Parameters!H$26*EXP(0.5*Model!A63*Parameters!H$26)+Parameters!H$31*0.5*Parameters!H$27*EXP(0.5*Model!A63*Parameters!H$27)&gt;0,Parameters!H$30*0.5*Parameters!H$26*EXP(0.5*Model!A63*Parameters!H$26)+Parameters!H$31*0.5*Parameters!H$27*EXP(0.5*Model!A63*Parameters!H$27),0)</f>
        <v>0</v>
      </c>
      <c r="AX63" s="23">
        <f>(Parameters!B$7-Parameters!B$8*Model!AW63)*(Parameters!B$15*EXP((Parameters!B$1+Parameters!B$19)*A63))/1000000000</f>
        <v>151401.79996252677</v>
      </c>
      <c r="AY63" s="23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63))/1000000000</f>
        <v>261654.4866483181</v>
      </c>
      <c r="AZ63" s="23">
        <f>AZ62+Parameters!B$9*(Parameters!B$10*Model!AV63-Model!AZ62)</f>
        <v>2.0055921892502302</v>
      </c>
      <c r="BB63" s="29"/>
      <c r="BC63" s="23">
        <v>4166.6000000000004</v>
      </c>
      <c r="BD63" s="23">
        <v>0</v>
      </c>
      <c r="BE63" s="23">
        <f>(Parameters!B$7-Parameters!B$8*Model!BD63)*(Parameters!B$15*EXP((Parameters!B$1+Parameters!B$19)*A63))/1000000000</f>
        <v>151401.79996252677</v>
      </c>
      <c r="BF63" s="23">
        <f>BF62+Parameters!B$9*(Parameters!B$10*Model!BC63-Model!BF62)</f>
        <v>1.9999680000000002</v>
      </c>
    </row>
    <row r="64" spans="1:58" x14ac:dyDescent="0.3">
      <c r="A64">
        <f>A63+Parameters!B$16</f>
        <v>305</v>
      </c>
      <c r="B64">
        <f>B63*(1+Parameters!B$1)^Parameters!B$16</f>
        <v>33643795248.174633</v>
      </c>
      <c r="C64">
        <f>C63/(1+Parameters!B$2)^Parameters!B$16</f>
        <v>3.5554743078887584E-2</v>
      </c>
      <c r="D64">
        <f>(1/B64)*(1-Parameters!B$4)*K64</f>
        <v>3161993.1530970284</v>
      </c>
      <c r="E64">
        <f>D64^(1-Parameters!B$3)/(1-Parameters!B$3)</f>
        <v>-1.5168604638650966E-2</v>
      </c>
      <c r="F64" s="59">
        <f t="shared" si="0"/>
        <v>-18144631.721718591</v>
      </c>
      <c r="G64">
        <f>G63*(1+Parameters!B$1+Parameters!B$5)^Parameters!B$16</f>
        <v>1865.4299469439188</v>
      </c>
      <c r="H64">
        <f>EXP(-Parameters!B$6*N64^2)</f>
        <v>0.96470114049934874</v>
      </c>
      <c r="I64">
        <f>EXP(Parameters!B$7*L64-Parameters!B$8/2*L64^2)</f>
        <v>1.0073595927740837</v>
      </c>
      <c r="J64" s="54">
        <f t="shared" si="11"/>
        <v>0.97180094804211803</v>
      </c>
      <c r="K64">
        <f>Parameters!B$15*G64*H64*I64</f>
        <v>1.3997559239332438E+17</v>
      </c>
      <c r="L64" s="56">
        <v>6.2906577266571162</v>
      </c>
      <c r="M64" s="2">
        <f>M63+L64*Parameters!B$16</f>
        <v>5588.0845786583077</v>
      </c>
      <c r="N64" s="2">
        <f>N63+Parameters!B$9*(Parameters!B$10*Model!M64-Model!N63)</f>
        <v>2.6809298601113967</v>
      </c>
      <c r="O64" s="37">
        <f t="shared" si="17"/>
        <v>1.980953457558976E-2</v>
      </c>
      <c r="P64" s="47">
        <f t="shared" si="18"/>
        <v>1.9603420562606003E-2</v>
      </c>
      <c r="Q64" s="48">
        <f t="shared" si="19"/>
        <v>1.9692612590371441E-2</v>
      </c>
      <c r="R64" s="48">
        <f t="shared" si="20"/>
        <v>-8.0712288085122376E-5</v>
      </c>
      <c r="S64" s="48">
        <f>-Parameters!B$6*2*Model!N64*((Model!N65-Model!N64)/5)</f>
        <v>-8.0486957509191809E-5</v>
      </c>
      <c r="T64" s="48">
        <f t="shared" si="21"/>
        <v>-8.4797396809837113E-6</v>
      </c>
      <c r="U64" s="48">
        <f>(Parameters!B$7-Parameters!B$8*Model!L64)*((Model!L65-Model!L64)/5)</f>
        <v>-8.4750457235134334E-6</v>
      </c>
      <c r="V64" s="49">
        <f t="shared" si="12"/>
        <v>-8.9192027766106088E-5</v>
      </c>
      <c r="W64" s="48">
        <f t="shared" si="16"/>
        <v>1.9910807972233893E-2</v>
      </c>
      <c r="Y64" s="38">
        <f t="shared" si="22"/>
        <v>-1.9046542441024036E-4</v>
      </c>
      <c r="AC64" s="10">
        <f>(Parameters!$B$13-Parameters!$E$25/Parameters!$E$24)*EXP(0.5*$A64*Parameters!$E$26) + Parameters!$E$25/Parameters!$E$24</f>
        <v>5673.6720168388592</v>
      </c>
      <c r="AD64" s="10">
        <f>(Parameters!B$13-Parameters!E$25/Parameters!E$24)*0.5*Parameters!E$26*EXP(-0.5*Model!A64*Parameters!E$27)</f>
        <v>5.958449751483629</v>
      </c>
      <c r="AE64" s="10">
        <f>(Parameters!B$7-Parameters!B$8*Model!AD64)*(Parameters!B$15*EXP((Parameters!B$1+Parameters!B$19)*A64))/1000000000</f>
        <v>146854.17063925238</v>
      </c>
      <c r="AF64" s="2">
        <f>AF63+Parameters!B$9*(Parameters!B$10*Model!AC64-Model!AF63)</f>
        <v>2.7220668317155612</v>
      </c>
      <c r="AG64" s="10">
        <f t="shared" si="7"/>
        <v>4.1136971604164518E-2</v>
      </c>
      <c r="AH64" s="11">
        <f t="shared" si="8"/>
        <v>1.5344292372667748E-2</v>
      </c>
      <c r="AI64" s="11">
        <f t="shared" si="23"/>
        <v>-4.436733252854097E-3</v>
      </c>
      <c r="AJ64" s="35">
        <v>2.0665076439463168</v>
      </c>
      <c r="AK64" s="11"/>
      <c r="AL64" s="2">
        <f>(Parameters!$B$13-Parameters!$B$25/Parameters!$B$24)*EXP(0.5*$A64*Parameters!$B$26) + Parameters!$B$25/Parameters!$B$24</f>
        <v>5729.9589833804876</v>
      </c>
      <c r="AM64" s="2">
        <f>(Parameters!B$13-Parameters!B$25/Parameters!B$24)*0.5*Parameters!B$26*EXP(-0.5*Model!A64*Parameters!B$27)</f>
        <v>6.1046442700962418</v>
      </c>
      <c r="AN64" s="8">
        <f>(Parameters!B$7-Parameters!B$8*Model!AM64)*(Parameters!B$15*EXP((Parameters!B$1+Parameters!B$19)*A64))/1000000000</f>
        <v>146258.48941480942</v>
      </c>
      <c r="AO64" s="2">
        <f>AO63+Parameters!B$9*(Parameters!B$10*Model!AL64-Model!AO63)</f>
        <v>2.7490529909881634</v>
      </c>
      <c r="AP64">
        <f t="shared" si="9"/>
        <v>6.8123130876766691E-2</v>
      </c>
      <c r="AQ64" s="3">
        <f t="shared" si="10"/>
        <v>2.5410262271440429E-2</v>
      </c>
      <c r="AV64" s="15">
        <f>IF(Parameters!H$30*EXP(0.5*Model!A64*Parameters!H$26)+Parameters!H$31*EXP(0.5*Model!A64*Parameters!H$27)+Parameters!$H$25/Parameters!$H$24&gt;AV63,Parameters!H$30*EXP(0.5*Model!A64*Parameters!H$26)+Parameters!H$31*EXP(0.5*Model!A64*Parameters!H$27)+Parameters!$H$25/Parameters!$H$24,AV63+5*AW63)</f>
        <v>4178.3170609379795</v>
      </c>
      <c r="AW64" s="22">
        <f>IF(Parameters!H$30*0.5*Parameters!H$26*EXP(0.5*Model!A64*Parameters!H$26)+Parameters!H$31*0.5*Parameters!H$27*EXP(0.5*Model!A64*Parameters!H$27)&gt;0,Parameters!H$30*0.5*Parameters!H$26*EXP(0.5*Model!A64*Parameters!H$26)+Parameters!H$31*0.5*Parameters!H$27*EXP(0.5*Model!A64*Parameters!H$27),0)</f>
        <v>0</v>
      </c>
      <c r="AX64">
        <f>(Parameters!B$7-Parameters!B$8*Model!AW64)*(Parameters!B$15*EXP((Parameters!B$1+Parameters!B$19)*A64))/1000000000</f>
        <v>171132.34931126464</v>
      </c>
      <c r="AY64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64))/1000000000</f>
        <v>315339.51386616216</v>
      </c>
      <c r="AZ64" s="2">
        <f>AZ63+Parameters!B$9*(Parameters!B$10*Model!AV64-Model!AZ63)</f>
        <v>2.0055921892502302</v>
      </c>
      <c r="BC64">
        <v>4166.6000000000004</v>
      </c>
      <c r="BD64">
        <v>0</v>
      </c>
      <c r="BE64">
        <f>(Parameters!B$7-Parameters!B$8*Model!BD64)*(Parameters!B$15*EXP((Parameters!B$1+Parameters!B$19)*A64))/1000000000</f>
        <v>171132.34931126464</v>
      </c>
      <c r="BF64" s="2">
        <f>BF63+Parameters!B$9*(Parameters!B$10*Model!BC64-Model!BF63)</f>
        <v>1.9999680000000002</v>
      </c>
    </row>
    <row r="65" spans="1:58" x14ac:dyDescent="0.3">
      <c r="A65">
        <f>A64+Parameters!B$16</f>
        <v>310</v>
      </c>
      <c r="B65">
        <f>B64*(1+Parameters!B$1)^Parameters!B$16</f>
        <v>34493343238.177071</v>
      </c>
      <c r="C65">
        <f>C64/(1+Parameters!B$2)^Parameters!B$16</f>
        <v>3.3662143481030603E-2</v>
      </c>
      <c r="D65">
        <f>(1/B65)*(1-Parameters!B$4)*K65</f>
        <v>3487837.6814132351</v>
      </c>
      <c r="E65">
        <f>D65^(1-Parameters!B$3)/(1-Parameters!B$3)</f>
        <v>-1.4656735914209683E-2</v>
      </c>
      <c r="F65" s="59">
        <f t="shared" si="0"/>
        <v>-17018227.287957165</v>
      </c>
      <c r="G65">
        <f>G64*(1+Parameters!B$1+Parameters!B$5)^Parameters!B$16</f>
        <v>2110.5627625444718</v>
      </c>
      <c r="H65">
        <f>EXP(-Parameters!B$6*N65^2)</f>
        <v>0.96431190286344182</v>
      </c>
      <c r="I65">
        <f>EXP(Parameters!B$7*L65-Parameters!B$8/2*L65^2)</f>
        <v>1.0073168829439514</v>
      </c>
      <c r="J65" s="54">
        <f t="shared" si="11"/>
        <v>0.97136766017815268</v>
      </c>
      <c r="K65">
        <f>Parameters!B$15*G65*H65*I65</f>
        <v>1.5829892408425581E+17</v>
      </c>
      <c r="L65" s="56">
        <v>6.2511020381268345</v>
      </c>
      <c r="M65" s="2">
        <f>M64+L65*Parameters!B$16</f>
        <v>5619.3400888489423</v>
      </c>
      <c r="N65" s="2">
        <f>N64+Parameters!B$9*(Parameters!B$10*Model!M65-Model!N64)</f>
        <v>2.6959408752645211</v>
      </c>
      <c r="O65" s="37">
        <f t="shared" si="17"/>
        <v>1.9812270630887197E-2</v>
      </c>
      <c r="P65" s="47">
        <f t="shared" si="18"/>
        <v>1.9606103467141336E-2</v>
      </c>
      <c r="Q65" s="48">
        <f t="shared" si="19"/>
        <v>1.9692612590371441E-2</v>
      </c>
      <c r="R65" s="48">
        <f t="shared" si="20"/>
        <v>-8.0803697826814066E-5</v>
      </c>
      <c r="S65" s="48">
        <f>-Parameters!B$6*2*Model!N65*((Model!N66-Model!N65)/5)</f>
        <v>-8.0580352122727682E-5</v>
      </c>
      <c r="T65" s="48">
        <f t="shared" si="21"/>
        <v>-5.705425402389282E-6</v>
      </c>
      <c r="U65" s="48">
        <f>(Parameters!B$7-Parameters!B$8*Model!L65)*((Model!L66-Model!L65)/5)</f>
        <v>-5.7033043737076636E-6</v>
      </c>
      <c r="V65" s="49">
        <f t="shared" si="12"/>
        <v>-8.6509123229203352E-5</v>
      </c>
      <c r="W65" s="48">
        <f t="shared" si="16"/>
        <v>1.9913490876770797E-2</v>
      </c>
      <c r="Y65" s="38">
        <f t="shared" si="22"/>
        <v>-1.8772936911280388E-4</v>
      </c>
      <c r="AC65" s="10">
        <f>(Parameters!$B$13-Parameters!$E$25/Parameters!$E$24)*EXP(0.5*$A65*Parameters!$E$26) + Parameters!$E$25/Parameters!$E$24</f>
        <v>5703.1355205476084</v>
      </c>
      <c r="AD65" s="10">
        <f>(Parameters!B$13-Parameters!E$25/Parameters!E$24)*0.5*Parameters!E$26*EXP(-0.5*Model!A65*Parameters!E$27)</f>
        <v>5.8274371955628013</v>
      </c>
      <c r="AE65" s="10">
        <f>(Parameters!B$7-Parameters!B$8*Model!AD65)*(Parameters!B$15*EXP((Parameters!B$1+Parameters!B$19)*A65))/1000000000</f>
        <v>166595.46513983072</v>
      </c>
      <c r="AF65" s="2">
        <f>AF64+Parameters!B$9*(Parameters!B$10*Model!AC65-Model!AF64)</f>
        <v>2.7362378037474762</v>
      </c>
      <c r="AG65" s="10">
        <f t="shared" si="7"/>
        <v>4.0296928482955074E-2</v>
      </c>
      <c r="AH65" s="11">
        <f t="shared" si="8"/>
        <v>1.4947259731354906E-2</v>
      </c>
      <c r="AI65" s="11">
        <f t="shared" si="23"/>
        <v>-4.436733252854097E-3</v>
      </c>
      <c r="AJ65" s="35">
        <v>1.9990527886842979</v>
      </c>
      <c r="AK65" s="11"/>
      <c r="AL65" s="2">
        <f>(Parameters!$B$13-Parameters!$B$25/Parameters!$B$24)*EXP(0.5*$A65*Parameters!$B$26) + Parameters!$B$25/Parameters!$B$24</f>
        <v>5760.1493470165851</v>
      </c>
      <c r="AM65" s="2">
        <f>(Parameters!B$13-Parameters!B$25/Parameters!B$24)*0.5*Parameters!B$26*EXP(-0.5*Model!A65*Parameters!B$27)</f>
        <v>5.9719869306213935</v>
      </c>
      <c r="AN65" s="8">
        <f>(Parameters!B$7-Parameters!B$8*Model!AM65)*(Parameters!B$15*EXP((Parameters!B$1+Parameters!B$19)*A65))/1000000000</f>
        <v>165929.73043703625</v>
      </c>
      <c r="AO65" s="2">
        <f>AO64+Parameters!B$9*(Parameters!B$10*Model!AL65-Model!AO64)</f>
        <v>2.7635732089630616</v>
      </c>
      <c r="AP65">
        <f t="shared" si="9"/>
        <v>6.7632333698540492E-2</v>
      </c>
      <c r="AQ65" s="3">
        <f t="shared" si="10"/>
        <v>2.5086727353360271E-2</v>
      </c>
      <c r="AV65" s="15">
        <f>IF(Parameters!H$30*EXP(0.5*Model!A65*Parameters!H$26)+Parameters!H$31*EXP(0.5*Model!A65*Parameters!H$27)+Parameters!$H$25/Parameters!$H$24&gt;AV64,Parameters!H$30*EXP(0.5*Model!A65*Parameters!H$26)+Parameters!H$31*EXP(0.5*Model!A65*Parameters!H$27)+Parameters!$H$25/Parameters!$H$24,AV64+5*AW64)</f>
        <v>4178.3170609379795</v>
      </c>
      <c r="AW65" s="22">
        <f>IF(Parameters!H$30*0.5*Parameters!H$26*EXP(0.5*Model!A65*Parameters!H$26)+Parameters!H$31*0.5*Parameters!H$27*EXP(0.5*Model!A65*Parameters!H$27)&gt;0,Parameters!H$30*0.5*Parameters!H$26*EXP(0.5*Model!A65*Parameters!H$26)+Parameters!H$31*0.5*Parameters!H$27*EXP(0.5*Model!A65*Parameters!H$27),0)</f>
        <v>0</v>
      </c>
      <c r="AX65">
        <f>(Parameters!B$7-Parameters!B$8*Model!AW65)*(Parameters!B$15*EXP((Parameters!B$1+Parameters!B$19)*A65))/1000000000</f>
        <v>193434.16648970704</v>
      </c>
      <c r="AY65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65))/1000000000</f>
        <v>380039.38047888526</v>
      </c>
      <c r="AZ65" s="2">
        <f>AZ64+Parameters!B$9*(Parameters!B$10*Model!AV65-Model!AZ64)</f>
        <v>2.0055921892502302</v>
      </c>
      <c r="BC65">
        <v>4166.6000000000004</v>
      </c>
      <c r="BD65">
        <v>0</v>
      </c>
      <c r="BE65">
        <f>(Parameters!B$7-Parameters!B$8*Model!BD65)*(Parameters!B$15*EXP((Parameters!B$1+Parameters!B$19)*A65))/1000000000</f>
        <v>193434.16648970704</v>
      </c>
      <c r="BF65" s="2">
        <f>BF64+Parameters!B$9*(Parameters!B$10*Model!BC65-Model!BF64)</f>
        <v>1.9999680000000002</v>
      </c>
    </row>
    <row r="66" spans="1:58" x14ac:dyDescent="0.3">
      <c r="A66">
        <f>A65+Parameters!B$16</f>
        <v>315</v>
      </c>
      <c r="B66">
        <f>B65*(1+Parameters!B$1)^Parameters!B$16</f>
        <v>35364343379.519547</v>
      </c>
      <c r="C66">
        <f>C65/(1+Parameters!B$2)^Parameters!B$16</f>
        <v>3.1870288057582671E-2</v>
      </c>
      <c r="D66">
        <f>(1/B66)*(1-Parameters!B$4)*K66</f>
        <v>3847312.2147309724</v>
      </c>
      <c r="E66">
        <f>D66^(1-Parameters!B$3)/(1-Parameters!B$3)</f>
        <v>-1.4162073848018304E-2</v>
      </c>
      <c r="F66" s="59">
        <f t="shared" si="0"/>
        <v>-15961674.211932009</v>
      </c>
      <c r="G66">
        <f>G65*(1+Parameters!B$1+Parameters!B$5)^Parameters!B$16</f>
        <v>2387.9080433639406</v>
      </c>
      <c r="H66">
        <f>EXP(-Parameters!B$6*N66^2)</f>
        <v>0.96392238171756384</v>
      </c>
      <c r="I66">
        <f>EXP(Parameters!B$7*L66-Parameters!B$8/2*L66^2)</f>
        <v>1.0072881474971622</v>
      </c>
      <c r="J66" s="54">
        <f t="shared" si="11"/>
        <v>0.97094759021133736</v>
      </c>
      <c r="K66">
        <f>Parameters!B$15*G66*H66*I66</f>
        <v>1.7902325032890256E+17</v>
      </c>
      <c r="L66" s="56">
        <v>6.2245123868887724</v>
      </c>
      <c r="M66" s="2">
        <f>M65+L66*Parameters!B$16</f>
        <v>5650.4626507833864</v>
      </c>
      <c r="N66" s="2">
        <f>N65+Parameters!B$9*(Parameters!B$10*Model!M66-Model!N65)</f>
        <v>2.7108856303335322</v>
      </c>
      <c r="O66" s="37">
        <f t="shared" si="17"/>
        <v>1.9769419603791416E-2</v>
      </c>
      <c r="P66" s="47">
        <f t="shared" si="18"/>
        <v>1.956408404001422E-2</v>
      </c>
      <c r="Q66" s="48">
        <f t="shared" si="19"/>
        <v>1.9692612590371441E-2</v>
      </c>
      <c r="R66" s="48">
        <f t="shared" si="20"/>
        <v>-7.8426865859536194E-5</v>
      </c>
      <c r="S66" s="48">
        <f>-Parameters!B$6*2*Model!N66*((Model!N67-Model!N66)/5)</f>
        <v>-7.8218733705317749E-5</v>
      </c>
      <c r="T66" s="48">
        <f t="shared" si="21"/>
        <v>-5.0101684497646661E-5</v>
      </c>
      <c r="U66" s="48">
        <f>(Parameters!B$7-Parameters!B$8*Model!L66)*((Model!L67-Model!L66)/5)</f>
        <v>-4.9939304470711058E-5</v>
      </c>
      <c r="V66" s="49">
        <f t="shared" si="12"/>
        <v>-1.2852855035718285E-4</v>
      </c>
      <c r="W66" s="48">
        <f t="shared" si="16"/>
        <v>1.9871471449642818E-2</v>
      </c>
      <c r="Y66" s="38">
        <f t="shared" si="22"/>
        <v>-2.3058039620858437E-4</v>
      </c>
      <c r="AC66" s="10">
        <f>(Parameters!$B$13-Parameters!$E$25/Parameters!$E$24)*EXP(0.5*$A66*Parameters!$E$26) + Parameters!$E$25/Parameters!$E$24</f>
        <v>5731.9511898215205</v>
      </c>
      <c r="AD66" s="10">
        <f>(Parameters!B$13-Parameters!E$25/Parameters!E$24)*0.5*Parameters!E$26*EXP(-0.5*Model!A66*Parameters!E$27)</f>
        <v>5.6993053033254482</v>
      </c>
      <c r="AE66" s="10">
        <f>(Parameters!B$7-Parameters!B$8*Model!AD66)*(Parameters!B$15*EXP((Parameters!B$1+Parameters!B$19)*A66))/1000000000</f>
        <v>188973.06471624362</v>
      </c>
      <c r="AF66" s="2">
        <f>AF65+Parameters!B$9*(Parameters!B$10*Model!AC66-Model!AF65)</f>
        <v>2.7500971888157992</v>
      </c>
      <c r="AG66" s="10">
        <f t="shared" si="7"/>
        <v>3.9211558482266984E-2</v>
      </c>
      <c r="AH66" s="11">
        <f t="shared" si="8"/>
        <v>1.4464482766630997E-2</v>
      </c>
      <c r="AI66" s="11">
        <f t="shared" si="23"/>
        <v>-4.436733252854097E-3</v>
      </c>
      <c r="AJ66" s="35">
        <v>1.9337997919596757</v>
      </c>
      <c r="AK66" s="11"/>
      <c r="AL66" s="2">
        <f>(Parameters!$B$13-Parameters!$B$25/Parameters!$B$24)*EXP(0.5*$A66*Parameters!$B$26) + Parameters!$B$25/Parameters!$B$24</f>
        <v>5789.6836571398908</v>
      </c>
      <c r="AM66" s="2">
        <f>(Parameters!B$13-Parameters!B$25/Parameters!B$24)*0.5*Parameters!B$26*EXP(-0.5*Model!A66*Parameters!B$27)</f>
        <v>5.8422123094406739</v>
      </c>
      <c r="AN66" s="8">
        <f>(Parameters!B$7-Parameters!B$8*Model!AM66)*(Parameters!B$15*EXP((Parameters!B$1+Parameters!B$19)*A66))/1000000000</f>
        <v>188229.12372170694</v>
      </c>
      <c r="AO66" s="2">
        <f>AO65+Parameters!B$9*(Parameters!B$10*Model!AL66-Model!AO65)</f>
        <v>2.7777778944679383</v>
      </c>
      <c r="AP66">
        <f t="shared" si="9"/>
        <v>6.6892264134406076E-2</v>
      </c>
      <c r="AQ66" s="3">
        <f t="shared" si="10"/>
        <v>2.4675428349286734E-2</v>
      </c>
      <c r="AV66" s="15">
        <f>IF(Parameters!H$30*EXP(0.5*Model!A66*Parameters!H$26)+Parameters!H$31*EXP(0.5*Model!A66*Parameters!H$27)+Parameters!$H$25/Parameters!$H$24&gt;AV65,Parameters!H$30*EXP(0.5*Model!A66*Parameters!H$26)+Parameters!H$31*EXP(0.5*Model!A66*Parameters!H$27)+Parameters!$H$25/Parameters!$H$24,AV65+5*AW65)</f>
        <v>4178.3170609379795</v>
      </c>
      <c r="AW66" s="22">
        <f>IF(Parameters!H$30*0.5*Parameters!H$26*EXP(0.5*Model!A66*Parameters!H$26)+Parameters!H$31*0.5*Parameters!H$27*EXP(0.5*Model!A66*Parameters!H$27)&gt;0,Parameters!H$30*0.5*Parameters!H$26*EXP(0.5*Model!A66*Parameters!H$26)+Parameters!H$31*0.5*Parameters!H$27*EXP(0.5*Model!A66*Parameters!H$27),0)</f>
        <v>0</v>
      </c>
      <c r="AX66">
        <f>(Parameters!B$7-Parameters!B$8*Model!AW66)*(Parameters!B$15*EXP((Parameters!B$1+Parameters!B$19)*A66))/1000000000</f>
        <v>218642.33685889532</v>
      </c>
      <c r="AY66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66))/1000000000</f>
        <v>458014.05901854258</v>
      </c>
      <c r="AZ66" s="2">
        <f>AZ65+Parameters!B$9*(Parameters!B$10*Model!AV66-Model!AZ65)</f>
        <v>2.0055921892502302</v>
      </c>
      <c r="BC66">
        <v>4166.6000000000004</v>
      </c>
      <c r="BD66">
        <v>0</v>
      </c>
      <c r="BE66">
        <f>(Parameters!B$7-Parameters!B$8*Model!BD66)*(Parameters!B$15*EXP((Parameters!B$1+Parameters!B$19)*A66))/1000000000</f>
        <v>218642.33685889532</v>
      </c>
      <c r="BF66" s="2">
        <f>BF65+Parameters!B$9*(Parameters!B$10*Model!BC66-Model!BF65)</f>
        <v>1.9999680000000002</v>
      </c>
    </row>
    <row r="67" spans="1:58" x14ac:dyDescent="0.3">
      <c r="A67">
        <f>A66+Parameters!B$16</f>
        <v>320</v>
      </c>
      <c r="B67">
        <f>B66*(1+Parameters!B$1)^Parameters!B$16</f>
        <v>36257337365.905693</v>
      </c>
      <c r="C67">
        <f>C66/(1+Parameters!B$2)^Parameters!B$16</f>
        <v>3.0173814137702658E-2</v>
      </c>
      <c r="D67">
        <f>(1/B67)*(1-Parameters!B$4)*K67</f>
        <v>4242944.5226158621</v>
      </c>
      <c r="E67">
        <f>D67^(1-Parameters!B$3)/(1-Parameters!B$3)</f>
        <v>-1.3685112817095928E-2</v>
      </c>
      <c r="F67" s="59">
        <f t="shared" ref="F67:F130" si="26">B67*C67*E67</f>
        <v>-14971816.667674171</v>
      </c>
      <c r="G67">
        <f>G66*(1+Parameters!B$1+Parameters!B$5)^Parameters!B$16</f>
        <v>2701.6987718895443</v>
      </c>
      <c r="H67">
        <f>EXP(-Parameters!B$6*N67^2)</f>
        <v>0.96354446876207833</v>
      </c>
      <c r="I67">
        <f>EXP(Parameters!B$7*L67-Parameters!B$8/2*L67^2)</f>
        <v>1.0070358449356194</v>
      </c>
      <c r="J67" s="54">
        <f t="shared" si="11"/>
        <v>0.97032381823286207</v>
      </c>
      <c r="K67">
        <f>Parameters!B$15*G67*H67*I67</f>
        <v>2.0241825129119078E+17</v>
      </c>
      <c r="L67" s="56">
        <v>5.9918609831735976</v>
      </c>
      <c r="M67" s="2">
        <f>M66+L67*Parameters!B$16</f>
        <v>5680.4219556992548</v>
      </c>
      <c r="N67" s="2">
        <f>N66+Parameters!B$9*(Parameters!B$10*Model!M67-Model!N66)</f>
        <v>2.7253124163310836</v>
      </c>
      <c r="O67" s="37">
        <f t="shared" ref="O67:O98" si="27">((K68/B68)/(K67/B67))^0.2-1</f>
        <v>1.9855330445293529E-2</v>
      </c>
      <c r="P67" s="47">
        <f t="shared" ref="P67:P98" si="28">(LN(K68)-LN(K67))/5-0.005</f>
        <v>1.9648325851211439E-2</v>
      </c>
      <c r="Q67" s="48">
        <f t="shared" ref="Q67:Q98" si="29">LN(G68/G67)/5-0.005</f>
        <v>1.9692612590371441E-2</v>
      </c>
      <c r="R67" s="48">
        <f t="shared" ref="R67:R98" si="30">LN(H68/H67)/5</f>
        <v>-8.0646562369941142E-5</v>
      </c>
      <c r="S67" s="48">
        <f>-Parameters!B$6*2*Model!N67*((Model!N68-Model!N67)/5)</f>
        <v>-8.0428826050001808E-5</v>
      </c>
      <c r="T67" s="48">
        <f t="shared" ref="T67:T98" si="31">LN(I68/I67)/5</f>
        <v>3.6359823209658822E-5</v>
      </c>
      <c r="U67" s="48">
        <f>(Parameters!B$7-Parameters!B$8*Model!L67)*((Model!L68-Model!L67)/5)</f>
        <v>3.6445191754743276E-5</v>
      </c>
      <c r="V67" s="49">
        <f t="shared" si="12"/>
        <v>-4.4286739160282321E-5</v>
      </c>
      <c r="W67" s="48">
        <f t="shared" si="16"/>
        <v>1.9955713260839718E-2</v>
      </c>
      <c r="Y67" s="38">
        <f t="shared" ref="Y67:Y98" si="32">O67-0.02</f>
        <v>-1.4466955470647178E-4</v>
      </c>
      <c r="AC67" s="10">
        <f>(Parameters!$B$13-Parameters!$E$25/Parameters!$E$24)*EXP(0.5*$A67*Parameters!$E$26) + Parameters!$E$25/Parameters!$E$24</f>
        <v>5760.1332690443942</v>
      </c>
      <c r="AD67" s="10">
        <f>(Parameters!B$13-Parameters!E$25/Parameters!E$24)*0.5*Parameters!E$26*EXP(-0.5*Model!A67*Parameters!E$27)</f>
        <v>5.5739907356267144</v>
      </c>
      <c r="AE67" s="10">
        <f>(Parameters!B$7-Parameters!B$8*Model!AD67)*(Parameters!B$15*EXP((Parameters!B$1+Parameters!B$19)*A67))/1000000000</f>
        <v>214337.24186126472</v>
      </c>
      <c r="AF67" s="2">
        <f>AF66+Parameters!B$9*(Parameters!B$10*Model!AC67-Model!AF66)</f>
        <v>2.7636518379986104</v>
      </c>
      <c r="AG67" s="10">
        <f t="shared" ref="AG67:AG130" si="33">AF67-N67</f>
        <v>3.8339421667526796E-2</v>
      </c>
      <c r="AH67" s="11">
        <f t="shared" ref="AH67:AH130" si="34">AG67/N67</f>
        <v>1.4067899679237782E-2</v>
      </c>
      <c r="AI67" s="11">
        <f t="shared" si="23"/>
        <v>-4.436733252854097E-3</v>
      </c>
      <c r="AJ67" s="35">
        <v>1.8706767807990405</v>
      </c>
      <c r="AK67" s="11"/>
      <c r="AL67" s="2">
        <f>(Parameters!$B$13-Parameters!$B$25/Parameters!$B$24)*EXP(0.5*$A67*Parameters!$B$26) + Parameters!$B$25/Parameters!$B$24</f>
        <v>5818.5761701607216</v>
      </c>
      <c r="AM67" s="2">
        <f>(Parameters!B$13-Parameters!B$25/Parameters!B$24)*0.5*Parameters!B$26*EXP(-0.5*Model!A67*Parameters!B$27)</f>
        <v>5.7152577634708095</v>
      </c>
      <c r="AN67" s="8">
        <f>(Parameters!B$7-Parameters!B$8*Model!AM67)*(Parameters!B$15*EXP((Parameters!B$1+Parameters!B$19)*A67))/1000000000</f>
        <v>213506.00106037757</v>
      </c>
      <c r="AO67" s="2">
        <f>AO66+Parameters!B$9*(Parameters!B$10*Model!AL67-Model!AO66)</f>
        <v>2.7916739042001111</v>
      </c>
      <c r="AP67">
        <f t="shared" ref="AP67:AP130" si="35">AO67-N67</f>
        <v>6.6361487869027513E-2</v>
      </c>
      <c r="AQ67" s="3">
        <f t="shared" ref="AQ67:AQ130" si="36">AP67/N67</f>
        <v>2.4350047895927398E-2</v>
      </c>
      <c r="AV67" s="15">
        <f>IF(Parameters!H$30*EXP(0.5*Model!A67*Parameters!H$26)+Parameters!H$31*EXP(0.5*Model!A67*Parameters!H$27)+Parameters!$H$25/Parameters!$H$24&gt;AV66,Parameters!H$30*EXP(0.5*Model!A67*Parameters!H$26)+Parameters!H$31*EXP(0.5*Model!A67*Parameters!H$27)+Parameters!$H$25/Parameters!$H$24,AV66+5*AW66)</f>
        <v>4178.3170609379795</v>
      </c>
      <c r="AW67" s="22">
        <f>IF(Parameters!H$30*0.5*Parameters!H$26*EXP(0.5*Model!A67*Parameters!H$26)+Parameters!H$31*0.5*Parameters!H$27*EXP(0.5*Model!A67*Parameters!H$27)&gt;0,Parameters!H$30*0.5*Parameters!H$26*EXP(0.5*Model!A67*Parameters!H$26)+Parameters!H$31*0.5*Parameters!H$27*EXP(0.5*Model!A67*Parameters!H$27),0)</f>
        <v>0</v>
      </c>
      <c r="AX67">
        <f>(Parameters!B$7-Parameters!B$8*Model!AW67)*(Parameters!B$15*EXP((Parameters!B$1+Parameters!B$19)*A67))/1000000000</f>
        <v>247135.61380927195</v>
      </c>
      <c r="AY67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67))/1000000000</f>
        <v>551987.2124680928</v>
      </c>
      <c r="AZ67" s="2">
        <f>AZ66+Parameters!B$9*(Parameters!B$10*Model!AV67-Model!AZ66)</f>
        <v>2.0055921892502302</v>
      </c>
      <c r="BC67">
        <v>4166.6000000000004</v>
      </c>
      <c r="BD67">
        <v>0</v>
      </c>
      <c r="BE67">
        <f>(Parameters!B$7-Parameters!B$8*Model!BD67)*(Parameters!B$15*EXP((Parameters!B$1+Parameters!B$19)*A67))/1000000000</f>
        <v>247135.61380927195</v>
      </c>
      <c r="BF67" s="2">
        <f>BF66+Parameters!B$9*(Parameters!B$10*Model!BC67-Model!BF66)</f>
        <v>1.9999680000000002</v>
      </c>
    </row>
    <row r="68" spans="1:58" x14ac:dyDescent="0.3">
      <c r="A68">
        <f>A67+Parameters!B$16</f>
        <v>325</v>
      </c>
      <c r="B68">
        <f>B67*(1+Parameters!B$1)^Parameters!B$16</f>
        <v>37172880569.483971</v>
      </c>
      <c r="C68">
        <f>C67/(1+Parameters!B$2)^Parameters!B$16</f>
        <v>2.8567644508628962E-2</v>
      </c>
      <c r="D68">
        <f>(1/B68)*(1-Parameters!B$4)*K68</f>
        <v>4681232.4196673175</v>
      </c>
      <c r="E68">
        <f>D68^(1-Parameters!B$3)/(1-Parameters!B$3)</f>
        <v>-1.3222265828372298E-2</v>
      </c>
      <c r="F68" s="59">
        <f t="shared" si="26"/>
        <v>-14041274.624855075</v>
      </c>
      <c r="G68">
        <f>G67*(1+Parameters!B$1+Parameters!B$5)^Parameters!B$16</f>
        <v>3056.7241792723448</v>
      </c>
      <c r="H68">
        <f>EXP(-Parameters!B$6*N68^2)</f>
        <v>0.96315601434064491</v>
      </c>
      <c r="I68">
        <f>EXP(Parameters!B$7*L68-Parameters!B$8/2*L68^2)</f>
        <v>1.0072189398047959</v>
      </c>
      <c r="J68" s="54">
        <f t="shared" ref="J68:J131" si="37">H68*I68</f>
        <v>0.97010897963079723</v>
      </c>
      <c r="K68">
        <f>Parameters!B$15*G68*H68*I68</f>
        <v>2.2896696533459168E+17</v>
      </c>
      <c r="L68" s="56">
        <v>6.1605505847926123</v>
      </c>
      <c r="M68" s="2">
        <f>M67+L68*Parameters!B$16</f>
        <v>5711.2247086232182</v>
      </c>
      <c r="N68" s="2">
        <f>N67+Parameters!B$9*(Parameters!B$10*Model!M68-Model!N67)</f>
        <v>2.7400683073562817</v>
      </c>
      <c r="O68" s="37">
        <f t="shared" si="27"/>
        <v>1.9839342873028132E-2</v>
      </c>
      <c r="P68" s="47">
        <f t="shared" si="28"/>
        <v>1.9632649414463969E-2</v>
      </c>
      <c r="Q68" s="48">
        <f t="shared" si="29"/>
        <v>1.9692612590371441E-2</v>
      </c>
      <c r="R68" s="48">
        <f t="shared" si="30"/>
        <v>-8.2505191605241395E-5</v>
      </c>
      <c r="S68" s="48">
        <f>-Parameters!B$6*2*Model!N68*((Model!N69-Model!N68)/5)</f>
        <v>-8.2279765958146264E-5</v>
      </c>
      <c r="T68" s="48">
        <f t="shared" si="31"/>
        <v>2.2542015697009954E-5</v>
      </c>
      <c r="U68" s="48">
        <f>(Parameters!B$7-Parameters!B$8*Model!L68)*((Model!L69-Model!L68)/5)</f>
        <v>2.2575079642623944E-5</v>
      </c>
      <c r="V68" s="49">
        <f t="shared" ref="V68:V131" si="38">R68+T68</f>
        <v>-5.9963175908231444E-5</v>
      </c>
      <c r="W68" s="48">
        <f t="shared" ref="W68:W131" si="39">V68+0.02</f>
        <v>1.9940036824091768E-2</v>
      </c>
      <c r="Y68" s="38">
        <f t="shared" si="32"/>
        <v>-1.606571269718686E-4</v>
      </c>
      <c r="AC68" s="10">
        <f>(Parameters!$B$13-Parameters!$E$25/Parameters!$E$24)*EXP(0.5*$A68*Parameters!$E$26) + Parameters!$E$25/Parameters!$E$24</f>
        <v>5787.6956893989136</v>
      </c>
      <c r="AD68" s="10">
        <f>(Parameters!B$13-Parameters!E$25/Parameters!E$24)*0.5*Parameters!E$26*EXP(-0.5*Model!A68*Parameters!E$27)</f>
        <v>5.4514315460033345</v>
      </c>
      <c r="AE68" s="10">
        <f>(Parameters!B$7-Parameters!B$8*Model!AD68)*(Parameters!B$15*EXP((Parameters!B$1+Parameters!B$19)*A68))/1000000000</f>
        <v>243084.62410954607</v>
      </c>
      <c r="AF68" s="2">
        <f>AF67+Parameters!B$9*(Parameters!B$10*Model!AC68-Model!AF67)</f>
        <v>2.7769084517345997</v>
      </c>
      <c r="AG68" s="10">
        <f t="shared" si="33"/>
        <v>3.6840144378317952E-2</v>
      </c>
      <c r="AH68" s="11">
        <f t="shared" si="34"/>
        <v>1.344497298823279E-2</v>
      </c>
      <c r="AI68" s="11">
        <f t="shared" ref="AI68:AI99" si="40">(AD68/AD67)^0.2-1</f>
        <v>-4.436733252854097E-3</v>
      </c>
      <c r="AJ68" s="35">
        <v>1.8096142283035428</v>
      </c>
      <c r="AK68" s="11"/>
      <c r="AL68" s="2">
        <f>(Parameters!$B$13-Parameters!$B$25/Parameters!$B$24)*EXP(0.5*$A68*Parameters!$B$26) + Parameters!$B$25/Parameters!$B$24</f>
        <v>5846.8408326896151</v>
      </c>
      <c r="AM68" s="2">
        <f>(Parameters!B$13-Parameters!B$25/Parameters!B$24)*0.5*Parameters!B$26*EXP(-0.5*Model!A68*Parameters!B$27)</f>
        <v>5.5910620108978177</v>
      </c>
      <c r="AN68" s="8">
        <f>(Parameters!B$7-Parameters!B$8*Model!AM68)*(Parameters!B$15*EXP((Parameters!B$1+Parameters!B$19)*A68))/1000000000</f>
        <v>242155.94152336384</v>
      </c>
      <c r="AO68" s="2">
        <f>AO67+Parameters!B$9*(Parameters!B$10*Model!AL68-Model!AO67)</f>
        <v>2.805267945857024</v>
      </c>
      <c r="AP68">
        <f t="shared" si="35"/>
        <v>6.5199638500742285E-2</v>
      </c>
      <c r="AQ68" s="3">
        <f t="shared" si="36"/>
        <v>2.3794895304507676E-2</v>
      </c>
      <c r="AV68" s="15">
        <f>IF(Parameters!H$30*EXP(0.5*Model!A68*Parameters!H$26)+Parameters!H$31*EXP(0.5*Model!A68*Parameters!H$27)+Parameters!$H$25/Parameters!$H$24&gt;AV67,Parameters!H$30*EXP(0.5*Model!A68*Parameters!H$26)+Parameters!H$31*EXP(0.5*Model!A68*Parameters!H$27)+Parameters!$H$25/Parameters!$H$24,AV67+5*AW67)</f>
        <v>4178.3170609379795</v>
      </c>
      <c r="AW68" s="22">
        <f>IF(Parameters!H$30*0.5*Parameters!H$26*EXP(0.5*Model!A68*Parameters!H$26)+Parameters!H$31*0.5*Parameters!H$27*EXP(0.5*Model!A68*Parameters!H$27)&gt;0,Parameters!H$30*0.5*Parameters!H$26*EXP(0.5*Model!A68*Parameters!H$26)+Parameters!H$31*0.5*Parameters!H$27*EXP(0.5*Model!A68*Parameters!H$27),0)</f>
        <v>0</v>
      </c>
      <c r="AX68">
        <f>(Parameters!B$7-Parameters!B$8*Model!AW68)*(Parameters!B$15*EXP((Parameters!B$1+Parameters!B$19)*A68))/1000000000</f>
        <v>279342.10953984701</v>
      </c>
      <c r="AY68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68))/1000000000</f>
        <v>665241.33207002818</v>
      </c>
      <c r="AZ68" s="2">
        <f>AZ67+Parameters!B$9*(Parameters!B$10*Model!AV68-Model!AZ67)</f>
        <v>2.0055921892502302</v>
      </c>
      <c r="BC68">
        <v>4166.6000000000004</v>
      </c>
      <c r="BD68">
        <v>0</v>
      </c>
      <c r="BE68">
        <f>(Parameters!B$7-Parameters!B$8*Model!BD68)*(Parameters!B$15*EXP((Parameters!B$1+Parameters!B$19)*A68))/1000000000</f>
        <v>279342.10953984701</v>
      </c>
      <c r="BF68" s="2">
        <f>BF67+Parameters!B$9*(Parameters!B$10*Model!BC68-Model!BF67)</f>
        <v>1.9999680000000002</v>
      </c>
    </row>
    <row r="69" spans="1:58" x14ac:dyDescent="0.3">
      <c r="A69">
        <f>A68+Parameters!B$16</f>
        <v>330</v>
      </c>
      <c r="B69">
        <f>B68*(1+Parameters!B$1)^Parameters!B$16</f>
        <v>38111542386.245537</v>
      </c>
      <c r="C69">
        <f>C68/(1+Parameters!B$2)^Parameters!B$16</f>
        <v>2.7046972220580352E-2</v>
      </c>
      <c r="D69">
        <f>(1/B69)*(1-Parameters!B$4)*K69</f>
        <v>5164389.7899745554</v>
      </c>
      <c r="E69">
        <f>D69^(1-Parameters!B$3)/(1-Parameters!B$3)</f>
        <v>-1.2775423355098268E-2</v>
      </c>
      <c r="F69" s="59">
        <f t="shared" si="26"/>
        <v>-13168929.750518614</v>
      </c>
      <c r="G69">
        <f>G68*(1+Parameters!B$1+Parameters!B$5)^Parameters!B$16</f>
        <v>3458.402840970085</v>
      </c>
      <c r="H69">
        <f>EXP(-Parameters!B$6*N69^2)</f>
        <v>0.96275876942565342</v>
      </c>
      <c r="I69">
        <f>EXP(Parameters!B$7*L69-Parameters!B$8/2*L69^2)</f>
        <v>1.0073324699284274</v>
      </c>
      <c r="J69" s="54">
        <f t="shared" si="37"/>
        <v>0.96981816915079677</v>
      </c>
      <c r="K69">
        <f>Parameters!B$15*G69*H69*I69</f>
        <v>2.5897744786803811E+17</v>
      </c>
      <c r="L69" s="56">
        <v>6.265533036676322</v>
      </c>
      <c r="M69" s="2">
        <f>M68+L69*Parameters!B$16</f>
        <v>5742.5523738065995</v>
      </c>
      <c r="N69" s="2">
        <f>N68+Parameters!B$9*(Parameters!B$10*Model!M69-Model!N68)</f>
        <v>2.7550824888891379</v>
      </c>
      <c r="O69" s="37">
        <f t="shared" si="27"/>
        <v>1.9691010742872272E-2</v>
      </c>
      <c r="P69" s="47">
        <f t="shared" si="28"/>
        <v>1.9487192270218827E-2</v>
      </c>
      <c r="Q69" s="48">
        <f t="shared" si="29"/>
        <v>1.9692612590371441E-2</v>
      </c>
      <c r="R69" s="48">
        <f t="shared" si="30"/>
        <v>-7.5755498165708211E-5</v>
      </c>
      <c r="S69" s="48">
        <f>-Parameters!B$6*2*Model!N69*((Model!N70-Model!N69)/5)</f>
        <v>-7.5567419308300338E-5</v>
      </c>
      <c r="T69" s="48">
        <f t="shared" si="31"/>
        <v>-1.2966482198613181E-4</v>
      </c>
      <c r="U69" s="48">
        <f>(Parameters!B$7-Parameters!B$8*Model!L69)*((Model!L70-Model!L69)/5)</f>
        <v>-1.2858580032795158E-4</v>
      </c>
      <c r="V69" s="49">
        <f t="shared" si="38"/>
        <v>-2.0542032015184004E-4</v>
      </c>
      <c r="W69" s="48">
        <f t="shared" si="39"/>
        <v>1.979457967984816E-2</v>
      </c>
      <c r="Y69" s="38">
        <f t="shared" si="32"/>
        <v>-3.0898925712772793E-4</v>
      </c>
      <c r="AC69" s="10">
        <f>(Parameters!$B$13-Parameters!$E$25/Parameters!$E$24)*EXP(0.5*$A69*Parameters!$E$26) + Parameters!$E$25/Parameters!$E$24</f>
        <v>5814.6520757532126</v>
      </c>
      <c r="AD69" s="10">
        <f>(Parameters!B$13-Parameters!E$25/Parameters!E$24)*0.5*Parameters!E$26*EXP(-0.5*Model!A69*Parameters!E$27)</f>
        <v>5.3315671500517716</v>
      </c>
      <c r="AE69" s="10">
        <f>(Parameters!B$7-Parameters!B$8*Model!AD69)*(Parameters!B$15*EXP((Parameters!B$1+Parameters!B$19)*A69))/1000000000</f>
        <v>275664.30963882501</v>
      </c>
      <c r="AF69" s="2">
        <f>AF68+Parameters!B$9*(Parameters!B$10*Model!AC69-Model!AF68)</f>
        <v>2.7898735831352766</v>
      </c>
      <c r="AG69" s="10">
        <f t="shared" si="33"/>
        <v>3.4791094246138687E-2</v>
      </c>
      <c r="AH69" s="11">
        <f t="shared" si="34"/>
        <v>1.2627968268262856E-2</v>
      </c>
      <c r="AI69" s="11">
        <f t="shared" si="40"/>
        <v>-4.436733252854097E-3</v>
      </c>
      <c r="AJ69" s="35">
        <v>1.7505448770684318</v>
      </c>
      <c r="AK69" s="11"/>
      <c r="AL69" s="2">
        <f>(Parameters!$B$13-Parameters!$B$25/Parameters!$B$24)*EXP(0.5*$A69*Parameters!$B$26) + Parameters!$B$25/Parameters!$B$24</f>
        <v>5874.491288269448</v>
      </c>
      <c r="AM69" s="2">
        <f>(Parameters!B$13-Parameters!B$25/Parameters!B$24)*0.5*Parameters!B$26*EXP(-0.5*Model!A69*Parameters!B$27)</f>
        <v>5.4695651015958608</v>
      </c>
      <c r="AN69" s="8">
        <f>(Parameters!B$7-Parameters!B$8*Model!AM69)*(Parameters!B$15*EXP((Parameters!B$1+Parameters!B$19)*A69))/1000000000</f>
        <v>274626.87479126436</v>
      </c>
      <c r="AO69" s="2">
        <f>AO68+Parameters!B$9*(Parameters!B$10*Model!AL69-Model!AO68)</f>
        <v>2.8185665813740988</v>
      </c>
      <c r="AP69">
        <f t="shared" si="35"/>
        <v>6.3484092484960897E-2</v>
      </c>
      <c r="AQ69" s="3">
        <f t="shared" si="36"/>
        <v>2.3042537833616001E-2</v>
      </c>
      <c r="AV69" s="15">
        <f>IF(Parameters!H$30*EXP(0.5*Model!A69*Parameters!H$26)+Parameters!H$31*EXP(0.5*Model!A69*Parameters!H$27)+Parameters!$H$25/Parameters!$H$24&gt;AV68,Parameters!H$30*EXP(0.5*Model!A69*Parameters!H$26)+Parameters!H$31*EXP(0.5*Model!A69*Parameters!H$27)+Parameters!$H$25/Parameters!$H$24,AV68+5*AW68)</f>
        <v>4178.3170609379795</v>
      </c>
      <c r="AW69" s="22">
        <f>IF(Parameters!H$30*0.5*Parameters!H$26*EXP(0.5*Model!A69*Parameters!H$26)+Parameters!H$31*0.5*Parameters!H$27*EXP(0.5*Model!A69*Parameters!H$27)&gt;0,Parameters!H$30*0.5*Parameters!H$26*EXP(0.5*Model!A69*Parameters!H$26)+Parameters!H$31*0.5*Parameters!H$27*EXP(0.5*Model!A69*Parameters!H$27),0)</f>
        <v>0</v>
      </c>
      <c r="AX69">
        <f>(Parameters!B$7-Parameters!B$8*Model!AW69)*(Parameters!B$15*EXP((Parameters!B$1+Parameters!B$19)*A69))/1000000000</f>
        <v>315745.72745469806</v>
      </c>
      <c r="AY69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69))/1000000000</f>
        <v>801732.39505957998</v>
      </c>
      <c r="AZ69" s="2">
        <f>AZ68+Parameters!B$9*(Parameters!B$10*Model!AV69-Model!AZ68)</f>
        <v>2.0055921892502302</v>
      </c>
      <c r="BC69">
        <v>4166.6000000000004</v>
      </c>
      <c r="BD69">
        <v>0</v>
      </c>
      <c r="BE69">
        <f>(Parameters!B$7-Parameters!B$8*Model!BD69)*(Parameters!B$15*EXP((Parameters!B$1+Parameters!B$19)*A69))/1000000000</f>
        <v>315745.72745469806</v>
      </c>
      <c r="BF69" s="2">
        <f>BF68+Parameters!B$9*(Parameters!B$10*Model!BC69-Model!BF68)</f>
        <v>1.9999680000000002</v>
      </c>
    </row>
    <row r="70" spans="1:58" x14ac:dyDescent="0.3">
      <c r="A70">
        <f>A69+Parameters!B$16</f>
        <v>335</v>
      </c>
      <c r="B70">
        <f>B69*(1+Parameters!B$1)^Parameters!B$16</f>
        <v>39073906590.143852</v>
      </c>
      <c r="C70">
        <f>C69/(1+Parameters!B$2)^Parameters!B$16</f>
        <v>2.5607246200500755E-2</v>
      </c>
      <c r="D70">
        <f>(1/B70)*(1-Parameters!B$4)*K70</f>
        <v>5693272.4515364151</v>
      </c>
      <c r="E70">
        <f>D70^(1-Parameters!B$3)/(1-Parameters!B$3)</f>
        <v>-1.2346824272188169E-2</v>
      </c>
      <c r="F70" s="59">
        <f t="shared" si="26"/>
        <v>-12353925.499635205</v>
      </c>
      <c r="G70">
        <f>G69*(1+Parameters!B$1+Parameters!B$5)^Parameters!B$16</f>
        <v>3912.8653777578229</v>
      </c>
      <c r="H70">
        <f>EXP(-Parameters!B$6*N70^2)</f>
        <v>0.96239416713062764</v>
      </c>
      <c r="I70">
        <f>EXP(Parameters!B$7*L70-Parameters!B$8/2*L70^2)</f>
        <v>1.0066796036587964</v>
      </c>
      <c r="J70" s="54">
        <f t="shared" si="37"/>
        <v>0.96882257873059763</v>
      </c>
      <c r="K70">
        <f>Parameters!B$15*G70*H70*I70</f>
        <v>2.9270841574154368E+17</v>
      </c>
      <c r="L70" s="56">
        <v>5.6658048598625728</v>
      </c>
      <c r="M70" s="2">
        <f>M69+L70*Parameters!B$16</f>
        <v>5770.881398105912</v>
      </c>
      <c r="N70" s="2">
        <f>N69+Parameters!B$9*(Parameters!B$10*Model!M70-Model!N69)</f>
        <v>2.7687966734213711</v>
      </c>
      <c r="O70" s="37">
        <f t="shared" si="27"/>
        <v>1.9321529021563144E-2</v>
      </c>
      <c r="P70" s="47">
        <f t="shared" si="28"/>
        <v>1.9124779859165813E-2</v>
      </c>
      <c r="Q70" s="48">
        <f t="shared" si="29"/>
        <v>1.9692612590371441E-2</v>
      </c>
      <c r="R70" s="48">
        <f t="shared" si="30"/>
        <v>-4.7189827318837988E-5</v>
      </c>
      <c r="S70" s="48">
        <f>-Parameters!B$6*2*Model!N70*((Model!N71-Model!N70)/5)</f>
        <v>-4.711743023518199E-5</v>
      </c>
      <c r="T70" s="48">
        <f t="shared" si="31"/>
        <v>-5.2064290388751581E-4</v>
      </c>
      <c r="U70" s="48">
        <f>(Parameters!B$7-Parameters!B$8*Model!L70)*((Model!L71-Model!L70)/5)</f>
        <v>-5.0457222073296045E-4</v>
      </c>
      <c r="V70" s="49">
        <f t="shared" si="38"/>
        <v>-5.6783273120635381E-4</v>
      </c>
      <c r="W70" s="48">
        <f t="shared" si="39"/>
        <v>1.9432167268793647E-2</v>
      </c>
      <c r="Y70" s="38">
        <f t="shared" si="32"/>
        <v>-6.784709784368563E-4</v>
      </c>
      <c r="AC70" s="10">
        <f>(Parameters!$B$13-Parameters!$E$25/Parameters!$E$24)*EXP(0.5*$A70*Parameters!$E$26) + Parameters!$E$25/Parameters!$E$24</f>
        <v>5841.0157533960228</v>
      </c>
      <c r="AD70" s="10">
        <f>(Parameters!B$13-Parameters!E$25/Parameters!E$24)*0.5*Parameters!E$26*EXP(-0.5*Model!A70*Parameters!E$27)</f>
        <v>5.2143382954796778</v>
      </c>
      <c r="AE70" s="10">
        <f>(Parameters!B$7-Parameters!B$8*Model!AD70)*(Parameters!B$15*EXP((Parameters!B$1+Parameters!B$19)*A70))/1000000000</f>
        <v>312584.78772424761</v>
      </c>
      <c r="AF70" s="2">
        <f>AF69+Parameters!B$9*(Parameters!B$10*Model!AC70-Model!AF69)</f>
        <v>2.8025536412243537</v>
      </c>
      <c r="AG70" s="10">
        <f t="shared" si="33"/>
        <v>3.375696780298254E-2</v>
      </c>
      <c r="AH70" s="11">
        <f t="shared" si="34"/>
        <v>1.2191927318833937E-2</v>
      </c>
      <c r="AI70" s="11">
        <f t="shared" si="40"/>
        <v>-4.436733252854097E-3</v>
      </c>
      <c r="AJ70" s="35">
        <v>1.6934036651023237</v>
      </c>
      <c r="AK70" s="11"/>
      <c r="AL70" s="2">
        <f>(Parameters!$B$13-Parameters!$B$25/Parameters!$B$24)*EXP(0.5*$A70*Parameters!$B$26) + Parameters!$B$25/Parameters!$B$24</f>
        <v>5901.5408839612674</v>
      </c>
      <c r="AM70" s="2">
        <f>(Parameters!B$13-Parameters!B$25/Parameters!B$24)*0.5*Parameters!B$26*EXP(-0.5*Model!A70*Parameters!B$27)</f>
        <v>5.3507083881889157</v>
      </c>
      <c r="AN70" s="8">
        <f>(Parameters!B$7-Parameters!B$8*Model!AM70)*(Parameters!B$15*EXP((Parameters!B$1+Parameters!B$19)*A70))/1000000000</f>
        <v>311425.98794992646</v>
      </c>
      <c r="AO70" s="2">
        <f>AO69+Parameters!B$9*(Parameters!B$10*Model!AL70-Model!AO69)</f>
        <v>2.8315762300922236</v>
      </c>
      <c r="AP70">
        <f t="shared" si="35"/>
        <v>6.2779556670852443E-2</v>
      </c>
      <c r="AQ70" s="3">
        <f t="shared" si="36"/>
        <v>2.2673949760737198E-2</v>
      </c>
      <c r="AV70" s="15">
        <f>IF(Parameters!H$30*EXP(0.5*Model!A70*Parameters!H$26)+Parameters!H$31*EXP(0.5*Model!A70*Parameters!H$27)+Parameters!$H$25/Parameters!$H$24&gt;AV69,Parameters!H$30*EXP(0.5*Model!A70*Parameters!H$26)+Parameters!H$31*EXP(0.5*Model!A70*Parameters!H$27)+Parameters!$H$25/Parameters!$H$24,AV69+5*AW69)</f>
        <v>4178.3170609379795</v>
      </c>
      <c r="AW70" s="22">
        <f>IF(Parameters!H$30*0.5*Parameters!H$26*EXP(0.5*Model!A70*Parameters!H$26)+Parameters!H$31*0.5*Parameters!H$27*EXP(0.5*Model!A70*Parameters!H$27)&gt;0,Parameters!H$30*0.5*Parameters!H$26*EXP(0.5*Model!A70*Parameters!H$26)+Parameters!H$31*0.5*Parameters!H$27*EXP(0.5*Model!A70*Parameters!H$27),0)</f>
        <v>0</v>
      </c>
      <c r="AX70">
        <f>(Parameters!B$7-Parameters!B$8*Model!AW70)*(Parameters!B$15*EXP((Parameters!B$1+Parameters!B$19)*A70))/1000000000</f>
        <v>356893.43282372237</v>
      </c>
      <c r="AY70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70))/1000000000</f>
        <v>966228.04732810485</v>
      </c>
      <c r="AZ70" s="2">
        <f>AZ69+Parameters!B$9*(Parameters!B$10*Model!AV70-Model!AZ69)</f>
        <v>2.0055921892502302</v>
      </c>
      <c r="BC70">
        <v>4166.6000000000004</v>
      </c>
      <c r="BD70">
        <v>0</v>
      </c>
      <c r="BE70">
        <f>(Parameters!B$7-Parameters!B$8*Model!BD70)*(Parameters!B$15*EXP((Parameters!B$1+Parameters!B$19)*A70))/1000000000</f>
        <v>356893.43282372237</v>
      </c>
      <c r="BF70" s="2">
        <f>BF69+Parameters!B$9*(Parameters!B$10*Model!BC70-Model!BF69)</f>
        <v>1.9999680000000002</v>
      </c>
    </row>
    <row r="71" spans="1:58" x14ac:dyDescent="0.3">
      <c r="A71">
        <f>A70+Parameters!B$16</f>
        <v>340</v>
      </c>
      <c r="B71">
        <f>B70*(1+Parameters!B$1)^Parameters!B$16</f>
        <v>40060571696.15625</v>
      </c>
      <c r="C71">
        <f>C70/(1+Parameters!B$2)^Parameters!B$16</f>
        <v>2.4244157631592756E-2</v>
      </c>
      <c r="D71">
        <f>(1/B71)*(1-Parameters!B$4)*K71</f>
        <v>6264954.9517025705</v>
      </c>
      <c r="E71">
        <f>D71^(1-Parameters!B$3)/(1-Parameters!B$3)</f>
        <v>-1.1940174456384751E-2</v>
      </c>
      <c r="F71" s="59">
        <f t="shared" si="26"/>
        <v>-11596713.129373794</v>
      </c>
      <c r="G71">
        <f>G70*(1+Parameters!B$1+Parameters!B$5)^Parameters!B$16</f>
        <v>4427.0480243305774</v>
      </c>
      <c r="H71">
        <f>EXP(-Parameters!B$6*N71^2)</f>
        <v>0.9621671178449247</v>
      </c>
      <c r="I71">
        <f>EXP(Parameters!B$7*L71-Parameters!B$8/2*L71^2)</f>
        <v>1.0040624087360426</v>
      </c>
      <c r="J71" s="54">
        <f t="shared" si="37"/>
        <v>0.96607583394999086</v>
      </c>
      <c r="K71">
        <f>Parameters!B$15*G71*H71*I71</f>
        <v>3.3023378554719725E+17</v>
      </c>
      <c r="L71" s="56">
        <v>3.3513082872038837</v>
      </c>
      <c r="M71" s="2">
        <f>M70+L71*Parameters!B$16</f>
        <v>5787.6379395419317</v>
      </c>
      <c r="N71" s="2">
        <f>N70+Parameters!B$9*(Parameters!B$10*Model!M71-Model!N70)</f>
        <v>2.7773053210023724</v>
      </c>
      <c r="O71" s="37">
        <f t="shared" si="27"/>
        <v>1.9440294104569933E-2</v>
      </c>
      <c r="P71" s="47">
        <f t="shared" si="28"/>
        <v>1.924128692908738E-2</v>
      </c>
      <c r="Q71" s="48">
        <f t="shared" si="29"/>
        <v>1.9692612590371441E-2</v>
      </c>
      <c r="R71" s="48">
        <f t="shared" si="30"/>
        <v>-2.2809276887585439E-5</v>
      </c>
      <c r="S71" s="48">
        <f>-Parameters!B$6*2*Model!N71*((Model!N72-Model!N71)/5)</f>
        <v>-2.2792439512863351E-5</v>
      </c>
      <c r="T71" s="48">
        <f t="shared" si="31"/>
        <v>-4.2851638439610191E-4</v>
      </c>
      <c r="U71" s="48">
        <f>(Parameters!B$7-Parameters!B$8*Model!L71)*((Model!L72-Model!L71)/5)</f>
        <v>-4.1873441129874721E-4</v>
      </c>
      <c r="V71" s="49">
        <f t="shared" si="38"/>
        <v>-4.5132566128368735E-4</v>
      </c>
      <c r="W71" s="48">
        <f t="shared" si="39"/>
        <v>1.9548674338716314E-2</v>
      </c>
      <c r="Y71" s="38">
        <f t="shared" si="32"/>
        <v>-5.5970589543006752E-4</v>
      </c>
      <c r="AC71" s="10">
        <f>(Parameters!$B$13-Parameters!$E$25/Parameters!$E$24)*EXP(0.5*$A71*Parameters!$E$26) + Parameters!$E$25/Parameters!$E$24</f>
        <v>5866.7997546237393</v>
      </c>
      <c r="AD71" s="10">
        <f>(Parameters!B$13-Parameters!E$25/Parameters!E$24)*0.5*Parameters!E$26*EXP(-0.5*Model!A71*Parameters!E$27)</f>
        <v>5.0996870328158375</v>
      </c>
      <c r="AE71" s="10">
        <f>(Parameters!B$7-Parameters!B$8*Model!AD71)*(Parameters!B$15*EXP((Parameters!B$1+Parameters!B$19)*A71))/1000000000</f>
        <v>354421.76976392994</v>
      </c>
      <c r="AF71" s="2">
        <f>AF70+Parameters!B$9*(Parameters!B$10*Model!AC71-Model!AF70)</f>
        <v>2.8149548941059086</v>
      </c>
      <c r="AG71" s="10">
        <f t="shared" si="33"/>
        <v>3.7649573103536227E-2</v>
      </c>
      <c r="AH71" s="11">
        <f t="shared" si="34"/>
        <v>1.3556152007784263E-2</v>
      </c>
      <c r="AI71" s="11">
        <f t="shared" si="40"/>
        <v>-4.436733252854097E-3</v>
      </c>
      <c r="AJ71" s="35">
        <v>1.6381276541646077</v>
      </c>
      <c r="AK71" s="11"/>
      <c r="AL71" s="2">
        <f>(Parameters!$B$13-Parameters!$B$25/Parameters!$B$24)*EXP(0.5*$A71*Parameters!$B$26) + Parameters!$B$25/Parameters!$B$24</f>
        <v>5928.0026767870086</v>
      </c>
      <c r="AM71" s="2">
        <f>(Parameters!B$13-Parameters!B$25/Parameters!B$24)*0.5*Parameters!B$26*EXP(-0.5*Model!A71*Parameters!B$27)</f>
        <v>5.234434497741292</v>
      </c>
      <c r="AN71" s="8">
        <f>(Parameters!B$7-Parameters!B$8*Model!AM71)*(Parameters!B$15*EXP((Parameters!B$1+Parameters!B$19)*A71))/1000000000</f>
        <v>353127.54131029721</v>
      </c>
      <c r="AO71" s="2">
        <f>AO70+Parameters!B$9*(Parameters!B$10*Model!AL71-Model!AO70)</f>
        <v>2.8443031718564145</v>
      </c>
      <c r="AP71">
        <f t="shared" si="35"/>
        <v>6.6997850854042085E-2</v>
      </c>
      <c r="AQ71" s="3">
        <f t="shared" si="36"/>
        <v>2.4123329310391243E-2</v>
      </c>
      <c r="AV71" s="15">
        <f>IF(Parameters!H$30*EXP(0.5*Model!A71*Parameters!H$26)+Parameters!H$31*EXP(0.5*Model!A71*Parameters!H$27)+Parameters!$H$25/Parameters!$H$24&gt;AV70,Parameters!H$30*EXP(0.5*Model!A71*Parameters!H$26)+Parameters!H$31*EXP(0.5*Model!A71*Parameters!H$27)+Parameters!$H$25/Parameters!$H$24,AV70+5*AW70)</f>
        <v>4178.3170609379795</v>
      </c>
      <c r="AW71" s="22">
        <f>IF(Parameters!H$30*0.5*Parameters!H$26*EXP(0.5*Model!A71*Parameters!H$26)+Parameters!H$31*0.5*Parameters!H$27*EXP(0.5*Model!A71*Parameters!H$27)&gt;0,Parameters!H$30*0.5*Parameters!H$26*EXP(0.5*Model!A71*Parameters!H$26)+Parameters!H$31*0.5*Parameters!H$27*EXP(0.5*Model!A71*Parameters!H$27),0)</f>
        <v>0</v>
      </c>
      <c r="AX71">
        <f>(Parameters!B$7-Parameters!B$8*Model!AW71)*(Parameters!B$15*EXP((Parameters!B$1+Parameters!B$19)*A71))/1000000000</f>
        <v>403403.47094950324</v>
      </c>
      <c r="AY71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71))/1000000000</f>
        <v>1164474.1377502927</v>
      </c>
      <c r="AZ71" s="2">
        <f>AZ70+Parameters!B$9*(Parameters!B$10*Model!AV71-Model!AZ70)</f>
        <v>2.0055921892502302</v>
      </c>
      <c r="BC71">
        <v>4166.6000000000004</v>
      </c>
      <c r="BD71">
        <v>0</v>
      </c>
      <c r="BE71">
        <f>(Parameters!B$7-Parameters!B$8*Model!BD71)*(Parameters!B$15*EXP((Parameters!B$1+Parameters!B$19)*A71))/1000000000</f>
        <v>403403.47094950324</v>
      </c>
      <c r="BF71" s="2">
        <f>BF70+Parameters!B$9*(Parameters!B$10*Model!BC71-Model!BF70)</f>
        <v>1.9999680000000002</v>
      </c>
    </row>
    <row r="72" spans="1:58" x14ac:dyDescent="0.3">
      <c r="A72">
        <f>A71+Parameters!B$16</f>
        <v>345</v>
      </c>
      <c r="B72">
        <f>B71*(1+Parameters!B$1)^Parameters!B$16</f>
        <v>41072151332.51326</v>
      </c>
      <c r="C72">
        <f>C71/(1+Parameters!B$2)^Parameters!B$16</f>
        <v>2.295362705787642E-2</v>
      </c>
      <c r="D72">
        <f>(1/B72)*(1-Parameters!B$4)*K72</f>
        <v>6898059.3949833261</v>
      </c>
      <c r="E72">
        <f>D72^(1-Parameters!B$3)/(1-Parameters!B$3)</f>
        <v>-1.1544563857270462E-2</v>
      </c>
      <c r="F72" s="59">
        <f t="shared" si="26"/>
        <v>-10883693.500054261</v>
      </c>
      <c r="G72">
        <f>G71*(1+Parameters!B$1+Parameters!B$5)^Parameters!B$16</f>
        <v>5008.7984935888289</v>
      </c>
      <c r="H72">
        <f>EXP(-Parameters!B$6*N72^2)</f>
        <v>0.96205739242092225</v>
      </c>
      <c r="I72">
        <f>EXP(Parameters!B$7*L72-Parameters!B$8/2*L72^2)</f>
        <v>1.0019134257786657</v>
      </c>
      <c r="J72" s="54">
        <f t="shared" si="37"/>
        <v>0.96389821783613638</v>
      </c>
      <c r="K72">
        <f>Parameters!B$15*G72*H72*I72</f>
        <v>3.7278702548871059E+17</v>
      </c>
      <c r="L72" s="56">
        <v>1.5455791549371665</v>
      </c>
      <c r="M72" s="2">
        <f>M71+L72*Parameters!B$16</f>
        <v>5795.3658353166174</v>
      </c>
      <c r="N72" s="2">
        <f>N71+Parameters!B$9*(Parameters!B$10*Model!M72-Model!N71)</f>
        <v>2.7814086580284645</v>
      </c>
      <c r="O72" s="37">
        <f t="shared" si="27"/>
        <v>1.9662909412497598E-2</v>
      </c>
      <c r="P72" s="47">
        <f t="shared" si="28"/>
        <v>1.9459633218209829E-2</v>
      </c>
      <c r="Q72" s="48">
        <f t="shared" si="29"/>
        <v>1.9692612590371441E-2</v>
      </c>
      <c r="R72" s="48">
        <f t="shared" si="30"/>
        <v>-9.6683222656026055E-6</v>
      </c>
      <c r="S72" s="48">
        <f>-Parameters!B$6*2*Model!N72*((Model!N73-Model!N72)/5)</f>
        <v>-9.6653034166217138E-6</v>
      </c>
      <c r="T72" s="48">
        <f t="shared" si="31"/>
        <v>-2.233110498963904E-4</v>
      </c>
      <c r="U72" s="48">
        <f>(Parameters!B$7-Parameters!B$8*Model!L72)*((Model!L73-Model!L72)/5)</f>
        <v>-2.2082794626701195E-4</v>
      </c>
      <c r="V72" s="49">
        <f t="shared" si="38"/>
        <v>-2.32979372161993E-4</v>
      </c>
      <c r="W72" s="48">
        <f t="shared" si="39"/>
        <v>1.9767020627838007E-2</v>
      </c>
      <c r="Y72" s="38">
        <f t="shared" si="32"/>
        <v>-3.3709058750240259E-4</v>
      </c>
      <c r="AC72" s="10">
        <f>(Parameters!$B$13-Parameters!$E$25/Parameters!$E$24)*EXP(0.5*$A72*Parameters!$E$26) + Parameters!$E$25/Parameters!$E$24</f>
        <v>5892.0168251826417</v>
      </c>
      <c r="AD72" s="10">
        <f>(Parameters!B$13-Parameters!E$25/Parameters!E$24)*0.5*Parameters!E$26*EXP(-0.5*Model!A72*Parameters!E$27)</f>
        <v>4.9875566867641412</v>
      </c>
      <c r="AE72" s="10">
        <f>(Parameters!B$7-Parameters!B$8*Model!AD72)*(Parameters!B$15*EXP((Parameters!B$1+Parameters!B$19)*A72))/1000000000</f>
        <v>401827.05045853887</v>
      </c>
      <c r="AF72" s="2">
        <f>AF71+Parameters!B$9*(Parameters!B$10*Model!AC72-Model!AF71)</f>
        <v>2.8270834720628781</v>
      </c>
      <c r="AG72" s="10">
        <f t="shared" si="33"/>
        <v>4.5674814034413647E-2</v>
      </c>
      <c r="AH72" s="11">
        <f t="shared" si="34"/>
        <v>1.642146827384551E-2</v>
      </c>
      <c r="AI72" s="11">
        <f t="shared" si="40"/>
        <v>-4.436733252854097E-3</v>
      </c>
      <c r="AJ72" s="35">
        <v>1.5846559604420685</v>
      </c>
      <c r="AK72" s="11"/>
      <c r="AL72" s="2">
        <f>(Parameters!$B$13-Parameters!$B$25/Parameters!$B$24)*EXP(0.5*$A72*Parameters!$B$26) + Parameters!$B$25/Parameters!$B$24</f>
        <v>5953.8894400322079</v>
      </c>
      <c r="AM72" s="2">
        <f>(Parameters!B$13-Parameters!B$25/Parameters!B$24)*0.5*Parameters!B$26*EXP(-0.5*Model!A72*Parameters!B$27)</f>
        <v>5.120687304063325</v>
      </c>
      <c r="AN72" s="8">
        <f>(Parameters!B$7-Parameters!B$8*Model!AM72)*(Parameters!B$15*EXP((Parameters!B$1+Parameters!B$19)*A72))/1000000000</f>
        <v>400381.71266167087</v>
      </c>
      <c r="AO72" s="2">
        <f>AO71+Parameters!B$9*(Parameters!B$10*Model!AL72-Model!AO71)</f>
        <v>2.8567535500471379</v>
      </c>
      <c r="AP72">
        <f t="shared" si="35"/>
        <v>7.5344892018673448E-2</v>
      </c>
      <c r="AQ72" s="3">
        <f t="shared" si="36"/>
        <v>2.708875296019244E-2</v>
      </c>
      <c r="AV72" s="15">
        <f>IF(Parameters!H$30*EXP(0.5*Model!A72*Parameters!H$26)+Parameters!H$31*EXP(0.5*Model!A72*Parameters!H$27)+Parameters!$H$25/Parameters!$H$24&gt;AV71,Parameters!H$30*EXP(0.5*Model!A72*Parameters!H$26)+Parameters!H$31*EXP(0.5*Model!A72*Parameters!H$27)+Parameters!$H$25/Parameters!$H$24,AV71+5*AW71)</f>
        <v>4178.3170609379795</v>
      </c>
      <c r="AW72" s="22">
        <f>IF(Parameters!H$30*0.5*Parameters!H$26*EXP(0.5*Model!A72*Parameters!H$26)+Parameters!H$31*0.5*Parameters!H$27*EXP(0.5*Model!A72*Parameters!H$27)&gt;0,Parameters!H$30*0.5*Parameters!H$26*EXP(0.5*Model!A72*Parameters!H$26)+Parameters!H$31*0.5*Parameters!H$27*EXP(0.5*Model!A72*Parameters!H$27),0)</f>
        <v>0</v>
      </c>
      <c r="AX72">
        <f>(Parameters!B$7-Parameters!B$8*Model!AW72)*(Parameters!B$15*EXP((Parameters!B$1+Parameters!B$19)*A72))/1000000000</f>
        <v>455974.65631844464</v>
      </c>
      <c r="AY72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72))/1000000000</f>
        <v>1403395.4212351984</v>
      </c>
      <c r="AZ72" s="2">
        <f>AZ71+Parameters!B$9*(Parameters!B$10*Model!AV72-Model!AZ71)</f>
        <v>2.0055921892502302</v>
      </c>
      <c r="BC72">
        <v>4166.6000000000004</v>
      </c>
      <c r="BD72">
        <v>0</v>
      </c>
      <c r="BE72">
        <f>(Parameters!B$7-Parameters!B$8*Model!BD72)*(Parameters!B$15*EXP((Parameters!B$1+Parameters!B$19)*A72))/1000000000</f>
        <v>455974.65631844464</v>
      </c>
      <c r="BF72" s="2">
        <f>BF71+Parameters!B$9*(Parameters!B$10*Model!BC72-Model!BF71)</f>
        <v>1.9999680000000002</v>
      </c>
    </row>
    <row r="73" spans="1:58" x14ac:dyDescent="0.3">
      <c r="A73">
        <f>A72+Parameters!B$16</f>
        <v>350</v>
      </c>
      <c r="B73">
        <f>B72*(1+Parameters!B$1)^Parameters!B$16</f>
        <v>42109274622.327171</v>
      </c>
      <c r="C73">
        <f>C72/(1+Parameters!B$2)^Parameters!B$16</f>
        <v>2.173179217517994E-2</v>
      </c>
      <c r="D73">
        <f>(1/B73)*(1-Parameters!B$4)*K73</f>
        <v>7603438.5326377787</v>
      </c>
      <c r="E73">
        <f>D73^(1-Parameters!B$3)/(1-Parameters!B$3)</f>
        <v>-1.1157796642312668E-2</v>
      </c>
      <c r="F73" s="59">
        <f t="shared" si="26"/>
        <v>-10210611.338234622</v>
      </c>
      <c r="G73">
        <f>G72*(1+Parameters!B$1+Parameters!B$5)^Parameters!B$16</f>
        <v>5666.9957523605899</v>
      </c>
      <c r="H73">
        <f>EXP(-Parameters!B$6*N73^2)</f>
        <v>0.96201088614048591</v>
      </c>
      <c r="I73">
        <f>EXP(Parameters!B$7*L73-Parameters!B$8/2*L73^2)</f>
        <v>1.0007953583917486</v>
      </c>
      <c r="J73" s="54">
        <f t="shared" si="37"/>
        <v>0.96277602957173125</v>
      </c>
      <c r="K73">
        <f>Parameters!B$15*G73*H73*I73</f>
        <v>4.2128326479582707E+17</v>
      </c>
      <c r="L73" s="56">
        <v>0.63579829681717204</v>
      </c>
      <c r="M73" s="2">
        <f>M72+L73*Parameters!B$16</f>
        <v>5798.544826800703</v>
      </c>
      <c r="N73" s="2">
        <f>N72+Parameters!B$9*(Parameters!B$10*Model!M73-Model!N72)</f>
        <v>2.7831461415493997</v>
      </c>
      <c r="O73" s="37">
        <f t="shared" si="27"/>
        <v>1.9793432703263392E-2</v>
      </c>
      <c r="P73" s="47">
        <f t="shared" si="28"/>
        <v>1.9587631340305903E-2</v>
      </c>
      <c r="Q73" s="48">
        <f t="shared" si="29"/>
        <v>1.9692612590371441E-2</v>
      </c>
      <c r="R73" s="48">
        <f t="shared" si="30"/>
        <v>-3.606469463460694E-6</v>
      </c>
      <c r="S73" s="48">
        <f>-Parameters!B$6*2*Model!N73*((Model!N74-Model!N73)/5)</f>
        <v>-3.606049770750759E-6</v>
      </c>
      <c r="T73" s="48">
        <f t="shared" si="31"/>
        <v>-1.0137478060230314E-4</v>
      </c>
      <c r="U73" s="48">
        <f>(Parameters!B$7-Parameters!B$8*Model!L73)*((Model!L74-Model!L73)/5)</f>
        <v>-1.0087913398091288E-4</v>
      </c>
      <c r="V73" s="49">
        <f t="shared" si="38"/>
        <v>-1.0498125006576384E-4</v>
      </c>
      <c r="W73" s="48">
        <f t="shared" si="39"/>
        <v>1.9895018749934237E-2</v>
      </c>
      <c r="Y73" s="38">
        <f t="shared" si="32"/>
        <v>-2.0656729673660876E-4</v>
      </c>
      <c r="AC73" s="10">
        <f>(Parameters!$B$13-Parameters!$E$25/Parameters!$E$24)*EXP(0.5*$A73*Parameters!$E$26) + Parameters!$E$25/Parameters!$E$24</f>
        <v>5916.6794305694675</v>
      </c>
      <c r="AD73" s="10">
        <f>(Parameters!B$13-Parameters!E$25/Parameters!E$24)*0.5*Parameters!E$26*EXP(-0.5*Model!A73*Parameters!E$27)</f>
        <v>4.8778918281874137</v>
      </c>
      <c r="AE73" s="10">
        <f>(Parameters!B$7-Parameters!B$8*Model!AD73)*(Parameters!B$15*EXP((Parameters!B$1+Parameters!B$19)*A73))/1000000000</f>
        <v>455538.53440842917</v>
      </c>
      <c r="AF73" s="2">
        <f>AF72+Parameters!B$9*(Parameters!B$10*Model!AC73-Model!AF72)</f>
        <v>2.8389453705874272</v>
      </c>
      <c r="AG73" s="10">
        <f t="shared" si="33"/>
        <v>5.5799229038027587E-2</v>
      </c>
      <c r="AH73" s="11">
        <f t="shared" si="34"/>
        <v>2.0048975583784368E-2</v>
      </c>
      <c r="AI73" s="11">
        <f t="shared" si="40"/>
        <v>-4.436733252854097E-3</v>
      </c>
      <c r="AJ73" s="35">
        <v>1.5329296874883482</v>
      </c>
      <c r="AK73" s="11"/>
      <c r="AL73" s="2">
        <f>(Parameters!$B$13-Parameters!$B$25/Parameters!$B$24)*EXP(0.5*$A73*Parameters!$B$26) + Parameters!$B$25/Parameters!$B$24</f>
        <v>5979.2136694117489</v>
      </c>
      <c r="AM73" s="2">
        <f>(Parameters!B$13-Parameters!B$25/Parameters!B$24)*0.5*Parameters!B$26*EXP(-0.5*Model!A73*Parameters!B$27)</f>
        <v>5.0094119006188986</v>
      </c>
      <c r="AN73" s="8">
        <f>(Parameters!B$7-Parameters!B$8*Model!AM73)*(Parameters!B$15*EXP((Parameters!B$1+Parameters!B$19)*A73))/1000000000</f>
        <v>453924.60502803314</v>
      </c>
      <c r="AO73" s="2">
        <f>AO72+Parameters!B$9*(Parameters!B$10*Model!AL73-Model!AO72)</f>
        <v>2.8689333745457599</v>
      </c>
      <c r="AP73">
        <f t="shared" si="35"/>
        <v>8.5787232996360263E-2</v>
      </c>
      <c r="AQ73" s="3">
        <f t="shared" si="36"/>
        <v>3.0823833400498987E-2</v>
      </c>
      <c r="AV73" s="15">
        <f>IF(Parameters!H$30*EXP(0.5*Model!A73*Parameters!H$26)+Parameters!H$31*EXP(0.5*Model!A73*Parameters!H$27)+Parameters!$H$25/Parameters!$H$24&gt;AV72,Parameters!H$30*EXP(0.5*Model!A73*Parameters!H$26)+Parameters!H$31*EXP(0.5*Model!A73*Parameters!H$27)+Parameters!$H$25/Parameters!$H$24,AV72+5*AW72)</f>
        <v>4178.3170609379795</v>
      </c>
      <c r="AW73" s="22">
        <f>IF(Parameters!H$30*0.5*Parameters!H$26*EXP(0.5*Model!A73*Parameters!H$26)+Parameters!H$31*0.5*Parameters!H$27*EXP(0.5*Model!A73*Parameters!H$27)&gt;0,Parameters!H$30*0.5*Parameters!H$26*EXP(0.5*Model!A73*Parameters!H$26)+Parameters!H$31*0.5*Parameters!H$27*EXP(0.5*Model!A73*Parameters!H$27),0)</f>
        <v>0</v>
      </c>
      <c r="AX73">
        <f>(Parameters!B$7-Parameters!B$8*Model!AW73)*(Parameters!B$15*EXP((Parameters!B$1+Parameters!B$19)*A73))/1000000000</f>
        <v>515396.87230591418</v>
      </c>
      <c r="AY73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73))/1000000000</f>
        <v>1691337.4410778536</v>
      </c>
      <c r="AZ73" s="2">
        <f>AZ72+Parameters!B$9*(Parameters!B$10*Model!AV73-Model!AZ72)</f>
        <v>2.0055921892502302</v>
      </c>
      <c r="BC73">
        <v>4166.6000000000004</v>
      </c>
      <c r="BD73">
        <v>0</v>
      </c>
      <c r="BE73">
        <f>(Parameters!B$7-Parameters!B$8*Model!BD73)*(Parameters!B$15*EXP((Parameters!B$1+Parameters!B$19)*A73))/1000000000</f>
        <v>515396.87230591418</v>
      </c>
      <c r="BF73" s="2">
        <f>BF72+Parameters!B$9*(Parameters!B$10*Model!BC73-Model!BF72)</f>
        <v>1.9999680000000002</v>
      </c>
    </row>
    <row r="74" spans="1:58" x14ac:dyDescent="0.3">
      <c r="A74">
        <f>A73+Parameters!B$16</f>
        <v>355</v>
      </c>
      <c r="B74">
        <f>B73*(1+Parameters!B$1)^Parameters!B$16</f>
        <v>43172586574.857246</v>
      </c>
      <c r="C74">
        <f>C73/(1+Parameters!B$2)^Parameters!B$16</f>
        <v>2.0574996272022934E-2</v>
      </c>
      <c r="D74">
        <f>(1/B74)*(1-Parameters!B$4)*K74</f>
        <v>8386313.5070406329</v>
      </c>
      <c r="E74">
        <f>D74^(1-Parameters!B$3)/(1-Parameters!B$3)</f>
        <v>-1.0781571636904311E-2</v>
      </c>
      <c r="F74" s="59">
        <f t="shared" si="26"/>
        <v>-9577009.2554619405</v>
      </c>
      <c r="G74">
        <f>G73*(1+Parameters!B$1+Parameters!B$5)^Parameters!B$16</f>
        <v>6411.6855366370555</v>
      </c>
      <c r="H74">
        <f>EXP(-Parameters!B$6*N74^2)</f>
        <v>0.96199353898246942</v>
      </c>
      <c r="I74">
        <f>EXP(Parameters!B$7*L74-Parameters!B$8/2*L74^2)</f>
        <v>1.0002882098833548</v>
      </c>
      <c r="J74" s="54">
        <f t="shared" si="37"/>
        <v>0.96227079502812762</v>
      </c>
      <c r="K74">
        <f>Parameters!B$15*G74*H74*I74</f>
        <v>4.7639321832448205E+17</v>
      </c>
      <c r="L74" s="56">
        <v>0.22933115120500133</v>
      </c>
      <c r="M74" s="2">
        <f>M73+L74*Parameters!B$16</f>
        <v>5799.6914825567283</v>
      </c>
      <c r="N74" s="2">
        <f>N73+Parameters!B$9*(Parameters!B$10*Model!M74-Model!N73)</f>
        <v>2.7837939784913619</v>
      </c>
      <c r="O74" s="37">
        <f t="shared" si="27"/>
        <v>1.985947595490245E-2</v>
      </c>
      <c r="P74" s="47">
        <f t="shared" si="28"/>
        <v>1.9652390644578757E-2</v>
      </c>
      <c r="Q74" s="48">
        <f t="shared" si="29"/>
        <v>1.9692612590371441E-2</v>
      </c>
      <c r="R74" s="48">
        <f t="shared" si="30"/>
        <v>-1.2029311099062131E-6</v>
      </c>
      <c r="S74" s="48">
        <f>-Parameters!B$6*2*Model!N74*((Model!N75-Model!N74)/5)</f>
        <v>-1.2028844317651851E-6</v>
      </c>
      <c r="T74" s="48">
        <f t="shared" si="31"/>
        <v>-3.9019014682348599E-5</v>
      </c>
      <c r="U74" s="48">
        <f>(Parameters!B$7-Parameters!B$8*Model!L74)*((Model!L75-Model!L74)/5)</f>
        <v>-3.8946568701372747E-5</v>
      </c>
      <c r="V74" s="49">
        <f t="shared" si="38"/>
        <v>-4.022194579225481E-5</v>
      </c>
      <c r="W74" s="48">
        <f t="shared" si="39"/>
        <v>1.9959778054207747E-2</v>
      </c>
      <c r="Y74" s="38">
        <f t="shared" si="32"/>
        <v>-1.405240450975502E-4</v>
      </c>
      <c r="AC74" s="10">
        <f>(Parameters!$B$13-Parameters!$E$25/Parameters!$E$24)*EXP(0.5*$A74*Parameters!$E$26) + Parameters!$E$25/Parameters!$E$24</f>
        <v>5940.7997621934601</v>
      </c>
      <c r="AD74" s="10">
        <f>(Parameters!B$13-Parameters!E$25/Parameters!E$24)*0.5*Parameters!E$26*EXP(-0.5*Model!A74*Parameters!E$27)</f>
        <v>4.7706382467072617</v>
      </c>
      <c r="AE74" s="10">
        <f>(Parameters!B$7-Parameters!B$8*Model!AD74)*(Parameters!B$15*EXP((Parameters!B$1+Parameters!B$19)*A74))/1000000000</f>
        <v>516391.58112629497</v>
      </c>
      <c r="AF74" s="2">
        <f>AF73+Parameters!B$9*(Parameters!B$10*Model!AC74-Model!AF73)</f>
        <v>2.8505464533446898</v>
      </c>
      <c r="AG74" s="10">
        <f t="shared" si="33"/>
        <v>6.6752474853327914E-2</v>
      </c>
      <c r="AH74" s="11">
        <f t="shared" si="34"/>
        <v>2.397895654961632E-2</v>
      </c>
      <c r="AI74" s="11">
        <f t="shared" si="40"/>
        <v>-4.436733252853986E-3</v>
      </c>
      <c r="AJ74" s="35">
        <v>1.4828918613524074</v>
      </c>
      <c r="AK74" s="11"/>
      <c r="AL74" s="2">
        <f>(Parameters!$B$13-Parameters!$B$25/Parameters!$B$24)*EXP(0.5*$A74*Parameters!$B$26) + Parameters!$B$25/Parameters!$B$24</f>
        <v>6003.9875891016336</v>
      </c>
      <c r="AM74" s="2">
        <f>(Parameters!B$13-Parameters!B$25/Parameters!B$24)*0.5*Parameters!B$26*EXP(-0.5*Model!A74*Parameters!B$27)</f>
        <v>4.9005545740216752</v>
      </c>
      <c r="AN74" s="8">
        <f>(Parameters!B$7-Parameters!B$8*Model!AM74)*(Parameters!B$15*EXP((Parameters!B$1+Parameters!B$19)*A74))/1000000000</f>
        <v>514589.57070987747</v>
      </c>
      <c r="AO74" s="2">
        <f>AO73+Parameters!B$9*(Parameters!B$10*Model!AL74-Model!AO73)</f>
        <v>2.8808485246355597</v>
      </c>
      <c r="AP74">
        <f t="shared" si="35"/>
        <v>9.705454614419784E-2</v>
      </c>
      <c r="AQ74" s="3">
        <f t="shared" si="36"/>
        <v>3.4864126761562718E-2</v>
      </c>
      <c r="AV74" s="15">
        <f>IF(Parameters!H$30*EXP(0.5*Model!A74*Parameters!H$26)+Parameters!H$31*EXP(0.5*Model!A74*Parameters!H$27)+Parameters!$H$25/Parameters!$H$24&gt;AV73,Parameters!H$30*EXP(0.5*Model!A74*Parameters!H$26)+Parameters!H$31*EXP(0.5*Model!A74*Parameters!H$27)+Parameters!$H$25/Parameters!$H$24,AV73+5*AW73)</f>
        <v>4178.3170609379795</v>
      </c>
      <c r="AW74" s="22">
        <f>IF(Parameters!H$30*0.5*Parameters!H$26*EXP(0.5*Model!A74*Parameters!H$26)+Parameters!H$31*0.5*Parameters!H$27*EXP(0.5*Model!A74*Parameters!H$27)&gt;0,Parameters!H$30*0.5*Parameters!H$26*EXP(0.5*Model!A74*Parameters!H$26)+Parameters!H$31*0.5*Parameters!H$27*EXP(0.5*Model!A74*Parameters!H$27),0)</f>
        <v>0</v>
      </c>
      <c r="AX74">
        <f>(Parameters!B$7-Parameters!B$8*Model!AW74)*(Parameters!B$15*EXP((Parameters!B$1+Parameters!B$19)*A74))/1000000000</f>
        <v>582562.93919371755</v>
      </c>
      <c r="AY74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74))/1000000000</f>
        <v>2038358.0395851671</v>
      </c>
      <c r="AZ74" s="2">
        <f>AZ73+Parameters!B$9*(Parameters!B$10*Model!AV74-Model!AZ73)</f>
        <v>2.0055921892502302</v>
      </c>
      <c r="BC74">
        <v>4166.6000000000004</v>
      </c>
      <c r="BD74">
        <v>0</v>
      </c>
      <c r="BE74">
        <f>(Parameters!B$7-Parameters!B$8*Model!BD74)*(Parameters!B$15*EXP((Parameters!B$1+Parameters!B$19)*A74))/1000000000</f>
        <v>582562.93919371755</v>
      </c>
      <c r="BF74" s="2">
        <f>BF73+Parameters!B$9*(Parameters!B$10*Model!BC74-Model!BF73)</f>
        <v>1.9999680000000002</v>
      </c>
    </row>
    <row r="75" spans="1:58" x14ac:dyDescent="0.3">
      <c r="A75">
        <f>A74+Parameters!B$16</f>
        <v>360</v>
      </c>
      <c r="B75">
        <f>B74*(1+Parameters!B$1)^Parameters!B$16</f>
        <v>44262748486.654823</v>
      </c>
      <c r="C75">
        <f>C74/(1+Parameters!B$2)^Parameters!B$16</f>
        <v>1.9479777285798215E-2</v>
      </c>
      <c r="D75">
        <f>(1/B75)*(1-Parameters!B$4)*K75</f>
        <v>9252791.3936974667</v>
      </c>
      <c r="E75">
        <f>D75^(1-Parameters!B$3)/(1-Parameters!B$3)</f>
        <v>-1.0416851806612639E-2</v>
      </c>
      <c r="F75" s="59">
        <f t="shared" si="26"/>
        <v>-8981706.3264486175</v>
      </c>
      <c r="G75">
        <f>G74*(1+Parameters!B$1+Parameters!B$5)^Parameters!B$16</f>
        <v>7254.2336746231967</v>
      </c>
      <c r="H75">
        <f>EXP(-Parameters!B$6*N75^2)</f>
        <v>0.96198775294009209</v>
      </c>
      <c r="I75">
        <f>EXP(Parameters!B$7*L75-Parameters!B$8/2*L75^2)</f>
        <v>1.0000930776169055</v>
      </c>
      <c r="J75" s="54">
        <f t="shared" si="37"/>
        <v>0.96207729246762796</v>
      </c>
      <c r="K75">
        <f>Parameters!B$15*G75*H75*I75</f>
        <v>5.3888681349830957E+17</v>
      </c>
      <c r="L75" s="56">
        <v>7.393275892502281E-2</v>
      </c>
      <c r="M75" s="2">
        <f>M74+L75*Parameters!B$16</f>
        <v>5800.0611463513533</v>
      </c>
      <c r="N75" s="2">
        <f>N74+Parameters!B$9*(Parameters!B$10*Model!M75-Model!N74)</f>
        <v>2.7840100297582766</v>
      </c>
      <c r="O75" s="37">
        <f t="shared" si="27"/>
        <v>1.9884390494061543E-2</v>
      </c>
      <c r="P75" s="47">
        <f t="shared" si="28"/>
        <v>1.9676819730574096E-2</v>
      </c>
      <c r="Q75" s="48">
        <f t="shared" si="29"/>
        <v>1.9692612590371399E-2</v>
      </c>
      <c r="R75" s="48">
        <f t="shared" si="30"/>
        <v>-2.4820522091400281E-7</v>
      </c>
      <c r="S75" s="48">
        <f>-Parameters!B$6*2*Model!N75*((Model!N76-Model!N75)/5)</f>
        <v>-2.4820323385816104E-7</v>
      </c>
      <c r="T75" s="48">
        <f t="shared" si="31"/>
        <v>-1.5544654576590284E-5</v>
      </c>
      <c r="U75" s="48">
        <f>(Parameters!B$7-Parameters!B$8*Model!L75)*((Model!L76-Model!L75)/5)</f>
        <v>-1.5533215966357958E-5</v>
      </c>
      <c r="V75" s="49">
        <f t="shared" si="38"/>
        <v>-1.5792859797504285E-5</v>
      </c>
      <c r="W75" s="48">
        <f t="shared" si="39"/>
        <v>1.9984207140202496E-2</v>
      </c>
      <c r="Y75" s="38">
        <f t="shared" si="32"/>
        <v>-1.1560950593845695E-4</v>
      </c>
      <c r="AC75" s="10">
        <f>(Parameters!$B$13-Parameters!$E$25/Parameters!$E$24)*EXP(0.5*$A75*Parameters!$E$26) + Parameters!$E$25/Parameters!$E$24</f>
        <v>5964.3897434029122</v>
      </c>
      <c r="AD75" s="10">
        <f>(Parameters!B$13-Parameters!E$25/Parameters!E$24)*0.5*Parameters!E$26*EXP(-0.5*Model!A75*Parameters!E$27)</f>
        <v>4.6657429239063681</v>
      </c>
      <c r="AE75" s="10">
        <f>(Parameters!B$7-Parameters!B$8*Model!AD75)*(Parameters!B$15*EXP((Parameters!B$1+Parameters!B$19)*A75))/1000000000</f>
        <v>585331.84152019105</v>
      </c>
      <c r="AF75" s="2">
        <f>AF74+Parameters!B$9*(Parameters!B$10*Model!AC75-Model!AF74)</f>
        <v>2.8618924550713367</v>
      </c>
      <c r="AG75" s="10">
        <f t="shared" si="33"/>
        <v>7.7882425313060111E-2</v>
      </c>
      <c r="AH75" s="11">
        <f t="shared" si="34"/>
        <v>2.7974908308725562E-2</v>
      </c>
      <c r="AI75" s="11">
        <f t="shared" si="40"/>
        <v>-4.436733252854097E-3</v>
      </c>
      <c r="AJ75" s="35">
        <v>1.4344873678245089</v>
      </c>
      <c r="AK75" s="11"/>
      <c r="AL75" s="2">
        <f>(Parameters!$B$13-Parameters!$B$25/Parameters!$B$24)*EXP(0.5*$A75*Parameters!$B$26) + Parameters!$B$25/Parameters!$B$24</f>
        <v>6028.2231576396716</v>
      </c>
      <c r="AM75" s="2">
        <f>(Parameters!B$13-Parameters!B$25/Parameters!B$24)*0.5*Parameters!B$26*EXP(-0.5*Model!A75*Parameters!B$27)</f>
        <v>4.7940627781072891</v>
      </c>
      <c r="AN75" s="8">
        <f>(Parameters!B$7-Parameters!B$8*Model!AM75)*(Parameters!B$15*EXP((Parameters!B$1+Parameters!B$19)*A75))/1000000000</f>
        <v>583320.02442657796</v>
      </c>
      <c r="AO75" s="2">
        <f>AO74+Parameters!B$9*(Parameters!B$10*Model!AL75-Model!AO74)</f>
        <v>2.8925047518396978</v>
      </c>
      <c r="AP75">
        <f t="shared" si="35"/>
        <v>0.10849472208142119</v>
      </c>
      <c r="AQ75" s="3">
        <f t="shared" si="36"/>
        <v>3.897066494794249E-2</v>
      </c>
      <c r="AV75" s="15">
        <f>IF(Parameters!H$30*EXP(0.5*Model!A75*Parameters!H$26)+Parameters!H$31*EXP(0.5*Model!A75*Parameters!H$27)+Parameters!$H$25/Parameters!$H$24&gt;AV74,Parameters!H$30*EXP(0.5*Model!A75*Parameters!H$26)+Parameters!H$31*EXP(0.5*Model!A75*Parameters!H$27)+Parameters!$H$25/Parameters!$H$24,AV74+5*AW74)</f>
        <v>4178.3170609379795</v>
      </c>
      <c r="AW75" s="22">
        <f>IF(Parameters!H$30*0.5*Parameters!H$26*EXP(0.5*Model!A75*Parameters!H$26)+Parameters!H$31*0.5*Parameters!H$27*EXP(0.5*Model!A75*Parameters!H$27)&gt;0,Parameters!H$30*0.5*Parameters!H$26*EXP(0.5*Model!A75*Parameters!H$26)+Parameters!H$31*0.5*Parameters!H$27*EXP(0.5*Model!A75*Parameters!H$27),0)</f>
        <v>0</v>
      </c>
      <c r="AX75">
        <f>(Parameters!B$7-Parameters!B$8*Model!AW75)*(Parameters!B$15*EXP((Parameters!B$1+Parameters!B$19)*A75))/1000000000</f>
        <v>658482.02881717274</v>
      </c>
      <c r="AY75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75))/1000000000</f>
        <v>2456578.6794701698</v>
      </c>
      <c r="AZ75" s="2">
        <f>AZ74+Parameters!B$9*(Parameters!B$10*Model!AV75-Model!AZ74)</f>
        <v>2.0055921892502302</v>
      </c>
      <c r="BC75">
        <v>4166.6000000000004</v>
      </c>
      <c r="BD75">
        <v>0</v>
      </c>
      <c r="BE75">
        <f>(Parameters!B$7-Parameters!B$8*Model!BD75)*(Parameters!B$15*EXP((Parameters!B$1+Parameters!B$19)*A75))/1000000000</f>
        <v>658482.02881717274</v>
      </c>
      <c r="BF75" s="2">
        <f>BF74+Parameters!B$9*(Parameters!B$10*Model!BC75-Model!BF74)</f>
        <v>1.9999680000000002</v>
      </c>
    </row>
    <row r="76" spans="1:58" x14ac:dyDescent="0.3">
      <c r="A76">
        <f>A75+Parameters!B$16</f>
        <v>365</v>
      </c>
      <c r="B76">
        <f>B75*(1+Parameters!B$1)^Parameters!B$16</f>
        <v>45380438352.837837</v>
      </c>
      <c r="C76">
        <f>C75/(1+Parameters!B$2)^Parameters!B$16</f>
        <v>1.8442857441499375E-2</v>
      </c>
      <c r="D76">
        <f>(1/B76)*(1-Parameters!B$4)*K76</f>
        <v>10210041.220027456</v>
      </c>
      <c r="E76">
        <f>D76^(1-Parameters!B$3)/(1-Parameters!B$3)</f>
        <v>-1.0064039490699192E-2</v>
      </c>
      <c r="F76" s="59">
        <f t="shared" si="26"/>
        <v>-8423047.080413999</v>
      </c>
      <c r="G76">
        <f>G75*(1+Parameters!B$1+Parameters!B$5)^Parameters!B$16</f>
        <v>8207.4995576964193</v>
      </c>
      <c r="H76">
        <f>EXP(-Parameters!B$6*N76^2)</f>
        <v>0.96198655908891917</v>
      </c>
      <c r="I76">
        <f>EXP(Parameters!B$7*L76-Parameters!B$8/2*L76^2)</f>
        <v>1.0000153501303819</v>
      </c>
      <c r="J76" s="54">
        <f t="shared" si="37"/>
        <v>0.96200132570802677</v>
      </c>
      <c r="K76">
        <f>Parameters!B$15*G76*H76*I76</f>
        <v>6.0965282390182784E+17</v>
      </c>
      <c r="L76" s="56">
        <v>1.2184317010823663E-2</v>
      </c>
      <c r="M76" s="2">
        <f>M75+L76*Parameters!B$16</f>
        <v>5800.1220679364078</v>
      </c>
      <c r="N76" s="2">
        <f>N75+Parameters!B$9*(Parameters!B$10*Model!M76-Model!N75)</f>
        <v>2.7840546063279019</v>
      </c>
      <c r="O76" s="37">
        <f t="shared" si="27"/>
        <v>1.9899283340901741E-2</v>
      </c>
      <c r="P76" s="47">
        <f t="shared" si="28"/>
        <v>1.9691422109277993E-2</v>
      </c>
      <c r="Q76" s="48">
        <f t="shared" si="29"/>
        <v>1.9692612590371441E-2</v>
      </c>
      <c r="R76" s="48">
        <f t="shared" si="30"/>
        <v>-1.1759678348892841E-7</v>
      </c>
      <c r="S76" s="48">
        <f>-Parameters!B$6*2*Model!N76*((Model!N77-Model!N76)/5)</f>
        <v>-1.1759633742577202E-7</v>
      </c>
      <c r="T76" s="48">
        <f t="shared" si="31"/>
        <v>-1.0728843094373765E-6</v>
      </c>
      <c r="U76" s="48">
        <f>(Parameters!B$7-Parameters!B$8*Model!L76)*((Model!L77-Model!L76)/5)</f>
        <v>-1.0728299050433317E-6</v>
      </c>
      <c r="V76" s="49">
        <f t="shared" si="38"/>
        <v>-1.190481092926305E-6</v>
      </c>
      <c r="W76" s="48">
        <f t="shared" si="39"/>
        <v>1.9998809518907073E-2</v>
      </c>
      <c r="Y76" s="38">
        <f t="shared" si="32"/>
        <v>-1.007166590982593E-4</v>
      </c>
      <c r="AC76" s="10">
        <f>(Parameters!$B$13-Parameters!$E$25/Parameters!$E$24)*EXP(0.5*$A76*Parameters!$E$26) + Parameters!$E$25/Parameters!$E$24</f>
        <v>5987.4610353792123</v>
      </c>
      <c r="AD76" s="10">
        <f>(Parameters!B$13-Parameters!E$25/Parameters!E$24)*0.5*Parameters!E$26*EXP(-0.5*Model!A76*Parameters!E$27)</f>
        <v>4.5631540071200378</v>
      </c>
      <c r="AE76" s="10">
        <f>(Parameters!B$7-Parameters!B$8*Model!AD76)*(Parameters!B$15*EXP((Parameters!B$1+Parameters!B$19)*A76))/1000000000</f>
        <v>663429.78158488753</v>
      </c>
      <c r="AF76" s="2">
        <f>AF75+Parameters!B$9*(Parameters!B$10*Model!AC76-Model!AF75)</f>
        <v>2.8729889844104188</v>
      </c>
      <c r="AG76" s="10">
        <f t="shared" si="33"/>
        <v>8.8934378082516918E-2</v>
      </c>
      <c r="AH76" s="11">
        <f t="shared" si="34"/>
        <v>3.1944193149220992E-2</v>
      </c>
      <c r="AI76" s="11">
        <f t="shared" si="40"/>
        <v>-4.436733252854097E-3</v>
      </c>
      <c r="AJ76" s="35">
        <v>1.3876628917306228</v>
      </c>
      <c r="AK76" s="11"/>
      <c r="AL76" s="2">
        <f>(Parameters!$B$13-Parameters!$B$25/Parameters!$B$24)*EXP(0.5*$A76*Parameters!$B$26) + Parameters!$B$25/Parameters!$B$24</f>
        <v>6051.9320736979462</v>
      </c>
      <c r="AM76" s="2">
        <f>(Parameters!B$13-Parameters!B$25/Parameters!B$24)*0.5*Parameters!B$26*EXP(-0.5*Model!A76*Parameters!B$27)</f>
        <v>4.6898851085689657</v>
      </c>
      <c r="AN76" s="8">
        <f>(Parameters!B$7-Parameters!B$8*Model!AM76)*(Parameters!B$15*EXP((Parameters!B$1+Parameters!B$19)*A76))/1000000000</f>
        <v>661183.94103063073</v>
      </c>
      <c r="AO76" s="2">
        <f>AO75+Parameters!B$9*(Parameters!B$10*Model!AL76-Model!AO75)</f>
        <v>2.9039076826975125</v>
      </c>
      <c r="AP76">
        <f t="shared" si="35"/>
        <v>0.11985307636961062</v>
      </c>
      <c r="AQ76" s="3">
        <f t="shared" si="36"/>
        <v>4.3049829589260041E-2</v>
      </c>
      <c r="AV76" s="15">
        <f>IF(Parameters!H$30*EXP(0.5*Model!A76*Parameters!H$26)+Parameters!H$31*EXP(0.5*Model!A76*Parameters!H$27)+Parameters!$H$25/Parameters!$H$24&gt;AV75,Parameters!H$30*EXP(0.5*Model!A76*Parameters!H$26)+Parameters!H$31*EXP(0.5*Model!A76*Parameters!H$27)+Parameters!$H$25/Parameters!$H$24,AV75+5*AW75)</f>
        <v>4178.3170609379795</v>
      </c>
      <c r="AW76" s="22">
        <f>IF(Parameters!H$30*0.5*Parameters!H$26*EXP(0.5*Model!A76*Parameters!H$26)+Parameters!H$31*0.5*Parameters!H$27*EXP(0.5*Model!A76*Parameters!H$27)&gt;0,Parameters!H$30*0.5*Parameters!H$26*EXP(0.5*Model!A76*Parameters!H$26)+Parameters!H$31*0.5*Parameters!H$27*EXP(0.5*Model!A76*Parameters!H$27),0)</f>
        <v>0</v>
      </c>
      <c r="AX76">
        <f>(Parameters!B$7-Parameters!B$8*Model!AW76)*(Parameters!B$15*EXP((Parameters!B$1+Parameters!B$19)*A76))/1000000000</f>
        <v>744294.82739717665</v>
      </c>
      <c r="AY76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76))/1000000000</f>
        <v>2960607.8477044995</v>
      </c>
      <c r="AZ76" s="2">
        <f>AZ75+Parameters!B$9*(Parameters!B$10*Model!AV76-Model!AZ75)</f>
        <v>2.0055921892502302</v>
      </c>
      <c r="BC76">
        <v>4166.6000000000004</v>
      </c>
      <c r="BD76">
        <v>0</v>
      </c>
      <c r="BE76">
        <f>(Parameters!B$7-Parameters!B$8*Model!BD76)*(Parameters!B$15*EXP((Parameters!B$1+Parameters!B$19)*A76))/1000000000</f>
        <v>744294.82739717665</v>
      </c>
      <c r="BF76" s="2">
        <f>BF75+Parameters!B$9*(Parameters!B$10*Model!BC76-Model!BF75)</f>
        <v>1.9999680000000002</v>
      </c>
    </row>
    <row r="77" spans="1:58" x14ac:dyDescent="0.3">
      <c r="A77">
        <f>A76+Parameters!B$16</f>
        <v>370</v>
      </c>
      <c r="B77">
        <f>B76*(1+Parameters!B$1)^Parameters!B$16</f>
        <v>46526351288.75058</v>
      </c>
      <c r="C77">
        <f>C76/(1+Parameters!B$2)^Parameters!B$16</f>
        <v>1.7461133441984893E-2</v>
      </c>
      <c r="D77">
        <f>(1/B77)*(1-Parameters!B$4)*K77</f>
        <v>11267146.169977853</v>
      </c>
      <c r="E77">
        <f>D77^(1-Parameters!B$3)/(1-Parameters!B$3)</f>
        <v>-9.7229282448411999E-3</v>
      </c>
      <c r="F77" s="59">
        <f t="shared" si="26"/>
        <v>-7898934.4066486675</v>
      </c>
      <c r="G77">
        <f>G76*(1+Parameters!B$1+Parameters!B$5)^Parameters!B$16</f>
        <v>9286.0324068738973</v>
      </c>
      <c r="H77">
        <f>EXP(-Parameters!B$6*N77^2)</f>
        <v>0.96198599345645996</v>
      </c>
      <c r="I77">
        <f>EXP(Parameters!B$7*L77-Parameters!B$8/2*L77^2)</f>
        <v>1.0000099856408788</v>
      </c>
      <c r="J77" s="54">
        <f t="shared" si="37"/>
        <v>0.96199559950312108</v>
      </c>
      <c r="K77">
        <f>Parameters!B$15*G77*H77*I77</f>
        <v>6.8976210621853978E+17</v>
      </c>
      <c r="L77" s="56">
        <v>7.9258200810505535E-3</v>
      </c>
      <c r="M77" s="2">
        <f>M76+L77*Parameters!B$16</f>
        <v>5800.1616970368132</v>
      </c>
      <c r="N77" s="2">
        <f>N76+Parameters!B$9*(Parameters!B$10*Model!M77-Model!N76)</f>
        <v>2.7840757259455198</v>
      </c>
      <c r="O77" s="37">
        <f t="shared" si="27"/>
        <v>1.9907439485671308E-2</v>
      </c>
      <c r="P77" s="47">
        <f t="shared" si="28"/>
        <v>1.9699419087303906E-2</v>
      </c>
      <c r="Q77" s="48">
        <f t="shared" si="29"/>
        <v>1.9692612590371441E-2</v>
      </c>
      <c r="R77" s="48">
        <f t="shared" si="30"/>
        <v>-4.6082282677174712E-7</v>
      </c>
      <c r="S77" s="48">
        <f>-Parameters!B$6*2*Model!N77*((Model!N78-Model!N77)/5)</f>
        <v>-4.6081597768313285E-7</v>
      </c>
      <c r="T77" s="48">
        <f t="shared" si="31"/>
        <v>7.2673197595598355E-6</v>
      </c>
      <c r="U77" s="48">
        <f>(Parameters!B$7-Parameters!B$8*Model!L77)*((Model!L78-Model!L77)/5)</f>
        <v>7.2698174068038996E-6</v>
      </c>
      <c r="V77" s="49">
        <f t="shared" si="38"/>
        <v>6.8064969327880882E-6</v>
      </c>
      <c r="W77" s="48">
        <f t="shared" si="39"/>
        <v>2.0006806496932789E-2</v>
      </c>
      <c r="Y77" s="38">
        <f t="shared" si="32"/>
        <v>-9.2560514328692695E-5</v>
      </c>
      <c r="AC77" s="10">
        <f>(Parameters!$B$13-Parameters!$E$25/Parameters!$E$24)*EXP(0.5*$A77*Parameters!$E$26) + Parameters!$E$25/Parameters!$E$24</f>
        <v>6010.0250429012858</v>
      </c>
      <c r="AD77" s="10">
        <f>(Parameters!B$13-Parameters!E$25/Parameters!E$24)*0.5*Parameters!E$26*EXP(-0.5*Model!A77*Parameters!E$27)</f>
        <v>4.4628207838039717</v>
      </c>
      <c r="AE77" s="10">
        <f>(Parameters!B$7-Parameters!B$8*Model!AD77)*(Parameters!B$15*EXP((Parameters!B$1+Parameters!B$19)*A77))/1000000000</f>
        <v>751897.11469254666</v>
      </c>
      <c r="AF77" s="2">
        <f>AF76+Parameters!B$9*(Parameters!B$10*Model!AC77-Model!AF76)</f>
        <v>2.8838415266838711</v>
      </c>
      <c r="AG77" s="10">
        <f t="shared" si="33"/>
        <v>9.9765800738351285E-2</v>
      </c>
      <c r="AH77" s="11">
        <f t="shared" si="34"/>
        <v>3.5834442220306024E-2</v>
      </c>
      <c r="AI77" s="11">
        <f t="shared" si="40"/>
        <v>-4.436733252854097E-3</v>
      </c>
      <c r="AJ77" s="35">
        <v>1.3423668582083799</v>
      </c>
      <c r="AK77" s="11"/>
      <c r="AL77" s="2">
        <f>(Parameters!$B$13-Parameters!$B$25/Parameters!$B$24)*EXP(0.5*$A77*Parameters!$B$26) + Parameters!$B$25/Parameters!$B$24</f>
        <v>6075.1257817298447</v>
      </c>
      <c r="AM77" s="2">
        <f>(Parameters!B$13-Parameters!B$25/Parameters!B$24)*0.5*Parameters!B$26*EXP(-0.5*Model!A77*Parameters!B$27)</f>
        <v>4.5879712781443054</v>
      </c>
      <c r="AN77" s="8">
        <f>(Parameters!B$7-Parameters!B$8*Model!AM77)*(Parameters!B$15*EXP((Parameters!B$1+Parameters!B$19)*A77))/1000000000</f>
        <v>749390.25888820202</v>
      </c>
      <c r="AO77" s="2">
        <f>AO76+Parameters!B$9*(Parameters!B$10*Model!AL77-Model!AO76)</f>
        <v>2.9150628214804928</v>
      </c>
      <c r="AP77">
        <f t="shared" si="35"/>
        <v>0.13098709553497301</v>
      </c>
      <c r="AQ77" s="3">
        <f t="shared" si="36"/>
        <v>4.7048682733113356E-2</v>
      </c>
      <c r="AV77" s="15">
        <f>IF(Parameters!H$30*EXP(0.5*Model!A77*Parameters!H$26)+Parameters!H$31*EXP(0.5*Model!A77*Parameters!H$27)+Parameters!$H$25/Parameters!$H$24&gt;AV76,Parameters!H$30*EXP(0.5*Model!A77*Parameters!H$26)+Parameters!H$31*EXP(0.5*Model!A77*Parameters!H$27)+Parameters!$H$25/Parameters!$H$24,AV76+5*AW76)</f>
        <v>4178.3170609379795</v>
      </c>
      <c r="AW77" s="22">
        <f>IF(Parameters!H$30*0.5*Parameters!H$26*EXP(0.5*Model!A77*Parameters!H$26)+Parameters!H$31*0.5*Parameters!H$27*EXP(0.5*Model!A77*Parameters!H$27)&gt;0,Parameters!H$30*0.5*Parameters!H$26*EXP(0.5*Model!A77*Parameters!H$26)+Parameters!H$31*0.5*Parameters!H$27*EXP(0.5*Model!A77*Parameters!H$27),0)</f>
        <v>0</v>
      </c>
      <c r="AX77">
        <f>(Parameters!B$7-Parameters!B$8*Model!AW77)*(Parameters!B$15*EXP((Parameters!B$1+Parameters!B$19)*A77))/1000000000</f>
        <v>841290.6743792136</v>
      </c>
      <c r="AY77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77))/1000000000</f>
        <v>3568051.33136624</v>
      </c>
      <c r="AZ77" s="2">
        <f>AZ76+Parameters!B$9*(Parameters!B$10*Model!AV77-Model!AZ76)</f>
        <v>2.0055921892502302</v>
      </c>
      <c r="BC77">
        <v>4166.6000000000004</v>
      </c>
      <c r="BD77">
        <v>0</v>
      </c>
      <c r="BE77">
        <f>(Parameters!B$7-Parameters!B$8*Model!BD77)*(Parameters!B$15*EXP((Parameters!B$1+Parameters!B$19)*A77))/1000000000</f>
        <v>841290.6743792136</v>
      </c>
      <c r="BF77" s="2">
        <f>BF76+Parameters!B$9*(Parameters!B$10*Model!BC77-Model!BF76)</f>
        <v>1.9999680000000002</v>
      </c>
    </row>
    <row r="78" spans="1:58" x14ac:dyDescent="0.3">
      <c r="A78">
        <f>A77+Parameters!B$16</f>
        <v>375</v>
      </c>
      <c r="B78">
        <f>B77*(1+Parameters!B$1)^Parameters!B$16</f>
        <v>47701199962.270844</v>
      </c>
      <c r="C78">
        <f>C77/(1+Parameters!B$2)^Parameters!B$16</f>
        <v>1.6531667180420172E-2</v>
      </c>
      <c r="D78">
        <f>(1/B78)*(1-Parameters!B$4)*K78</f>
        <v>12434196.51364783</v>
      </c>
      <c r="E78">
        <f>D78^(1-Parameters!B$3)/(1-Parameters!B$3)</f>
        <v>-9.3932471902785832E-3</v>
      </c>
      <c r="F78" s="59">
        <f t="shared" si="26"/>
        <v>-7407330.2685657265</v>
      </c>
      <c r="G78">
        <f>G77*(1+Parameters!B$1+Parameters!B$5)^Parameters!B$16</f>
        <v>10506.293330305622</v>
      </c>
      <c r="H78">
        <f>EXP(-Parameters!B$6*N78^2)</f>
        <v>0.96198377693348947</v>
      </c>
      <c r="I78">
        <f>EXP(Parameters!B$7*L78-Parameters!B$8/2*L78^2)</f>
        <v>1.0000463232627097</v>
      </c>
      <c r="J78" s="54">
        <f t="shared" si="37"/>
        <v>0.96202833916071084</v>
      </c>
      <c r="K78">
        <f>Parameters!B$15*G78*H78*I78</f>
        <v>7.8042907140485005E+17</v>
      </c>
      <c r="L78" s="56">
        <v>3.6779746878663561E-2</v>
      </c>
      <c r="M78" s="2">
        <f>M77+L78*Parameters!B$16</f>
        <v>5800.3455957712067</v>
      </c>
      <c r="N78" s="2">
        <f>N77+Parameters!B$9*(Parameters!B$10*Model!M78-Model!N77)</f>
        <v>2.7841584851846792</v>
      </c>
      <c r="O78" s="37">
        <f t="shared" si="27"/>
        <v>1.9915364451789763E-2</v>
      </c>
      <c r="P78" s="47">
        <f t="shared" si="28"/>
        <v>1.9707189336861289E-2</v>
      </c>
      <c r="Q78" s="48">
        <f t="shared" si="29"/>
        <v>1.9692612590371441E-2</v>
      </c>
      <c r="R78" s="48">
        <f t="shared" si="30"/>
        <v>-1.2612812037280223E-6</v>
      </c>
      <c r="S78" s="48">
        <f>-Parameters!B$6*2*Model!N78*((Model!N79-Model!N78)/5)</f>
        <v>-1.2612299009734481E-6</v>
      </c>
      <c r="T78" s="48">
        <f t="shared" si="31"/>
        <v>1.5838027692800499E-5</v>
      </c>
      <c r="U78" s="48">
        <f>(Parameters!B$7-Parameters!B$8*Model!L78)*((Model!L79-Model!L78)/5)</f>
        <v>1.5849916412579448E-5</v>
      </c>
      <c r="V78" s="49">
        <f t="shared" si="38"/>
        <v>1.4576746489072476E-5</v>
      </c>
      <c r="W78" s="48">
        <f t="shared" si="39"/>
        <v>2.0014576746489075E-2</v>
      </c>
      <c r="Y78" s="38">
        <f t="shared" si="32"/>
        <v>-8.4635548210237194E-5</v>
      </c>
      <c r="AC78" s="10">
        <f>(Parameters!$B$13-Parameters!$E$25/Parameters!$E$24)*EXP(0.5*$A78*Parameters!$E$26) + Parameters!$E$25/Parameters!$E$24</f>
        <v>6032.0929199832999</v>
      </c>
      <c r="AD78" s="10">
        <f>(Parameters!B$13-Parameters!E$25/Parameters!E$24)*0.5*Parameters!E$26*EXP(-0.5*Model!A78*Parameters!E$27)</f>
        <v>4.3646936564656631</v>
      </c>
      <c r="AE78" s="10">
        <f>(Parameters!B$7-Parameters!B$8*Model!AD78)*(Parameters!B$15*EXP((Parameters!B$1+Parameters!B$19)*A78))/1000000000</f>
        <v>852105.39288498275</v>
      </c>
      <c r="AF78" s="2">
        <f>AF77+Parameters!B$9*(Parameters!B$10*Model!AC78-Model!AF77)</f>
        <v>2.8944554466040633</v>
      </c>
      <c r="AG78" s="10">
        <f t="shared" si="33"/>
        <v>0.11029696141938405</v>
      </c>
      <c r="AH78" s="11">
        <f t="shared" si="34"/>
        <v>3.961590620875443E-2</v>
      </c>
      <c r="AI78" s="11">
        <f t="shared" si="40"/>
        <v>-4.436733252854097E-3</v>
      </c>
      <c r="AJ78" s="35">
        <v>1.2985493758998896</v>
      </c>
      <c r="AK78" s="11"/>
      <c r="AL78" s="2">
        <f>(Parameters!$B$13-Parameters!$B$25/Parameters!$B$24)*EXP(0.5*$A78*Parameters!$B$26) + Parameters!$B$25/Parameters!$B$24</f>
        <v>6097.8154774943714</v>
      </c>
      <c r="AM78" s="2">
        <f>(Parameters!B$13-Parameters!B$25/Parameters!B$24)*0.5*Parameters!B$26*EXP(-0.5*Model!A78*Parameters!B$27)</f>
        <v>4.4882720923412887</v>
      </c>
      <c r="AN78" s="8">
        <f>(Parameters!B$7-Parameters!B$8*Model!AM78)*(Parameters!B$15*EXP((Parameters!B$1+Parameters!B$19)*A78))/1000000000</f>
        <v>849307.43899847195</v>
      </c>
      <c r="AO78" s="2">
        <f>AO77+Parameters!B$9*(Parameters!B$10*Model!AL78-Model!AO77)</f>
        <v>2.9259755528492244</v>
      </c>
      <c r="AP78">
        <f t="shared" si="35"/>
        <v>0.14181706766454516</v>
      </c>
      <c r="AQ78" s="3">
        <f t="shared" si="36"/>
        <v>5.0937138966475941E-2</v>
      </c>
      <c r="AV78" s="15">
        <f>IF(Parameters!H$30*EXP(0.5*Model!A78*Parameters!H$26)+Parameters!H$31*EXP(0.5*Model!A78*Parameters!H$27)+Parameters!$H$25/Parameters!$H$24&gt;AV77,Parameters!H$30*EXP(0.5*Model!A78*Parameters!H$26)+Parameters!H$31*EXP(0.5*Model!A78*Parameters!H$27)+Parameters!$H$25/Parameters!$H$24,AV77+5*AW77)</f>
        <v>4178.3170609379795</v>
      </c>
      <c r="AW78" s="22">
        <f>IF(Parameters!H$30*0.5*Parameters!H$26*EXP(0.5*Model!A78*Parameters!H$26)+Parameters!H$31*0.5*Parameters!H$27*EXP(0.5*Model!A78*Parameters!H$27)&gt;0,Parameters!H$30*0.5*Parameters!H$26*EXP(0.5*Model!A78*Parameters!H$26)+Parameters!H$31*0.5*Parameters!H$27*EXP(0.5*Model!A78*Parameters!H$27),0)</f>
        <v>0</v>
      </c>
      <c r="AX78">
        <f>(Parameters!B$7-Parameters!B$8*Model!AW78)*(Parameters!B$15*EXP((Parameters!B$1+Parameters!B$19)*A78))/1000000000</f>
        <v>950926.93479078449</v>
      </c>
      <c r="AY78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78))/1000000000</f>
        <v>4300127.189467309</v>
      </c>
      <c r="AZ78" s="2">
        <f>AZ77+Parameters!B$9*(Parameters!B$10*Model!AV78-Model!AZ77)</f>
        <v>2.0055921892502302</v>
      </c>
      <c r="BC78">
        <v>4166.6000000000004</v>
      </c>
      <c r="BD78">
        <v>0</v>
      </c>
      <c r="BE78">
        <f>(Parameters!B$7-Parameters!B$8*Model!BD78)*(Parameters!B$15*EXP((Parameters!B$1+Parameters!B$19)*A78))/1000000000</f>
        <v>950926.93479078449</v>
      </c>
      <c r="BF78" s="2">
        <f>BF77+Parameters!B$9*(Parameters!B$10*Model!BC78-Model!BF77)</f>
        <v>1.9999680000000002</v>
      </c>
    </row>
    <row r="79" spans="1:58" x14ac:dyDescent="0.3">
      <c r="A79">
        <f>A78+Parameters!B$16</f>
        <v>380</v>
      </c>
      <c r="B79">
        <f>B78*(1+Parameters!B$1)^Parameters!B$16</f>
        <v>48905715037.033409</v>
      </c>
      <c r="C79">
        <f>C78/(1+Parameters!B$2)^Parameters!B$16</f>
        <v>1.5651676947101695E-2</v>
      </c>
      <c r="D79">
        <f>(1/B79)*(1-Parameters!B$4)*K79</f>
        <v>13722662.996126646</v>
      </c>
      <c r="E79">
        <f>D79^(1-Parameters!B$3)/(1-Parameters!B$3)</f>
        <v>-9.0746214284400748E-3</v>
      </c>
      <c r="F79" s="59">
        <f t="shared" si="26"/>
        <v>-6946227.5275436193</v>
      </c>
      <c r="G79">
        <f>G78*(1+Parameters!B$1+Parameters!B$5)^Parameters!B$16</f>
        <v>11886.906560945772</v>
      </c>
      <c r="H79">
        <f>EXP(-Parameters!B$6*N79^2)</f>
        <v>0.96197771029233814</v>
      </c>
      <c r="I79">
        <f>EXP(Parameters!B$7*L79-Parameters!B$8/2*L79^2)</f>
        <v>1.0001255202052863</v>
      </c>
      <c r="J79" s="54">
        <f t="shared" si="37"/>
        <v>0.96209845793201487</v>
      </c>
      <c r="K79">
        <f>Parameters!B$15*G79*H79*I79</f>
        <v>8.8304821847080627E+17</v>
      </c>
      <c r="L79" s="56">
        <v>9.9731367833764475E-2</v>
      </c>
      <c r="M79" s="2">
        <f>M78+L79*Parameters!B$16</f>
        <v>5800.8442526103754</v>
      </c>
      <c r="N79" s="2">
        <f>N78+Parameters!B$9*(Parameters!B$10*Model!M79-Model!N78)</f>
        <v>2.7843849862814531</v>
      </c>
      <c r="O79" s="37">
        <f t="shared" si="27"/>
        <v>1.9896701136275619E-2</v>
      </c>
      <c r="P79" s="47">
        <f t="shared" si="28"/>
        <v>1.9688890282914144E-2</v>
      </c>
      <c r="Q79" s="48">
        <f t="shared" si="29"/>
        <v>1.9692612590371441E-2</v>
      </c>
      <c r="R79" s="48">
        <f t="shared" si="30"/>
        <v>-1.2042217769860303E-6</v>
      </c>
      <c r="S79" s="48">
        <f>-Parameters!B$6*2*Model!N79*((Model!N80-Model!N79)/5)</f>
        <v>-1.2041750184829753E-6</v>
      </c>
      <c r="T79" s="48">
        <f t="shared" si="31"/>
        <v>-2.5180856806496177E-6</v>
      </c>
      <c r="U79" s="48">
        <f>(Parameters!B$7-Parameters!B$8*Model!L79)*((Model!L80-Model!L79)/5)</f>
        <v>-2.5177847805637471E-6</v>
      </c>
      <c r="V79" s="49">
        <f t="shared" si="38"/>
        <v>-3.722307457635648E-6</v>
      </c>
      <c r="W79" s="48">
        <f t="shared" si="39"/>
        <v>1.9996277692542364E-2</v>
      </c>
      <c r="Y79" s="38">
        <f t="shared" si="32"/>
        <v>-1.0329886372438188E-4</v>
      </c>
      <c r="AC79" s="10">
        <f>(Parameters!$B$13-Parameters!$E$25/Parameters!$E$24)*EXP(0.5*$A79*Parameters!$E$26) + Parameters!$E$25/Parameters!$E$24</f>
        <v>6053.6755753883926</v>
      </c>
      <c r="AD79" s="10">
        <f>(Parameters!B$13-Parameters!E$25/Parameters!E$24)*0.5*Parameters!E$26*EXP(-0.5*Model!A79*Parameters!E$27)</f>
        <v>4.2687241181469746</v>
      </c>
      <c r="AE79" s="10">
        <f>(Parameters!B$7-Parameters!B$8*Model!AD79)*(Parameters!B$15*EXP((Parameters!B$1+Parameters!B$19)*A79))/1000000000</f>
        <v>965607.04037865798</v>
      </c>
      <c r="AF79" s="2">
        <f>AF78+Parameters!B$9*(Parameters!B$10*Model!AC79-Model!AF78)</f>
        <v>2.9048359909257222</v>
      </c>
      <c r="AG79" s="10">
        <f t="shared" si="33"/>
        <v>0.12045100464426906</v>
      </c>
      <c r="AH79" s="11">
        <f t="shared" si="34"/>
        <v>4.3259464922317158E-2</v>
      </c>
      <c r="AI79" s="11">
        <f t="shared" si="40"/>
        <v>-4.436733252854097E-3</v>
      </c>
      <c r="AJ79" s="35">
        <v>1.2561621819988598</v>
      </c>
      <c r="AK79" s="11"/>
      <c r="AL79" s="2">
        <f>(Parameters!$B$13-Parameters!$B$25/Parameters!$B$24)*EXP(0.5*$A79*Parameters!$B$26) + Parameters!$B$25/Parameters!$B$24</f>
        <v>6120.0121134604169</v>
      </c>
      <c r="AM79" s="2">
        <f>(Parameters!B$13-Parameters!B$25/Parameters!B$24)*0.5*Parameters!B$26*EXP(-0.5*Model!A79*Parameters!B$27)</f>
        <v>4.3907394256917689</v>
      </c>
      <c r="AN79" s="8">
        <f>(Parameters!B$7-Parameters!B$8*Model!AM79)*(Parameters!B$15*EXP((Parameters!B$1+Parameters!B$19)*A79))/1000000000</f>
        <v>962484.46269620303</v>
      </c>
      <c r="AO79" s="2">
        <f>AO78+Parameters!B$9*(Parameters!B$10*Model!AL79-Model!AO78)</f>
        <v>2.9366511444526018</v>
      </c>
      <c r="AP79">
        <f t="shared" si="35"/>
        <v>0.15226615817114864</v>
      </c>
      <c r="AQ79" s="3">
        <f t="shared" si="36"/>
        <v>5.4685741706465715E-2</v>
      </c>
      <c r="AV79" s="15">
        <f>IF(Parameters!H$30*EXP(0.5*Model!A79*Parameters!H$26)+Parameters!H$31*EXP(0.5*Model!A79*Parameters!H$27)+Parameters!$H$25/Parameters!$H$24&gt;AV78,Parameters!H$30*EXP(0.5*Model!A79*Parameters!H$26)+Parameters!H$31*EXP(0.5*Model!A79*Parameters!H$27)+Parameters!$H$25/Parameters!$H$24,AV78+5*AW78)</f>
        <v>4178.3170609379795</v>
      </c>
      <c r="AW79" s="22">
        <f>IF(Parameters!H$30*0.5*Parameters!H$26*EXP(0.5*Model!A79*Parameters!H$26)+Parameters!H$31*0.5*Parameters!H$27*EXP(0.5*Model!A79*Parameters!H$27)&gt;0,Parameters!H$30*0.5*Parameters!H$26*EXP(0.5*Model!A79*Parameters!H$26)+Parameters!H$31*0.5*Parameters!H$27*EXP(0.5*Model!A79*Parameters!H$27),0)</f>
        <v>0</v>
      </c>
      <c r="AX79">
        <f>(Parameters!B$7-Parameters!B$8*Model!AW79)*(Parameters!B$15*EXP((Parameters!B$1+Parameters!B$19)*A79))/1000000000</f>
        <v>1074850.8961873967</v>
      </c>
      <c r="AY79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79))/1000000000</f>
        <v>5182406.9017851297</v>
      </c>
      <c r="AZ79" s="2">
        <f>AZ78+Parameters!B$9*(Parameters!B$10*Model!AV79-Model!AZ78)</f>
        <v>2.0055921892502302</v>
      </c>
      <c r="BC79">
        <v>4166.6000000000004</v>
      </c>
      <c r="BD79">
        <v>0</v>
      </c>
      <c r="BE79">
        <f>(Parameters!B$7-Parameters!B$8*Model!BD79)*(Parameters!B$15*EXP((Parameters!B$1+Parameters!B$19)*A79))/1000000000</f>
        <v>1074850.8961873967</v>
      </c>
      <c r="BF79" s="2">
        <f>BF78+Parameters!B$9*(Parameters!B$10*Model!BC79-Model!BF78)</f>
        <v>1.9999680000000002</v>
      </c>
    </row>
    <row r="80" spans="1:58" x14ac:dyDescent="0.3">
      <c r="A80">
        <f>A79+Parameters!B$16</f>
        <v>385</v>
      </c>
      <c r="B80">
        <f>B79*(1+Parameters!B$1)^Parameters!B$16</f>
        <v>50140645626.845444</v>
      </c>
      <c r="C80">
        <f>C79/(1+Parameters!B$2)^Parameters!B$16</f>
        <v>1.4818529104347014E-2</v>
      </c>
      <c r="D80">
        <f>(1/B80)*(1-Parameters!B$4)*K80</f>
        <v>15143258.406536464</v>
      </c>
      <c r="E80">
        <f>D80^(1-Parameters!B$3)/(1-Parameters!B$3)</f>
        <v>-8.7670844305545257E-3</v>
      </c>
      <c r="F80" s="59">
        <f t="shared" si="26"/>
        <v>-6514036.8079358106</v>
      </c>
      <c r="G80">
        <f>G79*(1+Parameters!B$1+Parameters!B$5)^Parameters!B$16</f>
        <v>13448.943708917497</v>
      </c>
      <c r="H80">
        <f>EXP(-Parameters!B$6*N80^2)</f>
        <v>0.96197191813723726</v>
      </c>
      <c r="I80">
        <f>EXP(Parameters!B$7*L80-Parameters!B$8/2*L80^2)</f>
        <v>1.000112928275799</v>
      </c>
      <c r="J80" s="54">
        <f t="shared" si="37"/>
        <v>0.96208055196731956</v>
      </c>
      <c r="K80">
        <f>Parameters!B$15*G80*H80*I80</f>
        <v>9.9906941236564864E+17</v>
      </c>
      <c r="L80" s="56">
        <v>8.9716377227272756E-2</v>
      </c>
      <c r="M80" s="2">
        <f>M79+L80*Parameters!B$16</f>
        <v>5801.2928344965121</v>
      </c>
      <c r="N80" s="2">
        <f>N79+Parameters!B$9*(Parameters!B$10*Model!M80-Model!N79)</f>
        <v>2.7846012234441329</v>
      </c>
      <c r="O80" s="37">
        <f t="shared" si="27"/>
        <v>1.9927776169240241E-2</v>
      </c>
      <c r="P80" s="47">
        <f t="shared" si="28"/>
        <v>1.9719358623021037E-2</v>
      </c>
      <c r="Q80" s="48">
        <f t="shared" si="29"/>
        <v>1.9692612590371441E-2</v>
      </c>
      <c r="R80" s="48">
        <f t="shared" si="30"/>
        <v>-2.6353344018488949E-6</v>
      </c>
      <c r="S80" s="48">
        <f>-Parameters!B$6*2*Model!N80*((Model!N81-Model!N80)/5)</f>
        <v>-2.6351105237169102E-6</v>
      </c>
      <c r="T80" s="48">
        <f t="shared" si="31"/>
        <v>2.9381367051648541E-5</v>
      </c>
      <c r="U80" s="48">
        <f>(Parameters!B$7-Parameters!B$8*Model!L80)*((Model!L81-Model!L80)/5)</f>
        <v>2.9422438012881235E-5</v>
      </c>
      <c r="V80" s="49">
        <f t="shared" si="38"/>
        <v>2.6746032649799647E-5</v>
      </c>
      <c r="W80" s="48">
        <f t="shared" si="39"/>
        <v>2.0026746032649801E-2</v>
      </c>
      <c r="Y80" s="38">
        <f t="shared" si="32"/>
        <v>-7.2223830759759328E-5</v>
      </c>
      <c r="AC80" s="10">
        <f>(Parameters!$B$13-Parameters!$E$25/Parameters!$E$24)*EXP(0.5*$A80*Parameters!$E$26) + Parameters!$E$25/Parameters!$E$24</f>
        <v>6074.7836780211846</v>
      </c>
      <c r="AD80" s="10">
        <f>(Parameters!B$13-Parameters!E$25/Parameters!E$24)*0.5*Parameters!E$26*EXP(-0.5*Model!A80*Parameters!E$27)</f>
        <v>4.1748647284458098</v>
      </c>
      <c r="AE80" s="10">
        <f>(Parameters!B$7-Parameters!B$8*Model!AD80)*(Parameters!B$15*EXP((Parameters!B$1+Parameters!B$19)*A80))/1000000000</f>
        <v>1094159.149596744</v>
      </c>
      <c r="AF80" s="2">
        <f>AF79+Parameters!B$9*(Parameters!B$10*Model!AC80-Model!AF79)</f>
        <v>2.9149882910395495</v>
      </c>
      <c r="AG80" s="10">
        <f t="shared" si="33"/>
        <v>0.13038706759541663</v>
      </c>
      <c r="AH80" s="11">
        <f t="shared" si="34"/>
        <v>4.6824323173336624E-2</v>
      </c>
      <c r="AI80" s="11">
        <f t="shared" si="40"/>
        <v>-4.436733252854097E-3</v>
      </c>
      <c r="AJ80" s="35">
        <v>1.2151585890914844</v>
      </c>
      <c r="AK80" s="11"/>
      <c r="AL80" s="2">
        <f>(Parameters!$B$13-Parameters!$B$25/Parameters!$B$24)*EXP(0.5*$A80*Parameters!$B$26) + Parameters!$B$25/Parameters!$B$24</f>
        <v>6141.7264040935861</v>
      </c>
      <c r="AM80" s="2">
        <f>(Parameters!B$13-Parameters!B$25/Parameters!B$24)*0.5*Parameters!B$26*EXP(-0.5*Model!A80*Parameters!B$27)</f>
        <v>4.2953261985209732</v>
      </c>
      <c r="AN80" s="8">
        <f>(Parameters!B$7-Parameters!B$8*Model!AM80)*(Parameters!B$15*EXP((Parameters!B$1+Parameters!B$19)*A80))/1000000000</f>
        <v>1090674.5878440796</v>
      </c>
      <c r="AO80" s="2">
        <f>AO79+Parameters!B$9*(Parameters!B$10*Model!AL80-Model!AO79)</f>
        <v>2.9470947494705593</v>
      </c>
      <c r="AP80">
        <f t="shared" si="35"/>
        <v>0.16249352602642642</v>
      </c>
      <c r="AQ80" s="3">
        <f t="shared" si="36"/>
        <v>5.83543254446489E-2</v>
      </c>
      <c r="AV80" s="15">
        <f>IF(Parameters!H$30*EXP(0.5*Model!A80*Parameters!H$26)+Parameters!H$31*EXP(0.5*Model!A80*Parameters!H$27)+Parameters!$H$25/Parameters!$H$24&gt;AV79,Parameters!H$30*EXP(0.5*Model!A80*Parameters!H$26)+Parameters!H$31*EXP(0.5*Model!A80*Parameters!H$27)+Parameters!$H$25/Parameters!$H$24,AV79+5*AW79)</f>
        <v>4178.3170609379795</v>
      </c>
      <c r="AW80" s="22">
        <f>IF(Parameters!H$30*0.5*Parameters!H$26*EXP(0.5*Model!A80*Parameters!H$26)+Parameters!H$31*0.5*Parameters!H$27*EXP(0.5*Model!A80*Parameters!H$27)&gt;0,Parameters!H$30*0.5*Parameters!H$26*EXP(0.5*Model!A80*Parameters!H$26)+Parameters!H$31*0.5*Parameters!H$27*EXP(0.5*Model!A80*Parameters!H$27),0)</f>
        <v>0</v>
      </c>
      <c r="AX80">
        <f>(Parameters!B$7-Parameters!B$8*Model!AW80)*(Parameters!B$15*EXP((Parameters!B$1+Parameters!B$19)*A80))/1000000000</f>
        <v>1214924.5191893009</v>
      </c>
      <c r="AY80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80))/1000000000</f>
        <v>6245708.5830982476</v>
      </c>
      <c r="AZ80" s="2">
        <f>AZ79+Parameters!B$9*(Parameters!B$10*Model!AV80-Model!AZ79)</f>
        <v>2.0055921892502302</v>
      </c>
      <c r="BC80">
        <v>4166.6000000000004</v>
      </c>
      <c r="BD80">
        <v>0</v>
      </c>
      <c r="BE80">
        <f>(Parameters!B$7-Parameters!B$8*Model!BD80)*(Parameters!B$15*EXP((Parameters!B$1+Parameters!B$19)*A80))/1000000000</f>
        <v>1214924.5191893009</v>
      </c>
      <c r="BF80" s="2">
        <f>BF79+Parameters!B$9*(Parameters!B$10*Model!BC80-Model!BF79)</f>
        <v>1.9999680000000002</v>
      </c>
    </row>
    <row r="81" spans="1:58" x14ac:dyDescent="0.3">
      <c r="A81">
        <f>A80+Parameters!B$16</f>
        <v>390</v>
      </c>
      <c r="B81">
        <f>B80*(1+Parameters!B$1)^Parameters!B$16</f>
        <v>51406759761.576492</v>
      </c>
      <c r="C81">
        <f>C80/(1+Parameters!B$2)^Parameters!B$16</f>
        <v>1.4029730204535174E-2</v>
      </c>
      <c r="D81">
        <f>(1/B81)*(1-Parameters!B$4)*K81</f>
        <v>16713462.440127052</v>
      </c>
      <c r="E81">
        <f>D81^(1-Parameters!B$3)/(1-Parameters!B$3)</f>
        <v>-8.4695181930591282E-3</v>
      </c>
      <c r="F81" s="59">
        <f t="shared" si="26"/>
        <v>-6108411.0668890616</v>
      </c>
      <c r="G81">
        <f>G80*(1+Parameters!B$1+Parameters!B$5)^Parameters!B$16</f>
        <v>15216.245366972955</v>
      </c>
      <c r="H81">
        <f>EXP(-Parameters!B$6*N81^2)</f>
        <v>0.96195924263230048</v>
      </c>
      <c r="I81">
        <f>EXP(Parameters!B$7*L81-Parameters!B$8/2*L81^2)</f>
        <v>1.000259862493549</v>
      </c>
      <c r="J81" s="54">
        <f t="shared" si="37"/>
        <v>0.96220921975978346</v>
      </c>
      <c r="K81">
        <f>Parameters!B$15*G81*H81*I81</f>
        <v>1.1305065111101888E+18</v>
      </c>
      <c r="L81" s="56">
        <v>0.20672201987458239</v>
      </c>
      <c r="M81" s="2">
        <f>M80+L81*Parameters!B$16</f>
        <v>5802.3264445958848</v>
      </c>
      <c r="N81" s="2">
        <f>N80+Parameters!B$9*(Parameters!B$10*Model!M81-Model!N80)</f>
        <v>2.7850743810549123</v>
      </c>
      <c r="O81" s="37">
        <f t="shared" si="27"/>
        <v>1.9916131868451981E-2</v>
      </c>
      <c r="P81" s="47">
        <f t="shared" si="28"/>
        <v>1.9707941768286899E-2</v>
      </c>
      <c r="Q81" s="48">
        <f t="shared" si="29"/>
        <v>1.9692612590371441E-2</v>
      </c>
      <c r="R81" s="48">
        <f t="shared" si="30"/>
        <v>-3.6847662666313929E-6</v>
      </c>
      <c r="S81" s="48">
        <f>-Parameters!B$6*2*Model!N81*((Model!N82-Model!N81)/5)</f>
        <v>-3.6843287614985637E-6</v>
      </c>
      <c r="T81" s="48">
        <f t="shared" si="31"/>
        <v>1.901394418305383E-5</v>
      </c>
      <c r="U81" s="48">
        <f>(Parameters!B$7-Parameters!B$8*Model!L81)*((Model!L82-Model!L81)/5)</f>
        <v>1.9031224007470238E-5</v>
      </c>
      <c r="V81" s="49">
        <f t="shared" si="38"/>
        <v>1.5329177916422438E-5</v>
      </c>
      <c r="W81" s="48">
        <f t="shared" si="39"/>
        <v>2.0015329177916423E-2</v>
      </c>
      <c r="Y81" s="38">
        <f t="shared" si="32"/>
        <v>-8.3868131548019836E-5</v>
      </c>
      <c r="AC81" s="10">
        <f>(Parameters!$B$13-Parameters!$E$25/Parameters!$E$24)*EXP(0.5*$A81*Parameters!$E$26) + Parameters!$E$25/Parameters!$E$24</f>
        <v>6095.4276622017114</v>
      </c>
      <c r="AD81" s="10">
        <f>(Parameters!B$13-Parameters!E$25/Parameters!E$24)*0.5*Parameters!E$26*EXP(-0.5*Model!A81*Parameters!E$27)</f>
        <v>4.0830690900650026</v>
      </c>
      <c r="AE81" s="10">
        <f>(Parameters!B$7-Parameters!B$8*Model!AD81)*(Parameters!B$15*EXP((Parameters!B$1+Parameters!B$19)*A81))/1000000000</f>
        <v>1239750.402001546</v>
      </c>
      <c r="AF81" s="2">
        <f>AF80+Parameters!B$9*(Parameters!B$10*Model!AC81-Model!AF80)</f>
        <v>2.924917365508811</v>
      </c>
      <c r="AG81" s="10">
        <f t="shared" si="33"/>
        <v>0.13984298445389864</v>
      </c>
      <c r="AH81" s="11">
        <f t="shared" si="34"/>
        <v>5.0211579771499613E-2</v>
      </c>
      <c r="AI81" s="11">
        <f t="shared" si="40"/>
        <v>-4.436733252854097E-3</v>
      </c>
      <c r="AJ81" s="35">
        <v>1.1754934337325451</v>
      </c>
      <c r="AK81" s="11"/>
      <c r="AL81" s="2">
        <f>(Parameters!$B$13-Parameters!$B$25/Parameters!$B$24)*EXP(0.5*$A81*Parameters!$B$26) + Parameters!$B$25/Parameters!$B$24</f>
        <v>6162.9688310281472</v>
      </c>
      <c r="AM81" s="2">
        <f>(Parameters!B$13-Parameters!B$25/Parameters!B$24)*0.5*Parameters!B$26*EXP(-0.5*Model!A81*Parameters!B$27)</f>
        <v>4.2019863542218374</v>
      </c>
      <c r="AN81" s="8">
        <f>(Parameters!B$7-Parameters!B$8*Model!AM81)*(Parameters!B$15*EXP((Parameters!B$1+Parameters!B$19)*A81))/1000000000</f>
        <v>1235862.2253346753</v>
      </c>
      <c r="AO81" s="2">
        <f>AO80+Parameters!B$9*(Parameters!B$10*Model!AL81-Model!AO80)</f>
        <v>2.957311409101544</v>
      </c>
      <c r="AP81">
        <f t="shared" si="35"/>
        <v>0.17223702804663166</v>
      </c>
      <c r="AQ81" s="3">
        <f t="shared" si="36"/>
        <v>6.1842882623979627E-2</v>
      </c>
      <c r="AV81" s="15">
        <f>IF(Parameters!H$30*EXP(0.5*Model!A81*Parameters!H$26)+Parameters!H$31*EXP(0.5*Model!A81*Parameters!H$27)+Parameters!$H$25/Parameters!$H$24&gt;AV80,Parameters!H$30*EXP(0.5*Model!A81*Parameters!H$26)+Parameters!H$31*EXP(0.5*Model!A81*Parameters!H$27)+Parameters!$H$25/Parameters!$H$24,AV80+5*AW80)</f>
        <v>4178.3170609379795</v>
      </c>
      <c r="AW81" s="22">
        <f>IF(Parameters!H$30*0.5*Parameters!H$26*EXP(0.5*Model!A81*Parameters!H$26)+Parameters!H$31*0.5*Parameters!H$27*EXP(0.5*Model!A81*Parameters!H$27)&gt;0,Parameters!H$30*0.5*Parameters!H$26*EXP(0.5*Model!A81*Parameters!H$26)+Parameters!H$31*0.5*Parameters!H$27*EXP(0.5*Model!A81*Parameters!H$27),0)</f>
        <v>0</v>
      </c>
      <c r="AX81">
        <f>(Parameters!B$7-Parameters!B$8*Model!AW81)*(Parameters!B$15*EXP((Parameters!B$1+Parameters!B$19)*A81))/1000000000</f>
        <v>1373252.4134863897</v>
      </c>
      <c r="AY81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81))/1000000000</f>
        <v>7527173.4628846273</v>
      </c>
      <c r="AZ81" s="2">
        <f>AZ80+Parameters!B$9*(Parameters!B$10*Model!AV81-Model!AZ80)</f>
        <v>2.0055921892502302</v>
      </c>
      <c r="BC81">
        <v>4166.6000000000004</v>
      </c>
      <c r="BD81">
        <v>0</v>
      </c>
      <c r="BE81">
        <f>(Parameters!B$7-Parameters!B$8*Model!BD81)*(Parameters!B$15*EXP((Parameters!B$1+Parameters!B$19)*A81))/1000000000</f>
        <v>1373252.4134863897</v>
      </c>
      <c r="BF81" s="2">
        <f>BF80+Parameters!B$9*(Parameters!B$10*Model!BC81-Model!BF80)</f>
        <v>1.9999680000000002</v>
      </c>
    </row>
    <row r="82" spans="1:58" x14ac:dyDescent="0.3">
      <c r="A82">
        <f>A81+Parameters!B$16</f>
        <v>395</v>
      </c>
      <c r="B82">
        <f>B81*(1+Parameters!B$1)^Parameters!B$16</f>
        <v>52704844864.812729</v>
      </c>
      <c r="C82">
        <f>C81/(1+Parameters!B$2)^Parameters!B$16</f>
        <v>1.3282919527708425E-2</v>
      </c>
      <c r="D82">
        <f>(1/B82)*(1-Parameters!B$4)*K82</f>
        <v>18445427.911404856</v>
      </c>
      <c r="E82">
        <f>D82^(1-Parameters!B$3)/(1-Parameters!B$3)</f>
        <v>-8.1822152152222737E-3</v>
      </c>
      <c r="F82" s="59">
        <f t="shared" si="26"/>
        <v>-5728157.8778815437</v>
      </c>
      <c r="G82">
        <f>G81*(1+Parameters!B$1+Parameters!B$5)^Parameters!B$16</f>
        <v>17215.784977552117</v>
      </c>
      <c r="H82">
        <f>EXP(-Parameters!B$6*N82^2)</f>
        <v>0.9619415198207264</v>
      </c>
      <c r="I82">
        <f>EXP(Parameters!B$7*L82-Parameters!B$8/2*L82^2)</f>
        <v>1.0003549614399625</v>
      </c>
      <c r="J82" s="54">
        <f t="shared" si="37"/>
        <v>0.96228297196776169</v>
      </c>
      <c r="K82">
        <f>Parameters!B$15*G82*H82*I82</f>
        <v>1.279162390178526E+18</v>
      </c>
      <c r="L82" s="56">
        <v>0.28261629812239231</v>
      </c>
      <c r="M82" s="2">
        <f>M81+L82*Parameters!B$16</f>
        <v>5803.7395260864969</v>
      </c>
      <c r="N82" s="2">
        <f>N81+Parameters!B$9*(Parameters!B$10*Model!M82-Model!N81)</f>
        <v>2.785735822771974</v>
      </c>
      <c r="O82" s="37">
        <f t="shared" si="27"/>
        <v>1.9828052423742193E-2</v>
      </c>
      <c r="P82" s="47">
        <f t="shared" si="28"/>
        <v>1.9621578541524513E-2</v>
      </c>
      <c r="Q82" s="48">
        <f t="shared" si="29"/>
        <v>1.9692612590371441E-2</v>
      </c>
      <c r="R82" s="48">
        <f t="shared" si="30"/>
        <v>-3.1520831534941327E-7</v>
      </c>
      <c r="S82" s="48">
        <f>-Parameters!B$6*2*Model!N82*((Model!N83-Model!N82)/5)</f>
        <v>-3.1520511463421882E-7</v>
      </c>
      <c r="T82" s="48">
        <f t="shared" si="31"/>
        <v>-7.0718840532571221E-5</v>
      </c>
      <c r="U82" s="48">
        <f>(Parameters!B$7-Parameters!B$8*Model!L82)*((Model!L83-Model!L82)/5)</f>
        <v>-7.0480976677453474E-5</v>
      </c>
      <c r="V82" s="49">
        <f t="shared" si="38"/>
        <v>-7.1034048847920634E-5</v>
      </c>
      <c r="W82" s="48">
        <f t="shared" si="39"/>
        <v>1.9928965951152081E-2</v>
      </c>
      <c r="Y82" s="38">
        <f t="shared" si="32"/>
        <v>-1.7194757625780752E-4</v>
      </c>
      <c r="AC82" s="10">
        <f>(Parameters!$B$13-Parameters!$E$25/Parameters!$E$24)*EXP(0.5*$A82*Parameters!$E$26) + Parameters!$E$25/Parameters!$E$24</f>
        <v>6115.6177328233962</v>
      </c>
      <c r="AD82" s="10">
        <f>(Parameters!B$13-Parameters!E$25/Parameters!E$24)*0.5*Parameters!E$26*EXP(-0.5*Model!A82*Parameters!E$27)</f>
        <v>3.9932918258768564</v>
      </c>
      <c r="AE82" s="10">
        <f>(Parameters!B$7-Parameters!B$8*Model!AD82)*(Parameters!B$15*EXP((Parameters!B$1+Parameters!B$19)*A82))/1000000000</f>
        <v>1404631.5234504452</v>
      </c>
      <c r="AF82" s="2">
        <f>AF81+Parameters!B$9*(Parameters!B$10*Model!AC82-Model!AF81)</f>
        <v>2.9346281225501509</v>
      </c>
      <c r="AG82" s="10">
        <f t="shared" si="33"/>
        <v>0.14889229977817697</v>
      </c>
      <c r="AH82" s="11">
        <f t="shared" si="34"/>
        <v>5.3448104648351119E-2</v>
      </c>
      <c r="AI82" s="11">
        <f t="shared" si="40"/>
        <v>-4.436733252854097E-3</v>
      </c>
      <c r="AJ82" s="35">
        <v>1.1371230267000987</v>
      </c>
      <c r="AK82" s="11"/>
      <c r="AL82" s="2">
        <f>(Parameters!$B$13-Parameters!$B$25/Parameters!$B$24)*EXP(0.5*$A82*Parameters!$B$26) + Parameters!$B$25/Parameters!$B$24</f>
        <v>6183.7496481265816</v>
      </c>
      <c r="AM82" s="2">
        <f>(Parameters!B$13-Parameters!B$25/Parameters!B$24)*0.5*Parameters!B$26*EXP(-0.5*Model!A82*Parameters!B$27)</f>
        <v>4.1106748370231623</v>
      </c>
      <c r="AN82" s="8">
        <f>(Parameters!B$7-Parameters!B$8*Model!AM82)*(Parameters!B$15*EXP((Parameters!B$1+Parameters!B$19)*A82))/1000000000</f>
        <v>1400293.3451210235</v>
      </c>
      <c r="AO82" s="2">
        <f>AO81+Parameters!B$9*(Parameters!B$10*Model!AL82-Model!AO81)</f>
        <v>2.9673060549959369</v>
      </c>
      <c r="AP82">
        <f t="shared" si="35"/>
        <v>0.18157023222396296</v>
      </c>
      <c r="AQ82" s="3">
        <f t="shared" si="36"/>
        <v>6.5178553809632139E-2</v>
      </c>
      <c r="AV82" s="15">
        <f>IF(Parameters!H$30*EXP(0.5*Model!A82*Parameters!H$26)+Parameters!H$31*EXP(0.5*Model!A82*Parameters!H$27)+Parameters!$H$25/Parameters!$H$24&gt;AV81,Parameters!H$30*EXP(0.5*Model!A82*Parameters!H$26)+Parameters!H$31*EXP(0.5*Model!A82*Parameters!H$27)+Parameters!$H$25/Parameters!$H$24,AV81+5*AW81)</f>
        <v>4178.3170609379795</v>
      </c>
      <c r="AW82" s="22">
        <f>IF(Parameters!H$30*0.5*Parameters!H$26*EXP(0.5*Model!A82*Parameters!H$26)+Parameters!H$31*0.5*Parameters!H$27*EXP(0.5*Model!A82*Parameters!H$27)&gt;0,Parameters!H$30*0.5*Parameters!H$26*EXP(0.5*Model!A82*Parameters!H$26)+Parameters!H$31*0.5*Parameters!H$27*EXP(0.5*Model!A82*Parameters!H$27),0)</f>
        <v>0</v>
      </c>
      <c r="AX82">
        <f>(Parameters!B$7-Parameters!B$8*Model!AW82)*(Parameters!B$15*EXP((Parameters!B$1+Parameters!B$19)*A82))/1000000000</f>
        <v>1552213.459651449</v>
      </c>
      <c r="AY82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82))/1000000000</f>
        <v>9071563.2320214007</v>
      </c>
      <c r="AZ82" s="2">
        <f>AZ81+Parameters!B$9*(Parameters!B$10*Model!AV82-Model!AZ81)</f>
        <v>2.0055921892502302</v>
      </c>
      <c r="BC82">
        <v>4166.6000000000004</v>
      </c>
      <c r="BD82">
        <v>0</v>
      </c>
      <c r="BE82">
        <f>(Parameters!B$7-Parameters!B$8*Model!BD82)*(Parameters!B$15*EXP((Parameters!B$1+Parameters!B$19)*A82))/1000000000</f>
        <v>1552213.459651449</v>
      </c>
      <c r="BF82" s="2">
        <f>BF81+Parameters!B$9*(Parameters!B$10*Model!BC82-Model!BF81)</f>
        <v>1.9999680000000002</v>
      </c>
    </row>
    <row r="83" spans="1:58" x14ac:dyDescent="0.3">
      <c r="A83">
        <f>A82+Parameters!B$16</f>
        <v>400</v>
      </c>
      <c r="B83">
        <f>B82*(1+Parameters!B$1)^Parameters!B$16</f>
        <v>54035708243.572632</v>
      </c>
      <c r="C83">
        <f>C82/(1+Parameters!B$2)^Parameters!B$16</f>
        <v>1.2575862016401717E-2</v>
      </c>
      <c r="D83">
        <f>(1/B83)*(1-Parameters!B$4)*K83</f>
        <v>20348083.188666377</v>
      </c>
      <c r="E83">
        <f>D83^(1-Parameters!B$3)/(1-Parameters!B$3)</f>
        <v>-7.9058528942814021E-3</v>
      </c>
      <c r="F83" s="59">
        <f t="shared" si="26"/>
        <v>-5372387.6341742883</v>
      </c>
      <c r="G83">
        <f>G82*(1+Parameters!B$1+Parameters!B$5)^Parameters!B$16</f>
        <v>19478.080514961504</v>
      </c>
      <c r="H83">
        <f>EXP(-Parameters!B$6*N83^2)</f>
        <v>0.96194000376209143</v>
      </c>
      <c r="I83">
        <f>EXP(Parameters!B$7*L83-Parameters!B$8/2*L83^2)</f>
        <v>1.0000013042542424</v>
      </c>
      <c r="J83" s="54">
        <f t="shared" si="37"/>
        <v>0.9619412583764223</v>
      </c>
      <c r="K83">
        <f>Parameters!B$15*G83*H83*I83</f>
        <v>1.4467409032877916E+18</v>
      </c>
      <c r="L83" s="56">
        <v>1.0351344955480291E-3</v>
      </c>
      <c r="M83" s="2">
        <f>M82+L83*Parameters!B$16</f>
        <v>5803.7447017589748</v>
      </c>
      <c r="N83" s="2">
        <f>N82+Parameters!B$9*(Parameters!B$10*Model!M83-Model!N82)</f>
        <v>2.7857923976115653</v>
      </c>
      <c r="O83" s="37">
        <f t="shared" si="27"/>
        <v>1.9954936734182027E-2</v>
      </c>
      <c r="P83" s="47">
        <f t="shared" si="28"/>
        <v>1.9745988158896634E-2</v>
      </c>
      <c r="Q83" s="48">
        <f t="shared" si="29"/>
        <v>1.9692612590371441E-2</v>
      </c>
      <c r="R83" s="48">
        <f t="shared" si="30"/>
        <v>-2.7814343178569619E-6</v>
      </c>
      <c r="S83" s="48">
        <f>-Parameters!B$6*2*Model!N83*((Model!N84-Model!N83)/5)</f>
        <v>-2.7811851440941113E-6</v>
      </c>
      <c r="T83" s="48">
        <f t="shared" si="31"/>
        <v>5.6157002844048298E-5</v>
      </c>
      <c r="U83" s="48">
        <f>(Parameters!B$7-Parameters!B$8*Model!L83)*((Model!L84-Model!L83)/5)</f>
        <v>5.6306786027966239E-5</v>
      </c>
      <c r="V83" s="49">
        <f t="shared" si="38"/>
        <v>5.3375568526191338E-5</v>
      </c>
      <c r="W83" s="48">
        <f t="shared" si="39"/>
        <v>2.0053375568526193E-2</v>
      </c>
      <c r="Y83" s="38">
        <f t="shared" si="32"/>
        <v>-4.5063265817973236E-5</v>
      </c>
      <c r="AC83" s="10">
        <f>(Parameters!$B$13-Parameters!$E$25/Parameters!$E$24)*EXP(0.5*$A83*Parameters!$E$26) + Parameters!$E$25/Parameters!$E$24</f>
        <v>6135.3638703976112</v>
      </c>
      <c r="AD83" s="10">
        <f>(Parameters!B$13-Parameters!E$25/Parameters!E$24)*0.5*Parameters!E$26*EXP(-0.5*Model!A83*Parameters!E$27)</f>
        <v>3.9054885564919615</v>
      </c>
      <c r="AE83" s="10">
        <f>(Parameters!B$7-Parameters!B$8*Model!AD83)*(Parameters!B$15*EXP((Parameters!B$1+Parameters!B$19)*A83))/1000000000</f>
        <v>1591349.7374570973</v>
      </c>
      <c r="AF83" s="2">
        <f>AF82+Parameters!B$9*(Parameters!B$10*Model!AC83-Model!AF82)</f>
        <v>2.9441253624598582</v>
      </c>
      <c r="AG83" s="10">
        <f t="shared" si="33"/>
        <v>0.15833296484829296</v>
      </c>
      <c r="AH83" s="11">
        <f t="shared" si="34"/>
        <v>5.6835880873263113E-2</v>
      </c>
      <c r="AI83" s="11">
        <f t="shared" si="40"/>
        <v>-4.436733252854097E-3</v>
      </c>
      <c r="AJ83" s="35">
        <v>1.1000051048739372</v>
      </c>
      <c r="AK83" s="11"/>
      <c r="AL83" s="2">
        <f>(Parameters!$B$13-Parameters!$B$25/Parameters!$B$24)*EXP(0.5*$A83*Parameters!$B$26) + Parameters!$B$25/Parameters!$B$24</f>
        <v>6204.0788864291972</v>
      </c>
      <c r="AM83" s="2">
        <f>(Parameters!B$13-Parameters!B$25/Parameters!B$24)*0.5*Parameters!B$26*EXP(-0.5*Model!A83*Parameters!B$27)</f>
        <v>4.0213475702409003</v>
      </c>
      <c r="AN83" s="8">
        <f>(Parameters!B$7-Parameters!B$8*Model!AM83)*(Parameters!B$15*EXP((Parameters!B$1+Parameters!B$19)*A83))/1000000000</f>
        <v>1586509.8745969362</v>
      </c>
      <c r="AO83" s="2">
        <f>AO82+Parameters!B$9*(Parameters!B$10*Model!AL83-Model!AO82)</f>
        <v>2.9770835116365948</v>
      </c>
      <c r="AP83">
        <f t="shared" si="35"/>
        <v>0.19129111402502952</v>
      </c>
      <c r="AQ83" s="3">
        <f t="shared" si="36"/>
        <v>6.866667960937628E-2</v>
      </c>
      <c r="AV83" s="15">
        <f>IF(Parameters!H$30*EXP(0.5*Model!A83*Parameters!H$26)+Parameters!H$31*EXP(0.5*Model!A83*Parameters!H$27)+Parameters!$H$25/Parameters!$H$24&gt;AV82,Parameters!H$30*EXP(0.5*Model!A83*Parameters!H$26)+Parameters!H$31*EXP(0.5*Model!A83*Parameters!H$27)+Parameters!$H$25/Parameters!$H$24,AV82+5*AW82)</f>
        <v>4178.3170609379795</v>
      </c>
      <c r="AW83" s="22">
        <f>IF(Parameters!H$30*0.5*Parameters!H$26*EXP(0.5*Model!A83*Parameters!H$26)+Parameters!H$31*0.5*Parameters!H$27*EXP(0.5*Model!A83*Parameters!H$27)&gt;0,Parameters!H$30*0.5*Parameters!H$26*EXP(0.5*Model!A83*Parameters!H$26)+Parameters!H$31*0.5*Parameters!H$27*EXP(0.5*Model!A83*Parameters!H$27),0)</f>
        <v>0</v>
      </c>
      <c r="AX83">
        <f>(Parameters!B$7-Parameters!B$8*Model!AW83)*(Parameters!B$15*EXP((Parameters!B$1+Parameters!B$19)*A83))/1000000000</f>
        <v>1754496.5518802633</v>
      </c>
      <c r="AY83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83))/1000000000</f>
        <v>10932823.572930571</v>
      </c>
      <c r="AZ83" s="2">
        <f>AZ82+Parameters!B$9*(Parameters!B$10*Model!AV83-Model!AZ82)</f>
        <v>2.0055921892502302</v>
      </c>
      <c r="BC83">
        <v>4166.6000000000004</v>
      </c>
      <c r="BD83">
        <v>0</v>
      </c>
      <c r="BE83">
        <f>(Parameters!B$7-Parameters!B$8*Model!BD83)*(Parameters!B$15*EXP((Parameters!B$1+Parameters!B$19)*A83))/1000000000</f>
        <v>1754496.5518802633</v>
      </c>
      <c r="BF83" s="2">
        <f>BF82+Parameters!B$9*(Parameters!B$10*Model!BC83-Model!BF82)</f>
        <v>1.9999680000000002</v>
      </c>
    </row>
    <row r="84" spans="1:58" x14ac:dyDescent="0.3">
      <c r="A84">
        <f>A83+Parameters!B$16</f>
        <v>405</v>
      </c>
      <c r="B84">
        <f>B83*(1+Parameters!B$1)^Parameters!B$16</f>
        <v>55400177590.38855</v>
      </c>
      <c r="C84">
        <f>C83/(1+Parameters!B$2)^Parameters!B$16</f>
        <v>1.1906441586555329E-2</v>
      </c>
      <c r="D84">
        <f>(1/B84)*(1-Parameters!B$4)*K84</f>
        <v>22460965.78230413</v>
      </c>
      <c r="E84">
        <f>D84^(1-Parameters!B$3)/(1-Parameters!B$3)</f>
        <v>-7.6371620612737546E-3</v>
      </c>
      <c r="F84" s="59">
        <f t="shared" si="26"/>
        <v>-5037617.0364634432</v>
      </c>
      <c r="G84">
        <f>G83*(1+Parameters!B$1+Parameters!B$5)^Parameters!B$16</f>
        <v>22037.660265972292</v>
      </c>
      <c r="H84">
        <f>EXP(-Parameters!B$6*N84^2)</f>
        <v>0.96192662599042422</v>
      </c>
      <c r="I84">
        <f>EXP(Parameters!B$7*L84-Parameters!B$8/2*L84^2)</f>
        <v>1.0002821290585311</v>
      </c>
      <c r="J84" s="54">
        <f t="shared" si="37"/>
        <v>0.96219801344379086</v>
      </c>
      <c r="K84">
        <f>Parameters!B$15*G84*H84*I84</f>
        <v>1.637291438409591E+18</v>
      </c>
      <c r="L84" s="56">
        <v>0.2244802686327047</v>
      </c>
      <c r="M84" s="2">
        <f>M83+L84*Parameters!B$16</f>
        <v>5804.8671031021386</v>
      </c>
      <c r="N84" s="2">
        <f>N83+Parameters!B$9*(Parameters!B$10*Model!M84-Model!N83)</f>
        <v>2.7862915706918132</v>
      </c>
      <c r="O84" s="37">
        <f t="shared" si="27"/>
        <v>1.9916556608116975E-2</v>
      </c>
      <c r="P84" s="47">
        <f t="shared" si="28"/>
        <v>1.9708358213879933E-2</v>
      </c>
      <c r="Q84" s="48">
        <f t="shared" si="29"/>
        <v>1.9692612590371441E-2</v>
      </c>
      <c r="R84" s="48">
        <f t="shared" si="30"/>
        <v>-3.9502041099107725E-6</v>
      </c>
      <c r="S84" s="48">
        <f>-Parameters!B$6*2*Model!N84*((Model!N85-Model!N84)/5)</f>
        <v>-3.9497017493970322E-6</v>
      </c>
      <c r="T84" s="48">
        <f t="shared" si="31"/>
        <v>1.9695827617686301E-5</v>
      </c>
      <c r="U84" s="48">
        <f>(Parameters!B$7-Parameters!B$8*Model!L84)*((Model!L85-Model!L84)/5)</f>
        <v>1.9714386061017381E-5</v>
      </c>
      <c r="V84" s="49">
        <f t="shared" si="38"/>
        <v>1.5745623507775527E-5</v>
      </c>
      <c r="W84" s="48">
        <f t="shared" si="39"/>
        <v>2.0015745623507775E-2</v>
      </c>
      <c r="Y84" s="38">
        <f t="shared" si="32"/>
        <v>-8.3443391883025048E-5</v>
      </c>
      <c r="AC84" s="10">
        <f>(Parameters!$B$13-Parameters!$E$25/Parameters!$E$24)*EXP(0.5*$A84*Parameters!$E$26) + Parameters!$E$25/Parameters!$E$24</f>
        <v>6154.6758359873229</v>
      </c>
      <c r="AD84" s="10">
        <f>(Parameters!B$13-Parameters!E$25/Parameters!E$24)*0.5*Parameters!E$26*EXP(-0.5*Model!A84*Parameters!E$27)</f>
        <v>3.8196158783212435</v>
      </c>
      <c r="AE84" s="10">
        <f>(Parameters!B$7-Parameters!B$8*Model!AD84)*(Parameters!B$15*EXP((Parameters!B$1+Parameters!B$19)*A84))/1000000000</f>
        <v>1802787.740418897</v>
      </c>
      <c r="AF84" s="2">
        <f>AF83+Parameters!B$9*(Parameters!B$10*Model!AC84-Model!AF83)</f>
        <v>2.9534137799867879</v>
      </c>
      <c r="AG84" s="10">
        <f t="shared" si="33"/>
        <v>0.16712220929497468</v>
      </c>
      <c r="AH84" s="11">
        <f t="shared" si="34"/>
        <v>5.9980158233576254E-2</v>
      </c>
      <c r="AI84" s="11">
        <f t="shared" si="40"/>
        <v>-4.436733252854097E-3</v>
      </c>
      <c r="AJ84" s="35">
        <v>1.0640987846848398</v>
      </c>
      <c r="AK84" s="11"/>
      <c r="AL84" s="2">
        <f>(Parameters!$B$13-Parameters!$B$25/Parameters!$B$24)*EXP(0.5*$A84*Parameters!$B$26) + Parameters!$B$25/Parameters!$B$24</f>
        <v>6223.9663589961774</v>
      </c>
      <c r="AM84" s="2">
        <f>(Parameters!B$13-Parameters!B$25/Parameters!B$24)*0.5*Parameters!B$26*EXP(-0.5*Model!A84*Parameters!B$27)</f>
        <v>3.9339614350020344</v>
      </c>
      <c r="AN84" s="8">
        <f>(Parameters!B$7-Parameters!B$8*Model!AM84)*(Parameters!B$15*EXP((Parameters!B$1+Parameters!B$19)*A84))/1000000000</f>
        <v>1797388.6127647972</v>
      </c>
      <c r="AO84" s="2">
        <f>AO83+Parameters!B$9*(Parameters!B$10*Model!AL84-Model!AO83)</f>
        <v>2.986648498667658</v>
      </c>
      <c r="AP84">
        <f t="shared" si="35"/>
        <v>0.20035692797584481</v>
      </c>
      <c r="AQ84" s="3">
        <f t="shared" si="36"/>
        <v>7.190809823470766E-2</v>
      </c>
      <c r="AV84" s="15">
        <f>IF(Parameters!H$30*EXP(0.5*Model!A84*Parameters!H$26)+Parameters!H$31*EXP(0.5*Model!A84*Parameters!H$27)+Parameters!$H$25/Parameters!$H$24&gt;AV83,Parameters!H$30*EXP(0.5*Model!A84*Parameters!H$26)+Parameters!H$31*EXP(0.5*Model!A84*Parameters!H$27)+Parameters!$H$25/Parameters!$H$24,AV83+5*AW83)</f>
        <v>4178.3170609379795</v>
      </c>
      <c r="AW84" s="22">
        <f>IF(Parameters!H$30*0.5*Parameters!H$26*EXP(0.5*Model!A84*Parameters!H$26)+Parameters!H$31*0.5*Parameters!H$27*EXP(0.5*Model!A84*Parameters!H$27)&gt;0,Parameters!H$30*0.5*Parameters!H$26*EXP(0.5*Model!A84*Parameters!H$26)+Parameters!H$31*0.5*Parameters!H$27*EXP(0.5*Model!A84*Parameters!H$27),0)</f>
        <v>0</v>
      </c>
      <c r="AX84">
        <f>(Parameters!B$7-Parameters!B$8*Model!AW84)*(Parameters!B$15*EXP((Parameters!B$1+Parameters!B$19)*A84))/1000000000</f>
        <v>1983140.9986941866</v>
      </c>
      <c r="AY84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84))/1000000000</f>
        <v>13175968.487428218</v>
      </c>
      <c r="AZ84" s="2">
        <f>AZ83+Parameters!B$9*(Parameters!B$10*Model!AV84-Model!AZ83)</f>
        <v>2.0055921892502302</v>
      </c>
      <c r="BC84">
        <v>4166.6000000000004</v>
      </c>
      <c r="BD84">
        <v>0</v>
      </c>
      <c r="BE84">
        <f>(Parameters!B$7-Parameters!B$8*Model!BD84)*(Parameters!B$15*EXP((Parameters!B$1+Parameters!B$19)*A84))/1000000000</f>
        <v>1983140.9986941866</v>
      </c>
      <c r="BF84" s="2">
        <f>BF83+Parameters!B$9*(Parameters!B$10*Model!BC84-Model!BF83)</f>
        <v>1.9999680000000002</v>
      </c>
    </row>
    <row r="85" spans="1:58" x14ac:dyDescent="0.3">
      <c r="A85">
        <f>A84+Parameters!B$16</f>
        <v>410</v>
      </c>
      <c r="B85">
        <f>B84*(1+Parameters!B$1)^Parameters!B$16</f>
        <v>56799101498.066483</v>
      </c>
      <c r="C85">
        <f>C84/(1+Parameters!B$2)^Parameters!B$16</f>
        <v>1.1272654794491486E-2</v>
      </c>
      <c r="D85">
        <f>(1/B85)*(1-Parameters!B$4)*K85</f>
        <v>24788579.225552637</v>
      </c>
      <c r="E85">
        <f>D85^(1-Parameters!B$3)/(1-Parameters!B$3)</f>
        <v>-7.3780888893360723E-3</v>
      </c>
      <c r="F85" s="59">
        <f t="shared" si="26"/>
        <v>-4724018.1394683085</v>
      </c>
      <c r="G85">
        <f>G84*(1+Parameters!B$1+Parameters!B$5)^Parameters!B$16</f>
        <v>24933.589817814438</v>
      </c>
      <c r="H85">
        <f>EXP(-Parameters!B$6*N85^2)</f>
        <v>0.96190762714549105</v>
      </c>
      <c r="I85">
        <f>EXP(Parameters!B$7*L85-Parameters!B$8/2*L85^2)</f>
        <v>1.0003806408310436</v>
      </c>
      <c r="J85" s="54">
        <f t="shared" si="37"/>
        <v>0.96227376846407486</v>
      </c>
      <c r="K85">
        <f>Parameters!B$15*G85*H85*I85</f>
        <v>1.8525908255592453E+18</v>
      </c>
      <c r="L85" s="56">
        <v>0.30313233642978016</v>
      </c>
      <c r="M85" s="2">
        <f>M84+L85*Parameters!B$16</f>
        <v>5806.3827647842872</v>
      </c>
      <c r="N85" s="2">
        <f>N84+Parameters!B$9*(Parameters!B$10*Model!M85-Model!N84)</f>
        <v>2.7870003446390452</v>
      </c>
      <c r="O85" s="37">
        <f t="shared" si="27"/>
        <v>1.9941260278310002E-2</v>
      </c>
      <c r="P85" s="47">
        <f t="shared" si="28"/>
        <v>1.9732579186526492E-2</v>
      </c>
      <c r="Q85" s="48">
        <f t="shared" si="29"/>
        <v>1.9692612590371441E-2</v>
      </c>
      <c r="R85" s="48">
        <f t="shared" si="30"/>
        <v>-6.3250657665910261E-6</v>
      </c>
      <c r="S85" s="48">
        <f>-Parameters!B$6*2*Model!N85*((Model!N86-Model!N85)/5)</f>
        <v>-6.3237786458590022E-6</v>
      </c>
      <c r="T85" s="48">
        <f t="shared" si="31"/>
        <v>4.6291661922307209E-5</v>
      </c>
      <c r="U85" s="48">
        <f>(Parameters!B$7-Parameters!B$8*Model!L85)*((Model!L86-Model!L85)/5)</f>
        <v>4.6394831366818117E-5</v>
      </c>
      <c r="V85" s="49">
        <f t="shared" si="38"/>
        <v>3.9966596155716186E-5</v>
      </c>
      <c r="W85" s="48">
        <f t="shared" si="39"/>
        <v>2.0039966596155718E-2</v>
      </c>
      <c r="Y85" s="38">
        <f t="shared" si="32"/>
        <v>-5.8739721689998053E-5</v>
      </c>
      <c r="AC85" s="10">
        <f>(Parameters!$B$13-Parameters!$E$25/Parameters!$E$24)*EXP(0.5*$A85*Parameters!$E$26) + Parameters!$E$25/Parameters!$E$24</f>
        <v>6173.5631760322558</v>
      </c>
      <c r="AD85" s="10">
        <f>(Parameters!B$13-Parameters!E$25/Parameters!E$24)*0.5*Parameters!E$26*EXP(-0.5*Model!A85*Parameters!E$27)</f>
        <v>3.7356313421203566</v>
      </c>
      <c r="AE85" s="10">
        <f>(Parameters!B$7-Parameters!B$8*Model!AD85)*(Parameters!B$15*EXP((Parameters!B$1+Parameters!B$19)*A85))/1000000000</f>
        <v>2042207.791489261</v>
      </c>
      <c r="AF85" s="2">
        <f>AF84+Parameters!B$9*(Parameters!B$10*Model!AC85-Model!AF84)</f>
        <v>2.9624979666531051</v>
      </c>
      <c r="AG85" s="10">
        <f t="shared" si="33"/>
        <v>0.17549762201405983</v>
      </c>
      <c r="AH85" s="11">
        <f t="shared" si="34"/>
        <v>6.2970075461827466E-2</v>
      </c>
      <c r="AI85" s="11">
        <f t="shared" si="40"/>
        <v>-4.436733252854097E-3</v>
      </c>
      <c r="AJ85" s="35">
        <v>1.0293645170833257</v>
      </c>
      <c r="AK85" s="11"/>
      <c r="AL85" s="2">
        <f>(Parameters!$B$13-Parameters!$B$25/Parameters!$B$24)*EXP(0.5*$A85*Parameters!$B$26) + Parameters!$B$25/Parameters!$B$24</f>
        <v>6243.4216656444096</v>
      </c>
      <c r="AM85" s="2">
        <f>(Parameters!B$13-Parameters!B$25/Parameters!B$24)*0.5*Parameters!B$26*EXP(-0.5*Model!A85*Parameters!B$27)</f>
        <v>3.8484742494308106</v>
      </c>
      <c r="AN85" s="8">
        <f>(Parameters!B$7-Parameters!B$8*Model!AM85)*(Parameters!B$15*EXP((Parameters!B$1+Parameters!B$19)*A85))/1000000000</f>
        <v>2036185.2521764047</v>
      </c>
      <c r="AO85" s="2">
        <f>AO84+Parameters!B$9*(Parameters!B$10*Model!AL85-Model!AO84)</f>
        <v>2.9960056331727571</v>
      </c>
      <c r="AP85">
        <f t="shared" si="35"/>
        <v>0.20900528853371192</v>
      </c>
      <c r="AQ85" s="3">
        <f t="shared" si="36"/>
        <v>7.4992918079736001E-2</v>
      </c>
      <c r="AV85" s="15">
        <f>IF(Parameters!H$30*EXP(0.5*Model!A85*Parameters!H$26)+Parameters!H$31*EXP(0.5*Model!A85*Parameters!H$27)+Parameters!$H$25/Parameters!$H$24&gt;AV84,Parameters!H$30*EXP(0.5*Model!A85*Parameters!H$26)+Parameters!H$31*EXP(0.5*Model!A85*Parameters!H$27)+Parameters!$H$25/Parameters!$H$24,AV84+5*AW84)</f>
        <v>4178.3170609379795</v>
      </c>
      <c r="AW85" s="22">
        <f>IF(Parameters!H$30*0.5*Parameters!H$26*EXP(0.5*Model!A85*Parameters!H$26)+Parameters!H$31*0.5*Parameters!H$27*EXP(0.5*Model!A85*Parameters!H$27)&gt;0,Parameters!H$30*0.5*Parameters!H$26*EXP(0.5*Model!A85*Parameters!H$26)+Parameters!H$31*0.5*Parameters!H$27*EXP(0.5*Model!A85*Parameters!H$27),0)</f>
        <v>0</v>
      </c>
      <c r="AX85">
        <f>(Parameters!B$7-Parameters!B$8*Model!AW85)*(Parameters!B$15*EXP((Parameters!B$1+Parameters!B$19)*A85))/1000000000</f>
        <v>2241582.1886267057</v>
      </c>
      <c r="AY85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85))/1000000000</f>
        <v>15879351.242029214</v>
      </c>
      <c r="AZ85" s="2">
        <f>AZ84+Parameters!B$9*(Parameters!B$10*Model!AV85-Model!AZ84)</f>
        <v>2.0055921892502302</v>
      </c>
      <c r="BC85">
        <v>4166.6000000000004</v>
      </c>
      <c r="BD85">
        <v>0</v>
      </c>
      <c r="BE85">
        <f>(Parameters!B$7-Parameters!B$8*Model!BD85)*(Parameters!B$15*EXP((Parameters!B$1+Parameters!B$19)*A85))/1000000000</f>
        <v>2241582.1886267057</v>
      </c>
      <c r="BF85" s="2">
        <f>BF84+Parameters!B$9*(Parameters!B$10*Model!BC85-Model!BF84)</f>
        <v>1.9999680000000002</v>
      </c>
    </row>
    <row r="86" spans="1:58" x14ac:dyDescent="0.3">
      <c r="A86">
        <f>A85+Parameters!B$16</f>
        <v>415</v>
      </c>
      <c r="B86">
        <f>B85*(1+Parameters!B$1)^Parameters!B$16</f>
        <v>58233349987.444176</v>
      </c>
      <c r="C86">
        <f>C85/(1+Parameters!B$2)^Parameters!B$16</f>
        <v>1.0672604841001493E-2</v>
      </c>
      <c r="D86">
        <f>(1/B86)*(1-Parameters!B$4)*K86</f>
        <v>27360714.861177932</v>
      </c>
      <c r="E86">
        <f>D86^(1-Parameters!B$3)/(1-Parameters!B$3)</f>
        <v>-7.1275020616696563E-3</v>
      </c>
      <c r="F86" s="59">
        <f t="shared" si="26"/>
        <v>-4429753.4576723939</v>
      </c>
      <c r="G86">
        <f>G85*(1+Parameters!B$1+Parameters!B$5)^Parameters!B$16</f>
        <v>28210.068296721311</v>
      </c>
      <c r="H86">
        <f>EXP(-Parameters!B$6*N86^2)</f>
        <v>0.96187720698150203</v>
      </c>
      <c r="I86">
        <f>EXP(Parameters!B$7*L86-Parameters!B$8/2*L86^2)</f>
        <v>1.0006122140418765</v>
      </c>
      <c r="J86" s="54">
        <f t="shared" si="37"/>
        <v>0.96246608171417702</v>
      </c>
      <c r="K86">
        <f>Parameters!B$15*G86*H86*I86</f>
        <v>2.0964553742337359E+18</v>
      </c>
      <c r="L86" s="56">
        <v>0.48857724698898275</v>
      </c>
      <c r="M86" s="2">
        <f>M85+L86*Parameters!B$16</f>
        <v>5808.8256510192323</v>
      </c>
      <c r="N86" s="2">
        <f>N85+Parameters!B$9*(Parameters!B$10*Model!M86-Model!N85)</f>
        <v>2.7881348580699501</v>
      </c>
      <c r="O86" s="37">
        <f t="shared" si="27"/>
        <v>1.9959358101069746E-2</v>
      </c>
      <c r="P86" s="47">
        <f t="shared" si="28"/>
        <v>1.9750323014434627E-2</v>
      </c>
      <c r="Q86" s="48">
        <f t="shared" si="29"/>
        <v>1.9692612590371441E-2</v>
      </c>
      <c r="R86" s="48">
        <f t="shared" si="30"/>
        <v>-9.8684287337974038E-6</v>
      </c>
      <c r="S86" s="48">
        <f>-Parameters!B$6*2*Model!N86*((Model!N87-Model!N86)/5)</f>
        <v>-9.8652988159129023E-6</v>
      </c>
      <c r="T86" s="48">
        <f t="shared" si="31"/>
        <v>6.7578852796657587E-5</v>
      </c>
      <c r="U86" s="48">
        <f>(Parameters!B$7-Parameters!B$8*Model!L86)*((Model!L87-Model!L86)/5)</f>
        <v>6.7801162179595149E-5</v>
      </c>
      <c r="V86" s="49">
        <f t="shared" si="38"/>
        <v>5.7710424062860187E-5</v>
      </c>
      <c r="W86" s="48">
        <f t="shared" si="39"/>
        <v>2.0057710424062861E-2</v>
      </c>
      <c r="Y86" s="38">
        <f t="shared" si="32"/>
        <v>-4.0641898930254133E-5</v>
      </c>
      <c r="AC86" s="10">
        <f>(Parameters!$B$13-Parameters!$E$25/Parameters!$E$24)*EXP(0.5*$A86*Parameters!$E$26) + Parameters!$E$25/Parameters!$E$24</f>
        <v>6192.0352270679605</v>
      </c>
      <c r="AD86" s="10">
        <f>(Parameters!B$13-Parameters!E$25/Parameters!E$24)*0.5*Parameters!E$26*EXP(-0.5*Model!A86*Parameters!E$27)</f>
        <v>3.6534934320058543</v>
      </c>
      <c r="AE86" s="10">
        <f>(Parameters!B$7-Parameters!B$8*Model!AD86)*(Parameters!B$15*EXP((Parameters!B$1+Parameters!B$19)*A86))/1000000000</f>
        <v>2313301.5873671751</v>
      </c>
      <c r="AF86" s="2">
        <f>AF85+Parameters!B$9*(Parameters!B$10*Model!AC86-Model!AF85)</f>
        <v>2.9713824130240014</v>
      </c>
      <c r="AG86" s="10">
        <f t="shared" si="33"/>
        <v>0.18324755495405132</v>
      </c>
      <c r="AH86" s="11">
        <f t="shared" si="34"/>
        <v>6.5724064395113954E-2</v>
      </c>
      <c r="AI86" s="11">
        <f t="shared" si="40"/>
        <v>-4.436733252854097E-3</v>
      </c>
      <c r="AJ86" s="35">
        <v>0.99576404397831653</v>
      </c>
      <c r="AK86" s="11"/>
      <c r="AL86" s="2">
        <f>(Parameters!$B$13-Parameters!$B$25/Parameters!$B$24)*EXP(0.5*$A86*Parameters!$B$26) + Parameters!$B$25/Parameters!$B$24</f>
        <v>6262.4541975813836</v>
      </c>
      <c r="AM86" s="2">
        <f>(Parameters!B$13-Parameters!B$25/Parameters!B$24)*0.5*Parameters!B$26*EXP(-0.5*Model!A86*Parameters!B$27)</f>
        <v>3.7648447482872656</v>
      </c>
      <c r="AN86" s="8">
        <f>(Parameters!B$7-Parameters!B$8*Model!AM86)*(Parameters!B$15*EXP((Parameters!B$1+Parameters!B$19)*A86))/1000000000</f>
        <v>2306584.1781488811</v>
      </c>
      <c r="AO86" s="2">
        <f>AO85+Parameters!B$9*(Parameters!B$10*Model!AL86-Model!AO85)</f>
        <v>3.0051594319037083</v>
      </c>
      <c r="AP86">
        <f t="shared" si="35"/>
        <v>0.21702457383375817</v>
      </c>
      <c r="AQ86" s="3">
        <f t="shared" si="36"/>
        <v>7.7838621473277872E-2</v>
      </c>
      <c r="AV86" s="15">
        <f>IF(Parameters!H$30*EXP(0.5*Model!A86*Parameters!H$26)+Parameters!H$31*EXP(0.5*Model!A86*Parameters!H$27)+Parameters!$H$25/Parameters!$H$24&gt;AV85,Parameters!H$30*EXP(0.5*Model!A86*Parameters!H$26)+Parameters!H$31*EXP(0.5*Model!A86*Parameters!H$27)+Parameters!$H$25/Parameters!$H$24,AV85+5*AW85)</f>
        <v>4178.3170609379795</v>
      </c>
      <c r="AW86" s="22">
        <f>IF(Parameters!H$30*0.5*Parameters!H$26*EXP(0.5*Model!A86*Parameters!H$26)+Parameters!H$31*0.5*Parameters!H$27*EXP(0.5*Model!A86*Parameters!H$27)&gt;0,Parameters!H$30*0.5*Parameters!H$26*EXP(0.5*Model!A86*Parameters!H$26)+Parameters!H$31*0.5*Parameters!H$27*EXP(0.5*Model!A86*Parameters!H$27),0)</f>
        <v>0</v>
      </c>
      <c r="AX86">
        <f>(Parameters!B$7-Parameters!B$8*Model!AW86)*(Parameters!B$15*EXP((Parameters!B$1+Parameters!B$19)*A86))/1000000000</f>
        <v>2533703.2070221151</v>
      </c>
      <c r="AY86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86))/1000000000</f>
        <v>19137401.255044471</v>
      </c>
      <c r="AZ86" s="2">
        <f>AZ85+Parameters!B$9*(Parameters!B$10*Model!AV86-Model!AZ85)</f>
        <v>2.0055921892502302</v>
      </c>
      <c r="BC86">
        <v>4166.6000000000004</v>
      </c>
      <c r="BD86">
        <v>0</v>
      </c>
      <c r="BE86">
        <f>(Parameters!B$7-Parameters!B$8*Model!BD86)*(Parameters!B$15*EXP((Parameters!B$1+Parameters!B$19)*A86))/1000000000</f>
        <v>2533703.2070221151</v>
      </c>
      <c r="BF86" s="2">
        <f>BF85+Parameters!B$9*(Parameters!B$10*Model!BC86-Model!BF85)</f>
        <v>1.9999680000000002</v>
      </c>
    </row>
    <row r="87" spans="1:58" x14ac:dyDescent="0.3">
      <c r="A87">
        <f>A86+Parameters!B$16</f>
        <v>420</v>
      </c>
      <c r="B87">
        <f>B86*(1+Parameters!B$1)^Parameters!B$16</f>
        <v>59703815048.475777</v>
      </c>
      <c r="C87">
        <f>C86/(1+Parameters!B$2)^Parameters!B$16</f>
        <v>1.0104495894598782E-2</v>
      </c>
      <c r="D87">
        <f>(1/B87)*(1-Parameters!B$4)*K87</f>
        <v>30202422.243324246</v>
      </c>
      <c r="E87">
        <f>D87^(1-Parameters!B$3)/(1-Parameters!B$3)</f>
        <v>-6.8852122764199285E-3</v>
      </c>
      <c r="F87" s="59">
        <f t="shared" si="26"/>
        <v>-4153689.8901008316</v>
      </c>
      <c r="G87">
        <f>G86*(1+Parameters!B$1+Parameters!B$5)^Parameters!B$16</f>
        <v>31917.102957115927</v>
      </c>
      <c r="H87">
        <f>EXP(-Parameters!B$6*N87^2)</f>
        <v>0.96182974706905977</v>
      </c>
      <c r="I87">
        <f>EXP(Parameters!B$7*L87-Parameters!B$8/2*L87^2)</f>
        <v>1.0009503722971229</v>
      </c>
      <c r="J87" s="54">
        <f t="shared" si="37"/>
        <v>0.9627438434152229</v>
      </c>
      <c r="K87">
        <f>Parameters!B$15*G87*H87*I87</f>
        <v>2.3726313574097393E+18</v>
      </c>
      <c r="L87" s="56">
        <v>0.76079614355232772</v>
      </c>
      <c r="M87" s="2">
        <f>M86+L87*Parameters!B$16</f>
        <v>5812.6296317369943</v>
      </c>
      <c r="N87" s="2">
        <f>N86+Parameters!B$9*(Parameters!B$10*Model!M87-Model!N86)</f>
        <v>2.7899040154669388</v>
      </c>
      <c r="O87" s="37">
        <f t="shared" si="27"/>
        <v>2.1019879123841623E-2</v>
      </c>
      <c r="P87" s="47">
        <f t="shared" si="28"/>
        <v>2.0789550752645596E-2</v>
      </c>
      <c r="Q87" s="48">
        <f t="shared" si="29"/>
        <v>1.9692612590371441E-2</v>
      </c>
      <c r="R87" s="48">
        <f t="shared" si="30"/>
        <v>-7.2183096276506946E-5</v>
      </c>
      <c r="S87" s="48">
        <f>-Parameters!B$6*2*Model!N87*((Model!N88-Model!N87)/5)</f>
        <v>-7.2016515190273278E-5</v>
      </c>
      <c r="T87" s="48">
        <f t="shared" si="31"/>
        <v>1.1691212585502304E-3</v>
      </c>
      <c r="U87" s="48">
        <f>(Parameters!B$7-Parameters!B$8*Model!L87)*((Model!L88-Model!L87)/5)</f>
        <v>1.2450829807645778E-3</v>
      </c>
      <c r="V87" s="49">
        <f t="shared" si="38"/>
        <v>1.0969381622737235E-3</v>
      </c>
      <c r="W87" s="48">
        <f t="shared" si="39"/>
        <v>2.1096938162273725E-2</v>
      </c>
      <c r="Y87" s="38">
        <f t="shared" si="32"/>
        <v>1.0198791238416223E-3</v>
      </c>
      <c r="AC87" s="10">
        <f>(Parameters!$B$13-Parameters!$E$25/Parameters!$E$24)*EXP(0.5*$A87*Parameters!$E$26) + Parameters!$E$25/Parameters!$E$24</f>
        <v>6210.1011203411217</v>
      </c>
      <c r="AD87" s="10">
        <f>(Parameters!B$13-Parameters!E$25/Parameters!E$24)*0.5*Parameters!E$26*EXP(-0.5*Model!A87*Parameters!E$27)</f>
        <v>3.5731615449327343</v>
      </c>
      <c r="AE87" s="10">
        <f>(Parameters!B$7-Parameters!B$8*Model!AD87)*(Parameters!B$15*EXP((Parameters!B$1+Parameters!B$19)*A87))/1000000000</f>
        <v>2620246.6800197335</v>
      </c>
      <c r="AF87" s="2">
        <f>AF86+Parameters!B$9*(Parameters!B$10*Model!AC87-Model!AF86)</f>
        <v>2.9800715109275036</v>
      </c>
      <c r="AG87" s="10">
        <f t="shared" si="33"/>
        <v>0.19016749546056477</v>
      </c>
      <c r="AH87" s="11">
        <f t="shared" si="34"/>
        <v>6.8162737644842222E-2</v>
      </c>
      <c r="AI87" s="11">
        <f t="shared" si="40"/>
        <v>-4.436733252854097E-3</v>
      </c>
      <c r="AJ87" s="35">
        <v>0.96326035609772886</v>
      </c>
      <c r="AK87" s="11"/>
      <c r="AL87" s="2">
        <f>(Parameters!$B$13-Parameters!$B$25/Parameters!$B$24)*EXP(0.5*$A87*Parameters!$B$26) + Parameters!$B$25/Parameters!$B$24</f>
        <v>6281.0731419383901</v>
      </c>
      <c r="AM87" s="2">
        <f>(Parameters!B$13-Parameters!B$25/Parameters!B$24)*0.5*Parameters!B$26*EXP(-0.5*Model!A87*Parameters!B$27)</f>
        <v>3.6830325630482124</v>
      </c>
      <c r="AN87" s="8">
        <f>(Parameters!B$7-Parameters!B$8*Model!AM87)*(Parameters!B$15*EXP((Parameters!B$1+Parameters!B$19)*A87))/1000000000</f>
        <v>2612754.8024148634</v>
      </c>
      <c r="AO87" s="2">
        <f>AO86+Parameters!B$9*(Parameters!B$10*Model!AL87-Model!AO86)</f>
        <v>3.014114313460782</v>
      </c>
      <c r="AP87">
        <f t="shared" si="35"/>
        <v>0.22421029799384318</v>
      </c>
      <c r="AQ87" s="3">
        <f t="shared" si="36"/>
        <v>8.0364878773909257E-2</v>
      </c>
      <c r="AV87" s="15">
        <f>IF(Parameters!H$30*EXP(0.5*Model!A87*Parameters!H$26)+Parameters!H$31*EXP(0.5*Model!A87*Parameters!H$27)+Parameters!$H$25/Parameters!$H$24&gt;AV86,Parameters!H$30*EXP(0.5*Model!A87*Parameters!H$26)+Parameters!H$31*EXP(0.5*Model!A87*Parameters!H$27)+Parameters!$H$25/Parameters!$H$24,AV86+5*AW86)</f>
        <v>4178.3170609379795</v>
      </c>
      <c r="AW87" s="22">
        <f>IF(Parameters!H$30*0.5*Parameters!H$26*EXP(0.5*Model!A87*Parameters!H$26)+Parameters!H$31*0.5*Parameters!H$27*EXP(0.5*Model!A87*Parameters!H$27)&gt;0,Parameters!H$30*0.5*Parameters!H$26*EXP(0.5*Model!A87*Parameters!H$26)+Parameters!H$31*0.5*Parameters!H$27*EXP(0.5*Model!A87*Parameters!H$27),0)</f>
        <v>0</v>
      </c>
      <c r="AX87">
        <f>(Parameters!B$7-Parameters!B$8*Model!AW87)*(Parameters!B$15*EXP((Parameters!B$1+Parameters!B$19)*A87))/1000000000</f>
        <v>2863893.1794899381</v>
      </c>
      <c r="AY87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87))/1000000000</f>
        <v>23063922.525198545</v>
      </c>
      <c r="AZ87" s="2">
        <f>AZ86+Parameters!B$9*(Parameters!B$10*Model!AV87-Model!AZ86)</f>
        <v>2.0055921892502302</v>
      </c>
      <c r="BC87">
        <v>4166.6000000000004</v>
      </c>
      <c r="BD87">
        <v>0</v>
      </c>
      <c r="BE87">
        <f>(Parameters!B$7-Parameters!B$8*Model!BD87)*(Parameters!B$15*EXP((Parameters!B$1+Parameters!B$19)*A87))/1000000000</f>
        <v>2863893.1794899381</v>
      </c>
      <c r="BF87" s="2">
        <f>BF86+Parameters!B$9*(Parameters!B$10*Model!BC87-Model!BF86)</f>
        <v>1.9999680000000002</v>
      </c>
    </row>
    <row r="88" spans="1:58" x14ac:dyDescent="0.3">
      <c r="A88">
        <f>A87+Parameters!B$16</f>
        <v>425</v>
      </c>
      <c r="B88">
        <f>B87*(1+Parameters!B$1)^Parameters!B$16</f>
        <v>61211411194.979546</v>
      </c>
      <c r="C88">
        <f>C87/(1+Parameters!B$2)^Parameters!B$16</f>
        <v>9.5666277169485017E-3</v>
      </c>
      <c r="D88">
        <f>(1/B88)*(1-Parameters!B$4)*K88</f>
        <v>33512958.13720312</v>
      </c>
      <c r="E88">
        <f>D88^(1-Parameters!B$3)/(1-Parameters!B$3)</f>
        <v>-6.6390736768409363E-3</v>
      </c>
      <c r="F88" s="59">
        <f t="shared" si="26"/>
        <v>-3887753.7960659792</v>
      </c>
      <c r="G88">
        <f>G87*(1+Parameters!B$1+Parameters!B$5)^Parameters!B$16</f>
        <v>36111.272417356602</v>
      </c>
      <c r="H88">
        <f>EXP(-Parameters!B$6*N88^2)</f>
        <v>0.96148267045931668</v>
      </c>
      <c r="I88">
        <f>EXP(Parameters!B$7*L88-Parameters!B$8/2*L88^2)</f>
        <v>1.0068186692584666</v>
      </c>
      <c r="J88" s="54">
        <f t="shared" si="37"/>
        <v>0.96803870278692605</v>
      </c>
      <c r="K88">
        <f>Parameters!B$15*G88*H88*I88</f>
        <v>2.6991782380216786E+18</v>
      </c>
      <c r="L88" s="56">
        <v>5.7927514366219643</v>
      </c>
      <c r="M88" s="2">
        <f>M87+L88*Parameters!B$16</f>
        <v>5841.5933889201042</v>
      </c>
      <c r="N88" s="2">
        <f>N87+Parameters!B$9*(Parameters!B$10*Model!M88-Model!N87)</f>
        <v>2.8028106450124395</v>
      </c>
      <c r="O88" s="37">
        <f t="shared" si="27"/>
        <v>1.8948240686149198E-2</v>
      </c>
      <c r="P88" s="47">
        <f t="shared" si="28"/>
        <v>1.8758500237953227E-2</v>
      </c>
      <c r="Q88" s="48">
        <f t="shared" si="29"/>
        <v>1.9692612590371441E-2</v>
      </c>
      <c r="R88" s="48">
        <f t="shared" si="30"/>
        <v>-2.8695937050633849E-5</v>
      </c>
      <c r="S88" s="48">
        <f>-Parameters!B$6*2*Model!N88*((Model!N89-Model!N88)/5)</f>
        <v>-2.8669779252115014E-5</v>
      </c>
      <c r="T88" s="48">
        <f t="shared" si="31"/>
        <v>-9.054164153667638E-4</v>
      </c>
      <c r="U88" s="48">
        <f>(Parameters!B$7-Parameters!B$8*Model!L88)*((Model!L89-Model!L88)/5)</f>
        <v>-8.5856000504835927E-4</v>
      </c>
      <c r="V88" s="49">
        <f t="shared" si="38"/>
        <v>-9.3411235241739764E-4</v>
      </c>
      <c r="W88" s="48">
        <f t="shared" si="39"/>
        <v>1.9065887647582602E-2</v>
      </c>
      <c r="Y88" s="38">
        <f t="shared" si="32"/>
        <v>-1.0517593138508023E-3</v>
      </c>
      <c r="AC88" s="10">
        <f>(Parameters!$B$13-Parameters!$E$25/Parameters!$E$24)*EXP(0.5*$A88*Parameters!$E$26) + Parameters!$E$25/Parameters!$E$24</f>
        <v>6227.7697863233889</v>
      </c>
      <c r="AD88" s="10">
        <f>(Parameters!B$13-Parameters!E$25/Parameters!E$24)*0.5*Parameters!E$26*EXP(-0.5*Model!A88*Parameters!E$27)</f>
        <v>3.4945959706232266</v>
      </c>
      <c r="AE88" s="10">
        <f>(Parameters!B$7-Parameters!B$8*Model!AD88)*(Parameters!B$15*EXP((Parameters!B$1+Parameters!B$19)*A88))/1000000000</f>
        <v>2967770.294573091</v>
      </c>
      <c r="AF88" s="2">
        <f>AF87+Parameters!B$9*(Parameters!B$10*Model!AC88-Model!AF87)</f>
        <v>2.9885695556254803</v>
      </c>
      <c r="AG88" s="10">
        <f t="shared" si="33"/>
        <v>0.18575891061304084</v>
      </c>
      <c r="AH88" s="11">
        <f t="shared" si="34"/>
        <v>6.6275940168700337E-2</v>
      </c>
      <c r="AI88" s="11">
        <f t="shared" si="40"/>
        <v>-4.436733252854097E-3</v>
      </c>
      <c r="AJ88" s="35">
        <v>0.93181765222457469</v>
      </c>
      <c r="AK88" s="11"/>
      <c r="AL88" s="2">
        <f>(Parameters!$B$13-Parameters!$B$25/Parameters!$B$24)*EXP(0.5*$A88*Parameters!$B$26) + Parameters!$B$25/Parameters!$B$24</f>
        <v>6299.2874862052122</v>
      </c>
      <c r="AM88" s="2">
        <f>(Parameters!B$13-Parameters!B$25/Parameters!B$24)*0.5*Parameters!B$26*EXP(-0.5*Model!A88*Parameters!B$27)</f>
        <v>3.6029982024210856</v>
      </c>
      <c r="AN88" s="8">
        <f>(Parameters!B$7-Parameters!B$8*Model!AM88)*(Parameters!B$15*EXP((Parameters!B$1+Parameters!B$19)*A88))/1000000000</f>
        <v>2959415.2874901979</v>
      </c>
      <c r="AO88" s="2">
        <f>AO87+Parameters!B$9*(Parameters!B$10*Model!AL88-Model!AO87)</f>
        <v>3.0228746004255886</v>
      </c>
      <c r="AP88">
        <f t="shared" si="35"/>
        <v>0.22006395541314916</v>
      </c>
      <c r="AQ88" s="3">
        <f t="shared" si="36"/>
        <v>7.8515455835287962E-2</v>
      </c>
      <c r="AV88" s="15">
        <f>IF(Parameters!H$30*EXP(0.5*Model!A88*Parameters!H$26)+Parameters!H$31*EXP(0.5*Model!A88*Parameters!H$27)+Parameters!$H$25/Parameters!$H$24&gt;AV87,Parameters!H$30*EXP(0.5*Model!A88*Parameters!H$26)+Parameters!H$31*EXP(0.5*Model!A88*Parameters!H$27)+Parameters!$H$25/Parameters!$H$24,AV87+5*AW87)</f>
        <v>4178.3170609379795</v>
      </c>
      <c r="AW88" s="22">
        <f>IF(Parameters!H$30*0.5*Parameters!H$26*EXP(0.5*Model!A88*Parameters!H$26)+Parameters!H$31*0.5*Parameters!H$27*EXP(0.5*Model!A88*Parameters!H$27)&gt;0,Parameters!H$30*0.5*Parameters!H$26*EXP(0.5*Model!A88*Parameters!H$26)+Parameters!H$31*0.5*Parameters!H$27*EXP(0.5*Model!A88*Parameters!H$27),0)</f>
        <v>0</v>
      </c>
      <c r="AX88">
        <f>(Parameters!B$7-Parameters!B$8*Model!AW88)*(Parameters!B$15*EXP((Parameters!B$1+Parameters!B$19)*A88))/1000000000</f>
        <v>3237113.2186270244</v>
      </c>
      <c r="AY88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88))/1000000000</f>
        <v>27796068.816195417</v>
      </c>
      <c r="AZ88" s="2">
        <f>AZ87+Parameters!B$9*(Parameters!B$10*Model!AV88-Model!AZ87)</f>
        <v>2.0055921892502302</v>
      </c>
      <c r="BC88">
        <v>4166.6000000000004</v>
      </c>
      <c r="BD88">
        <v>0</v>
      </c>
      <c r="BE88">
        <f>(Parameters!B$7-Parameters!B$8*Model!BD88)*(Parameters!B$15*EXP((Parameters!B$1+Parameters!B$19)*A88))/1000000000</f>
        <v>3237113.2186270244</v>
      </c>
      <c r="BF88" s="2">
        <f>BF87+Parameters!B$9*(Parameters!B$10*Model!BC88-Model!BF87)</f>
        <v>1.9999680000000002</v>
      </c>
    </row>
    <row r="89" spans="1:58" x14ac:dyDescent="0.3">
      <c r="A89">
        <f>A88+Parameters!B$16</f>
        <v>430</v>
      </c>
      <c r="B89">
        <f>B88*(1+Parameters!B$1)^Parameters!B$16</f>
        <v>62757076033.393669</v>
      </c>
      <c r="C89">
        <f>C88/(1+Parameters!B$2)^Parameters!B$16</f>
        <v>9.0573905743885977E-3</v>
      </c>
      <c r="D89">
        <f>(1/B89)*(1-Parameters!B$4)*K89</f>
        <v>36810641.248621166</v>
      </c>
      <c r="E89">
        <f>D89^(1-Parameters!B$3)/(1-Parameters!B$3)</f>
        <v>-6.4245286709566848E-3</v>
      </c>
      <c r="F89" s="59">
        <f t="shared" si="26"/>
        <v>-3651800.706283614</v>
      </c>
      <c r="G89">
        <f>G88*(1+Parameters!B$1+Parameters!B$5)^Parameters!B$16</f>
        <v>40856.590190927942</v>
      </c>
      <c r="H89">
        <f>EXP(-Parameters!B$6*N89^2)</f>
        <v>0.96134472712465258</v>
      </c>
      <c r="I89">
        <f>EXP(Parameters!B$7*L89-Parameters!B$8/2*L89^2)</f>
        <v>1.0022710200636289</v>
      </c>
      <c r="J89" s="54">
        <f t="shared" si="37"/>
        <v>0.96352796028801646</v>
      </c>
      <c r="K89">
        <f>Parameters!B$15*G89*H89*I89</f>
        <v>3.0396423837864417E+18</v>
      </c>
      <c r="L89" s="56">
        <v>1.8406882489358707</v>
      </c>
      <c r="M89" s="2">
        <f>M88+L89*Parameters!B$16</f>
        <v>5850.7968301647834</v>
      </c>
      <c r="N89" s="2">
        <f>N88+Parameters!B$9*(Parameters!B$10*Model!M89-Model!N88)</f>
        <v>2.8079251145366531</v>
      </c>
      <c r="O89" s="37">
        <f t="shared" si="27"/>
        <v>2.0084886153544979E-2</v>
      </c>
      <c r="P89" s="47">
        <f t="shared" si="28"/>
        <v>1.9873387063645678E-2</v>
      </c>
      <c r="Q89" s="48">
        <f t="shared" si="29"/>
        <v>1.9692612590371441E-2</v>
      </c>
      <c r="R89" s="48">
        <f t="shared" si="30"/>
        <v>-3.6453619216662962E-5</v>
      </c>
      <c r="S89" s="48">
        <f>-Parameters!B$6*2*Model!N89*((Model!N90-Model!N89)/5)</f>
        <v>-3.6411580637371721E-5</v>
      </c>
      <c r="T89" s="48">
        <f t="shared" si="31"/>
        <v>2.17228092490392E-4</v>
      </c>
      <c r="U89" s="48">
        <f>(Parameters!B$7-Parameters!B$8*Model!L89)*((Model!L90-Model!L89)/5)</f>
        <v>2.1972266391349397E-4</v>
      </c>
      <c r="V89" s="49">
        <f t="shared" si="38"/>
        <v>1.8077447327372905E-4</v>
      </c>
      <c r="W89" s="48">
        <f t="shared" si="39"/>
        <v>2.0180774473273728E-2</v>
      </c>
      <c r="Y89" s="38">
        <f t="shared" si="32"/>
        <v>8.488615354497811E-5</v>
      </c>
      <c r="AC89" s="10">
        <f>(Parameters!$B$13-Parameters!$E$25/Parameters!$E$24)*EXP(0.5*$A89*Parameters!$E$26) + Parameters!$E$25/Parameters!$E$24</f>
        <v>6245.049959125954</v>
      </c>
      <c r="AD89" s="10">
        <f>(Parameters!B$13-Parameters!E$25/Parameters!E$24)*0.5*Parameters!E$26*EXP(-0.5*Model!A89*Parameters!E$27)</f>
        <v>3.4177578719369075</v>
      </c>
      <c r="AE89" s="10">
        <f>(Parameters!B$7-Parameters!B$8*Model!AD89)*(Parameters!B$15*EXP((Parameters!B$1+Parameters!B$19)*A89))/1000000000</f>
        <v>3361221.5168028893</v>
      </c>
      <c r="AF89" s="2">
        <f>AF88+Parameters!B$9*(Parameters!B$10*Model!AC89-Model!AF88)</f>
        <v>2.9968807479369057</v>
      </c>
      <c r="AG89" s="10">
        <f t="shared" si="33"/>
        <v>0.18895563340025268</v>
      </c>
      <c r="AH89" s="11">
        <f t="shared" si="34"/>
        <v>6.7293686865802685E-2</v>
      </c>
      <c r="AI89" s="11">
        <f t="shared" si="40"/>
        <v>-4.436733252854097E-3</v>
      </c>
      <c r="AJ89" s="35">
        <v>0.90140129976368033</v>
      </c>
      <c r="AK89" s="11"/>
      <c r="AL89" s="2">
        <f>(Parameters!$B$13-Parameters!$B$25/Parameters!$B$24)*EXP(0.5*$A89*Parameters!$B$26) + Parameters!$B$25/Parameters!$B$24</f>
        <v>6317.1060225684432</v>
      </c>
      <c r="AM89" s="2">
        <f>(Parameters!B$13-Parameters!B$25/Parameters!B$24)*0.5*Parameters!B$26*EXP(-0.5*Model!A89*Parameters!B$27)</f>
        <v>3.524703033281229</v>
      </c>
      <c r="AN89" s="8">
        <f>(Parameters!B$7-Parameters!B$8*Model!AM89)*(Parameters!B$15*EXP((Parameters!B$1+Parameters!B$19)*A89))/1000000000</f>
        <v>3351904.6301316759</v>
      </c>
      <c r="AO89" s="2">
        <f>AO88+Parameters!B$9*(Parameters!B$10*Model!AL89-Model!AO88)</f>
        <v>3.0314445214476202</v>
      </c>
      <c r="AP89">
        <f t="shared" si="35"/>
        <v>0.22351940691096717</v>
      </c>
      <c r="AQ89" s="3">
        <f t="shared" si="36"/>
        <v>7.9603051290009566E-2</v>
      </c>
      <c r="AV89" s="15">
        <f>IF(Parameters!H$30*EXP(0.5*Model!A89*Parameters!H$26)+Parameters!H$31*EXP(0.5*Model!A89*Parameters!H$27)+Parameters!$H$25/Parameters!$H$24&gt;AV88,Parameters!H$30*EXP(0.5*Model!A89*Parameters!H$26)+Parameters!H$31*EXP(0.5*Model!A89*Parameters!H$27)+Parameters!$H$25/Parameters!$H$24,AV88+5*AW88)</f>
        <v>4178.3170609379795</v>
      </c>
      <c r="AW89" s="22">
        <f>IF(Parameters!H$30*0.5*Parameters!H$26*EXP(0.5*Model!A89*Parameters!H$26)+Parameters!H$31*0.5*Parameters!H$27*EXP(0.5*Model!A89*Parameters!H$27)&gt;0,Parameters!H$30*0.5*Parameters!H$26*EXP(0.5*Model!A89*Parameters!H$26)+Parameters!H$31*0.5*Parameters!H$27*EXP(0.5*Model!A89*Parameters!H$27),0)</f>
        <v>0</v>
      </c>
      <c r="AX89">
        <f>(Parameters!B$7-Parameters!B$8*Model!AW89)*(Parameters!B$15*EXP((Parameters!B$1+Parameters!B$19)*A89))/1000000000</f>
        <v>3658970.96485845</v>
      </c>
      <c r="AY89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89))/1000000000</f>
        <v>33499134.450809199</v>
      </c>
      <c r="AZ89" s="2">
        <f>AZ88+Parameters!B$9*(Parameters!B$10*Model!AV89-Model!AZ88)</f>
        <v>2.0055921892502302</v>
      </c>
      <c r="BC89">
        <v>4166.6000000000004</v>
      </c>
      <c r="BD89">
        <v>0</v>
      </c>
      <c r="BE89">
        <f>(Parameters!B$7-Parameters!B$8*Model!BD89)*(Parameters!B$15*EXP((Parameters!B$1+Parameters!B$19)*A89))/1000000000</f>
        <v>3658970.96485845</v>
      </c>
      <c r="BF89" s="2">
        <f>BF88+Parameters!B$9*(Parameters!B$10*Model!BC89-Model!BF88)</f>
        <v>1.9999680000000002</v>
      </c>
    </row>
    <row r="90" spans="1:58" x14ac:dyDescent="0.3">
      <c r="A90">
        <f>A89+Parameters!B$16</f>
        <v>435</v>
      </c>
      <c r="B90">
        <f>B89*(1+Parameters!B$1)^Parameters!B$16</f>
        <v>64341770845.893829</v>
      </c>
      <c r="C90">
        <f>C89/(1+Parameters!B$2)^Parameters!B$16</f>
        <v>8.5752604203135872E-3</v>
      </c>
      <c r="D90">
        <f>(1/B90)*(1-Parameters!B$4)*K90</f>
        <v>40658836.624361932</v>
      </c>
      <c r="E90">
        <f>D90^(1-Parameters!B$3)/(1-Parameters!B$3)</f>
        <v>-6.204799092245205E-3</v>
      </c>
      <c r="F90" s="59">
        <f t="shared" si="26"/>
        <v>-3423482.0204925882</v>
      </c>
      <c r="G90">
        <f>G89*(1+Parameters!B$1+Parameters!B$5)^Parameters!B$16</f>
        <v>46225.481692722409</v>
      </c>
      <c r="H90">
        <f>EXP(-Parameters!B$6*N90^2)</f>
        <v>0.96116952061932293</v>
      </c>
      <c r="I90">
        <f>EXP(Parameters!B$7*L90-Parameters!B$8/2*L90^2)</f>
        <v>1.0033602185770742</v>
      </c>
      <c r="J90" s="54">
        <f t="shared" si="37"/>
        <v>0.96439926029822554</v>
      </c>
      <c r="K90">
        <f>Parameters!B$15*G90*H90*I90</f>
        <v>3.4421862486122783E+18</v>
      </c>
      <c r="L90" s="56">
        <v>2.7525675214837118</v>
      </c>
      <c r="M90" s="2">
        <f>M89+L90*Parameters!B$16</f>
        <v>5864.5596677722024</v>
      </c>
      <c r="N90" s="2">
        <f>N89+Parameters!B$9*(Parameters!B$10*Model!M90-Model!N89)</f>
        <v>2.8144088310091595</v>
      </c>
      <c r="O90" s="37">
        <f t="shared" si="27"/>
        <v>2.0049573688084132E-2</v>
      </c>
      <c r="P90" s="47">
        <f t="shared" si="28"/>
        <v>1.9838769281180359E-2</v>
      </c>
      <c r="Q90" s="48">
        <f t="shared" si="29"/>
        <v>1.9692612590371441E-2</v>
      </c>
      <c r="R90" s="48">
        <f t="shared" si="30"/>
        <v>-4.7506480546757723E-5</v>
      </c>
      <c r="S90" s="48">
        <f>-Parameters!B$6*2*Model!N90*((Model!N91-Model!N90)/5)</f>
        <v>-4.7435461979223928E-5</v>
      </c>
      <c r="T90" s="48">
        <f t="shared" si="31"/>
        <v>1.9366317135619484E-4</v>
      </c>
      <c r="U90" s="48">
        <f>(Parameters!B$7-Parameters!B$8*Model!L90)*((Model!L91-Model!L90)/5)</f>
        <v>1.9573587453363677E-4</v>
      </c>
      <c r="V90" s="49">
        <f t="shared" si="38"/>
        <v>1.4615669080943712E-4</v>
      </c>
      <c r="W90" s="48">
        <f t="shared" si="39"/>
        <v>2.0146156690809436E-2</v>
      </c>
      <c r="Y90" s="38">
        <f t="shared" si="32"/>
        <v>4.9573688084132012E-5</v>
      </c>
      <c r="AC90" s="10">
        <f>(Parameters!$B$13-Parameters!$E$25/Parameters!$E$24)*EXP(0.5*$A90*Parameters!$E$26) + Parameters!$E$25/Parameters!$E$24</f>
        <v>6261.9501808170662</v>
      </c>
      <c r="AD90" s="10">
        <f>(Parameters!B$13-Parameters!E$25/Parameters!E$24)*0.5*Parameters!E$26*EXP(-0.5*Model!A90*Parameters!E$27)</f>
        <v>3.3426092656724196</v>
      </c>
      <c r="AE90" s="10">
        <f>(Parameters!B$7-Parameters!B$8*Model!AD90)*(Parameters!B$15*EXP((Parameters!B$1+Parameters!B$19)*A90))/1000000000</f>
        <v>3806652.9465229348</v>
      </c>
      <c r="AF90" s="2">
        <f>AF89+Parameters!B$9*(Parameters!B$10*Model!AC90-Model!AF89)</f>
        <v>3.0050091963144414</v>
      </c>
      <c r="AG90" s="10">
        <f t="shared" si="33"/>
        <v>0.1906003653052819</v>
      </c>
      <c r="AH90" s="11">
        <f t="shared" si="34"/>
        <v>6.7723055444271943E-2</v>
      </c>
      <c r="AI90" s="11">
        <f t="shared" si="40"/>
        <v>-4.436733252854097E-3</v>
      </c>
      <c r="AJ90" s="35">
        <v>0.87197779659558172</v>
      </c>
      <c r="AK90" s="11"/>
      <c r="AL90" s="2">
        <f>(Parameters!$B$13-Parameters!$B$25/Parameters!$B$24)*EXP(0.5*$A90*Parameters!$B$26) + Parameters!$B$25/Parameters!$B$24</f>
        <v>6334.5373521555375</v>
      </c>
      <c r="AM90" s="2">
        <f>(Parameters!B$13-Parameters!B$25/Parameters!B$24)*0.5*Parameters!B$26*EXP(-0.5*Model!A90*Parameters!B$27)</f>
        <v>3.4481092620234262</v>
      </c>
      <c r="AN90" s="8">
        <f>(Parameters!B$7-Parameters!B$8*Model!AM90)*(Parameters!B$15*EXP((Parameters!B$1+Parameters!B$19)*A90))/1000000000</f>
        <v>3796264.1990068983</v>
      </c>
      <c r="AO90" s="2">
        <f>AO89+Parameters!B$9*(Parameters!B$10*Model!AL90-Model!AO89)</f>
        <v>3.0398282132854444</v>
      </c>
      <c r="AP90">
        <f t="shared" si="35"/>
        <v>0.22541938227628489</v>
      </c>
      <c r="AQ90" s="3">
        <f t="shared" si="36"/>
        <v>8.0094753751698722E-2</v>
      </c>
      <c r="AV90" s="15">
        <f>IF(Parameters!H$30*EXP(0.5*Model!A90*Parameters!H$26)+Parameters!H$31*EXP(0.5*Model!A90*Parameters!H$27)+Parameters!$H$25/Parameters!$H$24&gt;AV89,Parameters!H$30*EXP(0.5*Model!A90*Parameters!H$26)+Parameters!H$31*EXP(0.5*Model!A90*Parameters!H$27)+Parameters!$H$25/Parameters!$H$24,AV89+5*AW89)</f>
        <v>4178.3170609379795</v>
      </c>
      <c r="AW90" s="22">
        <f>IF(Parameters!H$30*0.5*Parameters!H$26*EXP(0.5*Model!A90*Parameters!H$26)+Parameters!H$31*0.5*Parameters!H$27*EXP(0.5*Model!A90*Parameters!H$27)&gt;0,Parameters!H$30*0.5*Parameters!H$26*EXP(0.5*Model!A90*Parameters!H$26)+Parameters!H$31*0.5*Parameters!H$27*EXP(0.5*Model!A90*Parameters!H$27),0)</f>
        <v>0</v>
      </c>
      <c r="AX90">
        <f>(Parameters!B$7-Parameters!B$8*Model!AW90)*(Parameters!B$15*EXP((Parameters!B$1+Parameters!B$19)*A90))/1000000000</f>
        <v>4135804.8413751605</v>
      </c>
      <c r="AY90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90))/1000000000</f>
        <v>40372328.057395764</v>
      </c>
      <c r="AZ90" s="2">
        <f>AZ89+Parameters!B$9*(Parameters!B$10*Model!AV90-Model!AZ89)</f>
        <v>2.0055921892502302</v>
      </c>
      <c r="BC90">
        <v>4166.6000000000004</v>
      </c>
      <c r="BD90">
        <v>0</v>
      </c>
      <c r="BE90">
        <f>(Parameters!B$7-Parameters!B$8*Model!BD90)*(Parameters!B$15*EXP((Parameters!B$1+Parameters!B$19)*A90))/1000000000</f>
        <v>4135804.8413751605</v>
      </c>
      <c r="BF90" s="2">
        <f>BF89+Parameters!B$9*(Parameters!B$10*Model!BC90-Model!BF89)</f>
        <v>1.9999680000000002</v>
      </c>
    </row>
    <row r="91" spans="1:58" x14ac:dyDescent="0.3">
      <c r="A91">
        <f>A90+Parameters!B$16</f>
        <v>440</v>
      </c>
      <c r="B91">
        <f>B90*(1+Parameters!B$1)^Parameters!B$16</f>
        <v>65966481188.235252</v>
      </c>
      <c r="C91">
        <f>C90/(1+Parameters!B$2)^Parameters!B$16</f>
        <v>8.1187943340028275E-3</v>
      </c>
      <c r="D91">
        <f>(1/B91)*(1-Parameters!B$4)*K91</f>
        <v>44901550.855054766</v>
      </c>
      <c r="E91">
        <f>D91^(1-Parameters!B$3)/(1-Parameters!B$3)</f>
        <v>-5.9929476795020581E-3</v>
      </c>
      <c r="F91" s="59">
        <f t="shared" si="26"/>
        <v>-3209632.7629751461</v>
      </c>
      <c r="G91">
        <f>G90*(1+Parameters!B$1+Parameters!B$5)^Parameters!B$16</f>
        <v>52299.889631971346</v>
      </c>
      <c r="H91">
        <f>EXP(-Parameters!B$6*N91^2)</f>
        <v>0.96094123882689042</v>
      </c>
      <c r="I91">
        <f>EXP(Parameters!B$7*L91-Parameters!B$8/2*L91^2)</f>
        <v>1.0043322587317816</v>
      </c>
      <c r="J91" s="54">
        <f t="shared" si="37"/>
        <v>0.96510428489952715</v>
      </c>
      <c r="K91">
        <f>Parameters!B$15*G91*H91*I91</f>
        <v>3.8973648813191562E+18</v>
      </c>
      <c r="L91" s="56">
        <v>3.5837721046997855</v>
      </c>
      <c r="M91" s="2">
        <f>M90+L91*Parameters!B$16</f>
        <v>5882.4785282957009</v>
      </c>
      <c r="N91" s="2">
        <f>N90+Parameters!B$9*(Parameters!B$10*Model!M91-Model!N90)</f>
        <v>2.8228360824902841</v>
      </c>
      <c r="O91" s="37">
        <f t="shared" si="27"/>
        <v>2.0006791995828443E-2</v>
      </c>
      <c r="P91" s="47">
        <f t="shared" si="28"/>
        <v>1.9796827604488667E-2</v>
      </c>
      <c r="Q91" s="48">
        <f t="shared" si="29"/>
        <v>1.9692612590371441E-2</v>
      </c>
      <c r="R91" s="48">
        <f t="shared" si="30"/>
        <v>-5.7381755733890877E-5</v>
      </c>
      <c r="S91" s="48">
        <f>-Parameters!B$6*2*Model!N91*((Model!N92-Model!N91)/5)</f>
        <v>-5.7278822208577362E-5</v>
      </c>
      <c r="T91" s="48">
        <f t="shared" si="31"/>
        <v>1.6159676985097476E-4</v>
      </c>
      <c r="U91" s="48">
        <f>(Parameters!B$7-Parameters!B$8*Model!L91)*((Model!L92-Model!L91)/5)</f>
        <v>1.6309884297708953E-4</v>
      </c>
      <c r="V91" s="49">
        <f t="shared" si="38"/>
        <v>1.0421501411708389E-4</v>
      </c>
      <c r="W91" s="48">
        <f t="shared" si="39"/>
        <v>2.0104215014117084E-2</v>
      </c>
      <c r="Y91" s="38">
        <f t="shared" si="32"/>
        <v>6.7919958284430593E-6</v>
      </c>
      <c r="AC91" s="10">
        <f>(Parameters!$B$13-Parameters!$E$25/Parameters!$E$24)*EXP(0.5*$A91*Parameters!$E$26) + Parameters!$E$25/Parameters!$E$24</f>
        <v>6278.4788056446087</v>
      </c>
      <c r="AD91" s="10">
        <f>(Parameters!B$13-Parameters!E$25/Parameters!E$24)*0.5*Parameters!E$26*EXP(-0.5*Model!A91*Parameters!E$27)</f>
        <v>3.269113003791325</v>
      </c>
      <c r="AE91" s="10">
        <f>(Parameters!B$7-Parameters!B$8*Model!AD91)*(Parameters!B$15*EXP((Parameters!B$1+Parameters!B$19)*A91))/1000000000</f>
        <v>4310913.056628284</v>
      </c>
      <c r="AF91" s="2">
        <f>AF90+Parameters!B$9*(Parameters!B$10*Model!AC91-Model!AF90)</f>
        <v>3.0129589188753587</v>
      </c>
      <c r="AG91" s="10">
        <f t="shared" si="33"/>
        <v>0.19012283638507466</v>
      </c>
      <c r="AH91" s="11">
        <f t="shared" si="34"/>
        <v>6.7351709709389071E-2</v>
      </c>
      <c r="AI91" s="11">
        <f t="shared" si="40"/>
        <v>-4.436733252854097E-3</v>
      </c>
      <c r="AJ91" s="35">
        <v>0.84351473417558243</v>
      </c>
      <c r="AK91" s="11"/>
      <c r="AL91" s="2">
        <f>(Parameters!$B$13-Parameters!$B$25/Parameters!$B$24)*EXP(0.5*$A91*Parameters!$B$26) + Parameters!$B$25/Parameters!$B$24</f>
        <v>6351.5898891866327</v>
      </c>
      <c r="AM91" s="2">
        <f>(Parameters!B$13-Parameters!B$25/Parameters!B$24)*0.5*Parameters!B$26*EXP(-0.5*Model!A91*Parameters!B$27)</f>
        <v>3.3731799163186689</v>
      </c>
      <c r="AN91" s="8">
        <f>(Parameters!B$7-Parameters!B$8*Model!AM91)*(Parameters!B$15*EXP((Parameters!B$1+Parameters!B$19)*A91))/1000000000</f>
        <v>4299329.9650243903</v>
      </c>
      <c r="AO91" s="2">
        <f>AO90+Parameters!B$9*(Parameters!B$10*Model!AL91-Model!AO90)</f>
        <v>3.04802972280355</v>
      </c>
      <c r="AP91">
        <f t="shared" si="35"/>
        <v>0.22519364031326594</v>
      </c>
      <c r="AQ91" s="3">
        <f t="shared" si="36"/>
        <v>7.9775670188614659E-2</v>
      </c>
      <c r="AV91" s="15">
        <f>IF(Parameters!H$30*EXP(0.5*Model!A91*Parameters!H$26)+Parameters!H$31*EXP(0.5*Model!A91*Parameters!H$27)+Parameters!$H$25/Parameters!$H$24&gt;AV90,Parameters!H$30*EXP(0.5*Model!A91*Parameters!H$26)+Parameters!H$31*EXP(0.5*Model!A91*Parameters!H$27)+Parameters!$H$25/Parameters!$H$24,AV90+5*AW90)</f>
        <v>4178.3170609379795</v>
      </c>
      <c r="AW91" s="22">
        <f>IF(Parameters!H$30*0.5*Parameters!H$26*EXP(0.5*Model!A91*Parameters!H$26)+Parameters!H$31*0.5*Parameters!H$27*EXP(0.5*Model!A91*Parameters!H$27)&gt;0,Parameters!H$30*0.5*Parameters!H$26*EXP(0.5*Model!A91*Parameters!H$26)+Parameters!H$31*0.5*Parameters!H$27*EXP(0.5*Model!A91*Parameters!H$27),0)</f>
        <v>0</v>
      </c>
      <c r="AX91">
        <f>(Parameters!B$7-Parameters!B$8*Model!AW91)*(Parameters!B$15*EXP((Parameters!B$1+Parameters!B$19)*A91))/1000000000</f>
        <v>4674779.2891010093</v>
      </c>
      <c r="AY91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91))/1000000000</f>
        <v>48655730.946344279</v>
      </c>
      <c r="AZ91" s="2">
        <f>AZ90+Parameters!B$9*(Parameters!B$10*Model!AV91-Model!AZ90)</f>
        <v>2.0055921892502302</v>
      </c>
      <c r="BC91">
        <v>4166.6000000000004</v>
      </c>
      <c r="BD91">
        <v>0</v>
      </c>
      <c r="BE91">
        <f>(Parameters!B$7-Parameters!B$8*Model!BD91)*(Parameters!B$15*EXP((Parameters!B$1+Parameters!B$19)*A91))/1000000000</f>
        <v>4674779.2891010093</v>
      </c>
      <c r="BF91" s="2">
        <f>BF90+Parameters!B$9*(Parameters!B$10*Model!BC91-Model!BF90)</f>
        <v>1.9999680000000002</v>
      </c>
    </row>
    <row r="92" spans="1:58" x14ac:dyDescent="0.3">
      <c r="A92">
        <f>A91+Parameters!B$16</f>
        <v>445</v>
      </c>
      <c r="B92">
        <f>B91*(1+Parameters!B$1)^Parameters!B$16</f>
        <v>67632217502.691017</v>
      </c>
      <c r="C92">
        <f>C91/(1+Parameters!B$2)^Parameters!B$16</f>
        <v>7.6866262022426118E-3</v>
      </c>
      <c r="D92">
        <f>(1/B92)*(1-Parameters!B$4)*K92</f>
        <v>49576590.907838196</v>
      </c>
      <c r="E92">
        <f>D92^(1-Parameters!B$3)/(1-Parameters!B$3)</f>
        <v>-5.7887544092536172E-3</v>
      </c>
      <c r="F92" s="59">
        <f t="shared" si="26"/>
        <v>-3009362.5629870105</v>
      </c>
      <c r="G92">
        <f>G91*(1+Parameters!B$1+Parameters!B$5)^Parameters!B$16</f>
        <v>59172.524662885611</v>
      </c>
      <c r="H92">
        <f>EXP(-Parameters!B$6*N92^2)</f>
        <v>0.96066557589663382</v>
      </c>
      <c r="I92">
        <f>EXP(Parameters!B$7*L92-Parameters!B$8/2*L92^2)</f>
        <v>1.0051440708975166</v>
      </c>
      <c r="J92" s="54">
        <f t="shared" si="37"/>
        <v>0.96560730772784964</v>
      </c>
      <c r="K92">
        <f>Parameters!B$15*G92*H92*I92</f>
        <v>4.4118089201590088E+18</v>
      </c>
      <c r="L92" s="56">
        <v>4.2913673576815894</v>
      </c>
      <c r="M92" s="2">
        <f>M91+L92*Parameters!B$16</f>
        <v>5903.9353650841085</v>
      </c>
      <c r="N92" s="2">
        <f>N91+Parameters!B$9*(Parameters!B$10*Model!M92-Model!N91)</f>
        <v>2.8329816985541907</v>
      </c>
      <c r="O92" s="37">
        <f t="shared" si="27"/>
        <v>1.9929666498984089E-2</v>
      </c>
      <c r="P92" s="47">
        <f t="shared" si="28"/>
        <v>1.9721212016993377E-2</v>
      </c>
      <c r="Q92" s="48">
        <f t="shared" si="29"/>
        <v>1.9692612590371441E-2</v>
      </c>
      <c r="R92" s="48">
        <f t="shared" si="30"/>
        <v>-6.3518882632031099E-5</v>
      </c>
      <c r="S92" s="48">
        <f>-Parameters!B$6*2*Model!N92*((Model!N93-Model!N92)/5)</f>
        <v>-6.3393699829806716E-5</v>
      </c>
      <c r="T92" s="48">
        <f t="shared" si="31"/>
        <v>9.2118309253802174E-5</v>
      </c>
      <c r="U92" s="48">
        <f>(Parameters!B$7-Parameters!B$8*Model!L92)*((Model!L93-Model!L92)/5)</f>
        <v>9.2621064628253331E-5</v>
      </c>
      <c r="V92" s="49">
        <f t="shared" si="38"/>
        <v>2.8599426621771074E-5</v>
      </c>
      <c r="W92" s="48">
        <f t="shared" si="39"/>
        <v>2.002859942662177E-2</v>
      </c>
      <c r="Y92" s="38">
        <f t="shared" si="32"/>
        <v>-7.0333501015911598E-5</v>
      </c>
      <c r="AC92" s="10">
        <f>(Parameters!$B$13-Parameters!$E$25/Parameters!$E$24)*EXP(0.5*$A92*Parameters!$E$26) + Parameters!$E$25/Parameters!$E$24</f>
        <v>6294.6440041658425</v>
      </c>
      <c r="AD92" s="10">
        <f>(Parameters!B$13-Parameters!E$25/Parameters!E$24)*0.5*Parameters!E$26*EXP(-0.5*Model!A92*Parameters!E$27)</f>
        <v>3.1972327550548023</v>
      </c>
      <c r="AE92" s="10">
        <f>(Parameters!B$7-Parameters!B$8*Model!AD92)*(Parameters!B$15*EXP((Parameters!B$1+Parameters!B$19)*A92))/1000000000</f>
        <v>4881750.659763149</v>
      </c>
      <c r="AF92" s="2">
        <f>AF91+Parameters!B$9*(Parameters!B$10*Model!AC92-Model!AF91)</f>
        <v>3.0207338453878068</v>
      </c>
      <c r="AG92" s="10">
        <f t="shared" si="33"/>
        <v>0.18775214683361607</v>
      </c>
      <c r="AH92" s="11">
        <f t="shared" si="34"/>
        <v>6.62736885767512E-2</v>
      </c>
      <c r="AI92" s="11">
        <f t="shared" si="40"/>
        <v>-4.436733252854097E-3</v>
      </c>
      <c r="AJ92" s="35">
        <v>0.81598076183733548</v>
      </c>
      <c r="AK92" s="11"/>
      <c r="AL92" s="2">
        <f>(Parameters!$B$13-Parameters!$B$25/Parameters!$B$24)*EXP(0.5*$A92*Parameters!$B$26) + Parameters!$B$25/Parameters!$B$24</f>
        <v>6368.2718650361503</v>
      </c>
      <c r="AM92" s="2">
        <f>(Parameters!B$13-Parameters!B$25/Parameters!B$24)*0.5*Parameters!B$26*EXP(-0.5*Model!A92*Parameters!B$27)</f>
        <v>3.2998788272673703</v>
      </c>
      <c r="AN92" s="8">
        <f>(Parameters!B$7-Parameters!B$8*Model!AM92)*(Parameters!B$15*EXP((Parameters!B$1+Parameters!B$19)*A92))/1000000000</f>
        <v>4868836.824840432</v>
      </c>
      <c r="AO92" s="2">
        <f>AO91+Parameters!B$9*(Parameters!B$10*Model!AL92-Model!AO91)</f>
        <v>3.0560530089257933</v>
      </c>
      <c r="AP92">
        <f t="shared" si="35"/>
        <v>0.22307131037160266</v>
      </c>
      <c r="AQ92" s="3">
        <f t="shared" si="36"/>
        <v>7.8740822958879991E-2</v>
      </c>
      <c r="AV92" s="15">
        <f>IF(Parameters!H$30*EXP(0.5*Model!A92*Parameters!H$26)+Parameters!H$31*EXP(0.5*Model!A92*Parameters!H$27)+Parameters!$H$25/Parameters!$H$24&gt;AV91,Parameters!H$30*EXP(0.5*Model!A92*Parameters!H$26)+Parameters!H$31*EXP(0.5*Model!A92*Parameters!H$27)+Parameters!$H$25/Parameters!$H$24,AV91+5*AW91)</f>
        <v>4178.3170609379795</v>
      </c>
      <c r="AW92" s="22">
        <f>IF(Parameters!H$30*0.5*Parameters!H$26*EXP(0.5*Model!A92*Parameters!H$26)+Parameters!H$31*0.5*Parameters!H$27*EXP(0.5*Model!A92*Parameters!H$27)&gt;0,Parameters!H$30*0.5*Parameters!H$26*EXP(0.5*Model!A92*Parameters!H$26)+Parameters!H$31*0.5*Parameters!H$27*EXP(0.5*Model!A92*Parameters!H$27),0)</f>
        <v>0</v>
      </c>
      <c r="AX92">
        <f>(Parameters!B$7-Parameters!B$8*Model!AW92)*(Parameters!B$15*EXP((Parameters!B$1+Parameters!B$19)*A92))/1000000000</f>
        <v>5283992.4125968562</v>
      </c>
      <c r="AY92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92))/1000000000</f>
        <v>58638683.173222937</v>
      </c>
      <c r="AZ92" s="2">
        <f>AZ91+Parameters!B$9*(Parameters!B$10*Model!AV92-Model!AZ91)</f>
        <v>2.0055921892502302</v>
      </c>
      <c r="BC92">
        <v>4166.6000000000004</v>
      </c>
      <c r="BD92">
        <v>0</v>
      </c>
      <c r="BE92">
        <f>(Parameters!B$7-Parameters!B$8*Model!BD92)*(Parameters!B$15*EXP((Parameters!B$1+Parameters!B$19)*A92))/1000000000</f>
        <v>5283992.4125968562</v>
      </c>
      <c r="BF92" s="2">
        <f>BF91+Parameters!B$9*(Parameters!B$10*Model!BC92-Model!BF91)</f>
        <v>1.9999680000000002</v>
      </c>
    </row>
    <row r="93" spans="1:58" x14ac:dyDescent="0.3">
      <c r="A93">
        <f>A92+Parameters!B$16</f>
        <v>450</v>
      </c>
      <c r="B93">
        <f>B92*(1+Parameters!B$1)^Parameters!B$16</f>
        <v>69340015746.467819</v>
      </c>
      <c r="C93">
        <f>C92/(1+Parameters!B$2)^Parameters!B$16</f>
        <v>7.277462630818023E-3</v>
      </c>
      <c r="D93">
        <f>(1/B93)*(1-Parameters!B$4)*K93</f>
        <v>54717693.274276815</v>
      </c>
      <c r="E93">
        <f>D93^(1-Parameters!B$3)/(1-Parameters!B$3)</f>
        <v>-5.5922584245329731E-3</v>
      </c>
      <c r="F93" s="59">
        <f t="shared" si="26"/>
        <v>-2821961.9421639983</v>
      </c>
      <c r="G93">
        <f>G92*(1+Parameters!B$1+Parameters!B$5)^Parameters!B$16</f>
        <v>66948.280381061821</v>
      </c>
      <c r="H93">
        <f>EXP(-Parameters!B$6*N93^2)</f>
        <v>0.96036052232103353</v>
      </c>
      <c r="I93">
        <f>EXP(Parameters!B$7*L93-Parameters!B$8/2*L93^2)</f>
        <v>1.0056071383936549</v>
      </c>
      <c r="J93" s="54">
        <f t="shared" si="37"/>
        <v>0.96574539667749026</v>
      </c>
      <c r="K93">
        <f>Parameters!B$15*G93*H93*I93</f>
        <v>4.9922706753273037E+18</v>
      </c>
      <c r="L93" s="56">
        <v>4.7007389795893255</v>
      </c>
      <c r="M93" s="2">
        <f>M92+L93*Parameters!B$16</f>
        <v>5927.4390599820554</v>
      </c>
      <c r="N93" s="2">
        <f>N92+Parameters!B$9*(Parameters!B$10*Model!M93-Model!N92)</f>
        <v>2.8441702106194398</v>
      </c>
      <c r="O93" s="37">
        <f t="shared" si="27"/>
        <v>1.9868263505309791E-2</v>
      </c>
      <c r="P93" s="47">
        <f t="shared" si="28"/>
        <v>1.9661007040029401E-2</v>
      </c>
      <c r="Q93" s="48">
        <f t="shared" si="29"/>
        <v>1.9692612590371441E-2</v>
      </c>
      <c r="R93" s="48">
        <f t="shared" si="30"/>
        <v>-6.6207503060190196E-5</v>
      </c>
      <c r="S93" s="48">
        <f>-Parameters!B$6*2*Model!N93*((Model!N94-Model!N93)/5)</f>
        <v>-6.6072584582248779E-5</v>
      </c>
      <c r="T93" s="48">
        <f t="shared" si="31"/>
        <v>3.4601952718511717E-5</v>
      </c>
      <c r="U93" s="48">
        <f>(Parameters!B$7-Parameters!B$8*Model!L93)*((Model!L94-Model!L93)/5)</f>
        <v>3.4673968120656082E-5</v>
      </c>
      <c r="V93" s="49">
        <f t="shared" si="38"/>
        <v>-3.1605550341678479E-5</v>
      </c>
      <c r="W93" s="48">
        <f t="shared" si="39"/>
        <v>1.9968394449658321E-2</v>
      </c>
      <c r="Y93" s="38">
        <f t="shared" si="32"/>
        <v>-1.3173649469020929E-4</v>
      </c>
      <c r="AC93" s="10">
        <f>(Parameters!$B$13-Parameters!$E$25/Parameters!$E$24)*EXP(0.5*$A93*Parameters!$E$26) + Parameters!$E$25/Parameters!$E$24</f>
        <v>6310.4537672863316</v>
      </c>
      <c r="AD93" s="10">
        <f>(Parameters!B$13-Parameters!E$25/Parameters!E$24)*0.5*Parameters!E$26*EXP(-0.5*Model!A93*Parameters!E$27)</f>
        <v>3.1269329870641074</v>
      </c>
      <c r="AE93" s="10">
        <f>(Parameters!B$7-Parameters!B$8*Model!AD93)*(Parameters!B$15*EXP((Parameters!B$1+Parameters!B$19)*A93))/1000000000</f>
        <v>5527933.0680070156</v>
      </c>
      <c r="AF93" s="2">
        <f>AF92+Parameters!B$9*(Parameters!B$10*Model!AC93-Model!AF92)</f>
        <v>3.0283378192134016</v>
      </c>
      <c r="AG93" s="10">
        <f t="shared" si="33"/>
        <v>0.18416760859396186</v>
      </c>
      <c r="AH93" s="11">
        <f t="shared" si="34"/>
        <v>6.4752667722320134E-2</v>
      </c>
      <c r="AI93" s="11">
        <f t="shared" si="40"/>
        <v>-4.436733252854097E-3</v>
      </c>
      <c r="AJ93" s="35">
        <v>0.78934555226161918</v>
      </c>
      <c r="AK93" s="11"/>
      <c r="AL93" s="2">
        <f>(Parameters!$B$13-Parameters!$B$25/Parameters!$B$24)*EXP(0.5*$A93*Parameters!$B$26) + Parameters!$B$25/Parameters!$B$24</f>
        <v>6384.5913322061333</v>
      </c>
      <c r="AM93" s="2">
        <f>(Parameters!B$13-Parameters!B$25/Parameters!B$24)*0.5*Parameters!B$26*EXP(-0.5*Model!A93*Parameters!B$27)</f>
        <v>3.2281706119403917</v>
      </c>
      <c r="AN93" s="8">
        <f>(Parameters!B$7-Parameters!B$8*Model!AM93)*(Parameters!B$15*EXP((Parameters!B$1+Parameters!B$19)*A93))/1000000000</f>
        <v>5513536.6013198402</v>
      </c>
      <c r="AO93" s="2">
        <f>AO92+Parameters!B$9*(Parameters!B$10*Model!AL93-Model!AO92)</f>
        <v>3.0639019445463971</v>
      </c>
      <c r="AP93">
        <f t="shared" si="35"/>
        <v>0.21973173392695733</v>
      </c>
      <c r="AQ93" s="3">
        <f t="shared" si="36"/>
        <v>7.7256886070507486E-2</v>
      </c>
      <c r="AV93" s="15">
        <f>IF(Parameters!H$30*EXP(0.5*Model!A93*Parameters!H$26)+Parameters!H$31*EXP(0.5*Model!A93*Parameters!H$27)+Parameters!$H$25/Parameters!$H$24&gt;AV92,Parameters!H$30*EXP(0.5*Model!A93*Parameters!H$26)+Parameters!H$31*EXP(0.5*Model!A93*Parameters!H$27)+Parameters!$H$25/Parameters!$H$24,AV92+5*AW92)</f>
        <v>4178.3170609379795</v>
      </c>
      <c r="AW93" s="22">
        <f>IF(Parameters!H$30*0.5*Parameters!H$26*EXP(0.5*Model!A93*Parameters!H$26)+Parameters!H$31*0.5*Parameters!H$27*EXP(0.5*Model!A93*Parameters!H$27)&gt;0,Parameters!H$30*0.5*Parameters!H$26*EXP(0.5*Model!A93*Parameters!H$26)+Parameters!H$31*0.5*Parameters!H$27*EXP(0.5*Model!A93*Parameters!H$27),0)</f>
        <v>0</v>
      </c>
      <c r="AX93">
        <f>(Parameters!B$7-Parameters!B$8*Model!AW93)*(Parameters!B$15*EXP((Parameters!B$1+Parameters!B$19)*A93))/1000000000</f>
        <v>5972597.6542842332</v>
      </c>
      <c r="AY93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93))/1000000000</f>
        <v>70669890.21460712</v>
      </c>
      <c r="AZ93" s="2">
        <f>AZ92+Parameters!B$9*(Parameters!B$10*Model!AV93-Model!AZ92)</f>
        <v>2.0055921892502302</v>
      </c>
      <c r="BC93">
        <v>4166.6000000000004</v>
      </c>
      <c r="BD93">
        <v>0</v>
      </c>
      <c r="BE93">
        <f>(Parameters!B$7-Parameters!B$8*Model!BD93)*(Parameters!B$15*EXP((Parameters!B$1+Parameters!B$19)*A93))/1000000000</f>
        <v>5972597.6542842332</v>
      </c>
      <c r="BF93" s="2">
        <f>BF92+Parameters!B$9*(Parameters!B$10*Model!BC93-Model!BF92)</f>
        <v>1.9999680000000002</v>
      </c>
    </row>
    <row r="94" spans="1:58" x14ac:dyDescent="0.3">
      <c r="A94">
        <f>A93+Parameters!B$16</f>
        <v>455</v>
      </c>
      <c r="B94">
        <f>B93*(1+Parameters!B$1)^Parameters!B$16</f>
        <v>71090938035.98999</v>
      </c>
      <c r="C94">
        <f>C93/(1+Parameters!B$2)^Parameters!B$16</f>
        <v>6.8900790736384455E-3</v>
      </c>
      <c r="D94">
        <f>(1/B94)*(1-Parameters!B$4)*K94</f>
        <v>60373752.244133905</v>
      </c>
      <c r="E94">
        <f>D94^(1-Parameters!B$3)/(1-Parameters!B$3)</f>
        <v>-5.4030016078412766E-3</v>
      </c>
      <c r="F94" s="59">
        <f t="shared" si="26"/>
        <v>-2646510.0503401388</v>
      </c>
      <c r="G94">
        <f>G93*(1+Parameters!B$1+Parameters!B$5)^Parameters!B$16</f>
        <v>75745.834262037621</v>
      </c>
      <c r="H94">
        <f>EXP(-Parameters!B$6*N94^2)</f>
        <v>0.96004265957508084</v>
      </c>
      <c r="I94">
        <f>EXP(Parameters!B$7*L94-Parameters!B$8/2*L94^2)</f>
        <v>1.0057811332979101</v>
      </c>
      <c r="J94" s="54">
        <f t="shared" si="37"/>
        <v>0.96559279416176447</v>
      </c>
      <c r="K94">
        <f>Parameters!B$15*G94*H94*I94</f>
        <v>5.6474035260367565E+18</v>
      </c>
      <c r="L94" s="56">
        <v>4.8556748825717913</v>
      </c>
      <c r="M94" s="2">
        <f>M93+L94*Parameters!B$16</f>
        <v>5951.7174343949146</v>
      </c>
      <c r="N94" s="2">
        <f>N93+Parameters!B$9*(Parameters!B$10*Model!M94-Model!N93)</f>
        <v>2.8557856519765621</v>
      </c>
      <c r="O94" s="37">
        <f t="shared" si="27"/>
        <v>1.983317856963196E-2</v>
      </c>
      <c r="P94" s="47">
        <f t="shared" si="28"/>
        <v>1.9626605009460434E-2</v>
      </c>
      <c r="Q94" s="48">
        <f t="shared" si="29"/>
        <v>1.9692612590371441E-2</v>
      </c>
      <c r="R94" s="48">
        <f t="shared" si="30"/>
        <v>-6.671862410248102E-5</v>
      </c>
      <c r="S94" s="48">
        <f>-Parameters!B$6*2*Model!N94*((Model!N95-Model!N94)/5)</f>
        <v>-6.6582726453448321E-5</v>
      </c>
      <c r="T94" s="48">
        <f t="shared" si="31"/>
        <v>7.110431915349782E-7</v>
      </c>
      <c r="U94" s="48">
        <f>(Parameters!B$7-Parameters!B$8*Model!L94)*((Model!L95-Model!L94)/5)</f>
        <v>7.1107373109711355E-7</v>
      </c>
      <c r="V94" s="49">
        <f t="shared" si="38"/>
        <v>-6.6007580910946035E-5</v>
      </c>
      <c r="W94" s="48">
        <f t="shared" si="39"/>
        <v>1.9933992419089053E-2</v>
      </c>
      <c r="Y94" s="38">
        <f t="shared" si="32"/>
        <v>-1.6682143036804084E-4</v>
      </c>
      <c r="AC94" s="10">
        <f>(Parameters!$B$13-Parameters!$E$25/Parameters!$E$24)*EXP(0.5*$A94*Parameters!$E$26) + Parameters!$E$25/Parameters!$E$24</f>
        <v>6325.9159102100739</v>
      </c>
      <c r="AD94" s="10">
        <f>(Parameters!B$13-Parameters!E$25/Parameters!E$24)*0.5*Parameters!E$26*EXP(-0.5*Model!A94*Parameters!E$27)</f>
        <v>3.0581789486959208</v>
      </c>
      <c r="AE94" s="10">
        <f>(Parameters!B$7-Parameters!B$8*Model!AD94)*(Parameters!B$15*EXP((Parameters!B$1+Parameters!B$19)*A94))/1000000000</f>
        <v>6259379.7383741625</v>
      </c>
      <c r="AF94" s="2">
        <f>AF93+Parameters!B$9*(Parameters!B$10*Model!AC94-Model!AF93)</f>
        <v>3.0357745992071115</v>
      </c>
      <c r="AG94" s="10">
        <f t="shared" si="33"/>
        <v>0.17998894723054937</v>
      </c>
      <c r="AH94" s="11">
        <f t="shared" si="34"/>
        <v>6.3026070288564703E-2</v>
      </c>
      <c r="AI94" s="11">
        <f t="shared" si="40"/>
        <v>-4.436733252854097E-3</v>
      </c>
      <c r="AJ94" s="35">
        <v>0.763579768072287</v>
      </c>
      <c r="AK94" s="11"/>
      <c r="AL94" s="2">
        <f>(Parameters!$B$13-Parameters!$B$25/Parameters!$B$24)*EXP(0.5*$A94*Parameters!$B$26) + Parameters!$B$25/Parameters!$B$24</f>
        <v>6400.5561682132457</v>
      </c>
      <c r="AM94" s="2">
        <f>(Parameters!B$13-Parameters!B$25/Parameters!B$24)*0.5*Parameters!B$26*EXP(-0.5*Model!A94*Parameters!B$27)</f>
        <v>3.1580206562994633</v>
      </c>
      <c r="AN94" s="8">
        <f>(Parameters!B$7-Parameters!B$8*Model!AM94)*(Parameters!B$15*EXP((Parameters!B$1+Parameters!B$19)*A94))/1000000000</f>
        <v>6243331.5119495429</v>
      </c>
      <c r="AO94" s="2">
        <f>AO93+Parameters!B$9*(Parameters!B$10*Model!AL94-Model!AO93)</f>
        <v>3.0715803183994237</v>
      </c>
      <c r="AP94">
        <f t="shared" si="35"/>
        <v>0.2157946664228616</v>
      </c>
      <c r="AQ94" s="3">
        <f t="shared" si="36"/>
        <v>7.5564027809126577E-2</v>
      </c>
      <c r="AV94" s="15">
        <f>IF(Parameters!H$30*EXP(0.5*Model!A94*Parameters!H$26)+Parameters!H$31*EXP(0.5*Model!A94*Parameters!H$27)+Parameters!$H$25/Parameters!$H$24&gt;AV93,Parameters!H$30*EXP(0.5*Model!A94*Parameters!H$26)+Parameters!H$31*EXP(0.5*Model!A94*Parameters!H$27)+Parameters!$H$25/Parameters!$H$24,AV93+5*AW93)</f>
        <v>4178.3170609379795</v>
      </c>
      <c r="AW94" s="22">
        <f>IF(Parameters!H$30*0.5*Parameters!H$26*EXP(0.5*Model!A94*Parameters!H$26)+Parameters!H$31*0.5*Parameters!H$27*EXP(0.5*Model!A94*Parameters!H$27)&gt;0,Parameters!H$30*0.5*Parameters!H$26*EXP(0.5*Model!A94*Parameters!H$26)+Parameters!H$31*0.5*Parameters!H$27*EXP(0.5*Model!A94*Parameters!H$27),0)</f>
        <v>0</v>
      </c>
      <c r="AX94">
        <f>(Parameters!B$7-Parameters!B$8*Model!AW94)*(Parameters!B$15*EXP((Parameters!B$1+Parameters!B$19)*A94))/1000000000</f>
        <v>6750941.3251466583</v>
      </c>
      <c r="AY94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94))/1000000000</f>
        <v>85169603.283745348</v>
      </c>
      <c r="AZ94" s="2">
        <f>AZ93+Parameters!B$9*(Parameters!B$10*Model!AV94-Model!AZ93)</f>
        <v>2.0055921892502302</v>
      </c>
      <c r="BC94">
        <v>4166.6000000000004</v>
      </c>
      <c r="BD94">
        <v>0</v>
      </c>
      <c r="BE94">
        <f>(Parameters!B$7-Parameters!B$8*Model!BD94)*(Parameters!B$15*EXP((Parameters!B$1+Parameters!B$19)*A94))/1000000000</f>
        <v>6750941.3251466583</v>
      </c>
      <c r="BF94" s="2">
        <f>BF93+Parameters!B$9*(Parameters!B$10*Model!BC94-Model!BF93)</f>
        <v>1.9999680000000002</v>
      </c>
    </row>
    <row r="95" spans="1:58" x14ac:dyDescent="0.3">
      <c r="A95">
        <f>A94+Parameters!B$16</f>
        <v>460</v>
      </c>
      <c r="B95">
        <f>B94*(1+Parameters!B$1)^Parameters!B$16</f>
        <v>72886073307.45256</v>
      </c>
      <c r="C95">
        <f>C94/(1+Parameters!B$2)^Parameters!B$16</f>
        <v>6.5233161679119746E-3</v>
      </c>
      <c r="D95">
        <f>(1/B95)*(1-Parameters!B$4)*K95</f>
        <v>66603009.385067061</v>
      </c>
      <c r="E95">
        <f>D95^(1-Parameters!B$3)/(1-Parameters!B$3)</f>
        <v>-5.220464023438078E-3</v>
      </c>
      <c r="F95" s="59">
        <f t="shared" si="26"/>
        <v>-2482116.0842771195</v>
      </c>
      <c r="G95">
        <f>G94*(1+Parameters!B$1+Parameters!B$5)^Parameters!B$16</f>
        <v>85699.458976321432</v>
      </c>
      <c r="H95">
        <f>EXP(-Parameters!B$6*N95^2)</f>
        <v>0.95972244936137985</v>
      </c>
      <c r="I95">
        <f>EXP(Parameters!B$7*L95-Parameters!B$8/2*L95^2)</f>
        <v>1.0057847090734013</v>
      </c>
      <c r="J95" s="54">
        <f t="shared" si="37"/>
        <v>0.96527416452214754</v>
      </c>
      <c r="K95">
        <f>Parameters!B$15*G95*H95*I95</f>
        <v>6.3874102954433536E+18</v>
      </c>
      <c r="L95" s="56">
        <v>4.858865471932118</v>
      </c>
      <c r="M95" s="2">
        <f>M94+L95*Parameters!B$16</f>
        <v>5976.0117617545748</v>
      </c>
      <c r="N95" s="2">
        <f>N94+Parameters!B$9*(Parameters!B$10*Model!M95-Model!N94)</f>
        <v>2.867443166679629</v>
      </c>
      <c r="O95" s="37">
        <f t="shared" si="27"/>
        <v>1.9816613431815844E-2</v>
      </c>
      <c r="P95" s="47">
        <f t="shared" si="28"/>
        <v>1.9610361889801878E-2</v>
      </c>
      <c r="Q95" s="48">
        <f t="shared" si="29"/>
        <v>1.9692612590371441E-2</v>
      </c>
      <c r="R95" s="48">
        <f t="shared" si="30"/>
        <v>-6.6091375723773438E-5</v>
      </c>
      <c r="S95" s="48">
        <f>-Parameters!B$6*2*Model!N95*((Model!N96-Model!N95)/5)</f>
        <v>-6.5959094033772153E-5</v>
      </c>
      <c r="T95" s="48">
        <f t="shared" si="31"/>
        <v>-1.6159324845668376E-5</v>
      </c>
      <c r="U95" s="48">
        <f>(Parameters!B$7-Parameters!B$8*Model!L95)*((Model!L96-Model!L95)/5)</f>
        <v>-1.6143581095778048E-5</v>
      </c>
      <c r="V95" s="49">
        <f t="shared" si="38"/>
        <v>-8.2250700569441807E-5</v>
      </c>
      <c r="W95" s="48">
        <f t="shared" si="39"/>
        <v>1.9917749299430559E-2</v>
      </c>
      <c r="Y95" s="38">
        <f t="shared" si="32"/>
        <v>-1.8338656818415663E-4</v>
      </c>
      <c r="AC95" s="10">
        <f>(Parameters!$B$13-Parameters!$E$25/Parameters!$E$24)*EXP(0.5*$A95*Parameters!$E$26) + Parameters!$E$25/Parameters!$E$24</f>
        <v>6341.0380763027706</v>
      </c>
      <c r="AD95" s="10">
        <f>(Parameters!B$13-Parameters!E$25/Parameters!E$24)*0.5*Parameters!E$26*EXP(-0.5*Model!A95*Parameters!E$27)</f>
        <v>2.9909366529239101</v>
      </c>
      <c r="AE95" s="10">
        <f>(Parameters!B$7-Parameters!B$8*Model!AD95)*(Parameters!B$15*EXP((Parameters!B$1+Parameters!B$19)*A95))/1000000000</f>
        <v>7087313.4314364949</v>
      </c>
      <c r="AF95" s="2">
        <f>AF94+Parameters!B$9*(Parameters!B$10*Model!AC95-Model!AF94)</f>
        <v>3.0430478615753591</v>
      </c>
      <c r="AG95" s="10">
        <f t="shared" si="33"/>
        <v>0.17560469489573016</v>
      </c>
      <c r="AH95" s="11">
        <f t="shared" si="34"/>
        <v>6.1240863266724323E-2</v>
      </c>
      <c r="AI95" s="11">
        <f t="shared" si="40"/>
        <v>-4.436733252854097E-3</v>
      </c>
      <c r="AJ95" s="35">
        <v>0.73865502952258533</v>
      </c>
      <c r="AK95" s="11"/>
      <c r="AL95" s="2">
        <f>(Parameters!$B$13-Parameters!$B$25/Parameters!$B$24)*EXP(0.5*$A95*Parameters!$B$26) + Parameters!$B$25/Parameters!$B$24</f>
        <v>6416.1740793913013</v>
      </c>
      <c r="AM95" s="2">
        <f>(Parameters!B$13-Parameters!B$25/Parameters!B$24)*0.5*Parameters!B$26*EXP(-0.5*Model!A95*Parameters!B$27)</f>
        <v>3.0893950984887542</v>
      </c>
      <c r="AN95" s="8">
        <f>(Parameters!B$7-Parameters!B$8*Model!AM95)*(Parameters!B$15*EXP((Parameters!B$1+Parameters!B$19)*A95))/1000000000</f>
        <v>7069425.1305182828</v>
      </c>
      <c r="AO95" s="2">
        <f>AO94+Parameters!B$9*(Parameters!B$10*Model!AL95-Model!AO94)</f>
        <v>3.0790918368876214</v>
      </c>
      <c r="AP95">
        <f t="shared" si="35"/>
        <v>0.2116486702079925</v>
      </c>
      <c r="AQ95" s="3">
        <f t="shared" si="36"/>
        <v>7.3810938144267452E-2</v>
      </c>
      <c r="AV95" s="15">
        <f>IF(Parameters!H$30*EXP(0.5*Model!A95*Parameters!H$26)+Parameters!H$31*EXP(0.5*Model!A95*Parameters!H$27)+Parameters!$H$25/Parameters!$H$24&gt;AV94,Parameters!H$30*EXP(0.5*Model!A95*Parameters!H$26)+Parameters!H$31*EXP(0.5*Model!A95*Parameters!H$27)+Parameters!$H$25/Parameters!$H$24,AV94+5*AW94)</f>
        <v>4178.3170609379795</v>
      </c>
      <c r="AW95" s="22">
        <f>IF(Parameters!H$30*0.5*Parameters!H$26*EXP(0.5*Model!A95*Parameters!H$26)+Parameters!H$31*0.5*Parameters!H$27*EXP(0.5*Model!A95*Parameters!H$27)&gt;0,Parameters!H$30*0.5*Parameters!H$26*EXP(0.5*Model!A95*Parameters!H$26)+Parameters!H$31*0.5*Parameters!H$27*EXP(0.5*Model!A95*Parameters!H$27),0)</f>
        <v>0</v>
      </c>
      <c r="AX95">
        <f>(Parameters!B$7-Parameters!B$8*Model!AW95)*(Parameters!B$15*EXP((Parameters!B$1+Parameters!B$19)*A95))/1000000000</f>
        <v>7630718.0583110387</v>
      </c>
      <c r="AY95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95))/1000000000</f>
        <v>102644298.74565189</v>
      </c>
      <c r="AZ95" s="2">
        <f>AZ94+Parameters!B$9*(Parameters!B$10*Model!AV95-Model!AZ94)</f>
        <v>2.0055921892502302</v>
      </c>
      <c r="BC95">
        <v>4166.6000000000004</v>
      </c>
      <c r="BD95">
        <v>0</v>
      </c>
      <c r="BE95">
        <f>(Parameters!B$7-Parameters!B$8*Model!BD95)*(Parameters!B$15*EXP((Parameters!B$1+Parameters!B$19)*A95))/1000000000</f>
        <v>7630718.0583110387</v>
      </c>
      <c r="BF95" s="2">
        <f>BF94+Parameters!B$9*(Parameters!B$10*Model!BC95-Model!BF94)</f>
        <v>1.9999680000000002</v>
      </c>
    </row>
    <row r="96" spans="1:58" x14ac:dyDescent="0.3">
      <c r="A96">
        <f>A95+Parameters!B$16</f>
        <v>465</v>
      </c>
      <c r="B96">
        <f>B95*(1+Parameters!B$1)^Parameters!B$16</f>
        <v>74726537994.054062</v>
      </c>
      <c r="C96">
        <f>C95/(1+Parameters!B$2)^Parameters!B$16</f>
        <v>6.1760762644006133E-3</v>
      </c>
      <c r="D96">
        <f>(1/B96)*(1-Parameters!B$4)*K96</f>
        <v>73469023.204408735</v>
      </c>
      <c r="E96">
        <f>D96^(1-Parameters!B$3)/(1-Parameters!B$3)</f>
        <v>-5.0442367585949036E-3</v>
      </c>
      <c r="F96" s="59">
        <f t="shared" si="26"/>
        <v>-2327999.9952936098</v>
      </c>
      <c r="G96">
        <f>G95*(1+Parameters!B$1+Parameters!B$5)^Parameters!B$16</f>
        <v>96961.071726093229</v>
      </c>
      <c r="H96">
        <f>EXP(-Parameters!B$6*N96^2)</f>
        <v>0.95940535487233658</v>
      </c>
      <c r="I96">
        <f>EXP(Parameters!B$7*L96-Parameters!B$8/2*L96^2)</f>
        <v>1.0057034483470482</v>
      </c>
      <c r="J96" s="54">
        <f t="shared" si="37"/>
        <v>0.96487727375773236</v>
      </c>
      <c r="K96">
        <f>Parameters!B$15*G96*H96*I96</f>
        <v>7.2237970445661686E+18</v>
      </c>
      <c r="L96" s="56">
        <v>4.7864229662444409</v>
      </c>
      <c r="M96" s="2">
        <f>M95+L96*Parameters!B$16</f>
        <v>5999.9438765857967</v>
      </c>
      <c r="N96" s="2">
        <f>N95+Parameters!B$9*(Parameters!B$10*Model!M96-Model!N95)</f>
        <v>2.8789445444227404</v>
      </c>
      <c r="O96" s="37">
        <f t="shared" si="27"/>
        <v>1.9810623905655245E-2</v>
      </c>
      <c r="P96" s="47">
        <f t="shared" si="28"/>
        <v>1.9604488732148866E-2</v>
      </c>
      <c r="Q96" s="48">
        <f t="shared" si="29"/>
        <v>1.9692612590371441E-2</v>
      </c>
      <c r="R96" s="48">
        <f t="shared" si="30"/>
        <v>-6.4962701958738118E-5</v>
      </c>
      <c r="S96" s="48">
        <f>-Parameters!B$6*2*Model!N96*((Model!N97-Model!N96)/5)</f>
        <v>-6.4835906242572926E-5</v>
      </c>
      <c r="T96" s="48">
        <f t="shared" si="31"/>
        <v>-2.3161156265096305E-5</v>
      </c>
      <c r="U96" s="48">
        <f>(Parameters!B$7-Parameters!B$8*Model!L96)*((Model!L97-Model!L96)/5)</f>
        <v>-2.3128965718998665E-5</v>
      </c>
      <c r="V96" s="49">
        <f t="shared" si="38"/>
        <v>-8.812385822383443E-5</v>
      </c>
      <c r="W96" s="48">
        <f t="shared" si="39"/>
        <v>1.9911876141776166E-2</v>
      </c>
      <c r="Y96" s="38">
        <f t="shared" si="32"/>
        <v>-1.8937609434475575E-4</v>
      </c>
      <c r="AC96" s="10">
        <f>(Parameters!$B$13-Parameters!$E$25/Parameters!$E$24)*EXP(0.5*$A96*Parameters!$E$26) + Parameters!$E$25/Parameters!$E$24</f>
        <v>6355.8277408701551</v>
      </c>
      <c r="AD96" s="10">
        <f>(Parameters!B$13-Parameters!E$25/Parameters!E$24)*0.5*Parameters!E$26*EXP(-0.5*Model!A96*Parameters!E$27)</f>
        <v>2.9251728600179998</v>
      </c>
      <c r="AE96" s="10">
        <f>(Parameters!B$7-Parameters!B$8*Model!AD96)*(Parameters!B$15*EXP((Parameters!B$1+Parameters!B$19)*A96))/1000000000</f>
        <v>8024431.1755482042</v>
      </c>
      <c r="AF96" s="2">
        <f>AF95+Parameters!B$9*(Parameters!B$10*Model!AC96-Model!AF95)</f>
        <v>3.0501612016932751</v>
      </c>
      <c r="AG96" s="10">
        <f t="shared" si="33"/>
        <v>0.1712166572705347</v>
      </c>
      <c r="AH96" s="11">
        <f t="shared" si="34"/>
        <v>5.9472023385176216E-2</v>
      </c>
      <c r="AI96" s="11">
        <f t="shared" si="40"/>
        <v>-4.436733252854097E-3</v>
      </c>
      <c r="AJ96" s="35">
        <v>0.71454388323625539</v>
      </c>
      <c r="AK96" s="11"/>
      <c r="AL96" s="2">
        <f>(Parameters!$B$13-Parameters!$B$25/Parameters!$B$24)*EXP(0.5*$A96*Parameters!$B$26) + Parameters!$B$25/Parameters!$B$24</f>
        <v>6431.4526046111632</v>
      </c>
      <c r="AM96" s="2">
        <f>(Parameters!B$13-Parameters!B$25/Parameters!B$24)*0.5*Parameters!B$26*EXP(-0.5*Model!A96*Parameters!B$27)</f>
        <v>3.0222608124895332</v>
      </c>
      <c r="AN96" s="8">
        <f>(Parameters!B$7-Parameters!B$8*Model!AM96)*(Parameters!B$15*EXP((Parameters!B$1+Parameters!B$19)*A96))/1000000000</f>
        <v>8004493.1323217629</v>
      </c>
      <c r="AO96" s="2">
        <f>AO95+Parameters!B$9*(Parameters!B$10*Model!AL96-Model!AO95)</f>
        <v>3.0864401258715315</v>
      </c>
      <c r="AP96">
        <f t="shared" si="35"/>
        <v>0.2074955814487911</v>
      </c>
      <c r="AQ96" s="3">
        <f t="shared" si="36"/>
        <v>7.2073490213892338E-2</v>
      </c>
      <c r="AV96" s="15">
        <f>IF(Parameters!H$30*EXP(0.5*Model!A96*Parameters!H$26)+Parameters!H$31*EXP(0.5*Model!A96*Parameters!H$27)+Parameters!$H$25/Parameters!$H$24&gt;AV95,Parameters!H$30*EXP(0.5*Model!A96*Parameters!H$26)+Parameters!H$31*EXP(0.5*Model!A96*Parameters!H$27)+Parameters!$H$25/Parameters!$H$24,AV95+5*AW95)</f>
        <v>4178.3170609379795</v>
      </c>
      <c r="AW96" s="22">
        <f>IF(Parameters!H$30*0.5*Parameters!H$26*EXP(0.5*Model!A96*Parameters!H$26)+Parameters!H$31*0.5*Parameters!H$27*EXP(0.5*Model!A96*Parameters!H$27)&gt;0,Parameters!H$30*0.5*Parameters!H$26*EXP(0.5*Model!A96*Parameters!H$26)+Parameters!H$31*0.5*Parameters!H$27*EXP(0.5*Model!A96*Parameters!H$27),0)</f>
        <v>0</v>
      </c>
      <c r="AX96">
        <f>(Parameters!B$7-Parameters!B$8*Model!AW96)*(Parameters!B$15*EXP((Parameters!B$1+Parameters!B$19)*A96))/1000000000</f>
        <v>8625146.5212030075</v>
      </c>
      <c r="AY96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96))/1000000000</f>
        <v>123704369.3850034</v>
      </c>
      <c r="AZ96" s="2">
        <f>AZ95+Parameters!B$9*(Parameters!B$10*Model!AV96-Model!AZ95)</f>
        <v>2.0055921892502302</v>
      </c>
      <c r="BC96">
        <v>4166.6000000000004</v>
      </c>
      <c r="BD96">
        <v>0</v>
      </c>
      <c r="BE96">
        <f>(Parameters!B$7-Parameters!B$8*Model!BD96)*(Parameters!B$15*EXP((Parameters!B$1+Parameters!B$19)*A96))/1000000000</f>
        <v>8625146.5212030075</v>
      </c>
      <c r="BF96" s="2">
        <f>BF95+Parameters!B$9*(Parameters!B$10*Model!BC96-Model!BF95)</f>
        <v>1.9999680000000002</v>
      </c>
    </row>
    <row r="97" spans="1:58" x14ac:dyDescent="0.3">
      <c r="A97">
        <f>A96+Parameters!B$16</f>
        <v>470</v>
      </c>
      <c r="B97">
        <f>B96*(1+Parameters!B$1)^Parameters!B$16</f>
        <v>76613476720.330307</v>
      </c>
      <c r="C97">
        <f>C96/(1+Parameters!B$2)^Parameters!B$16</f>
        <v>5.8473201423720027E-3</v>
      </c>
      <c r="D97">
        <f>(1/B97)*(1-Parameters!B$4)*K97</f>
        <v>81040465.215214521</v>
      </c>
      <c r="E97">
        <f>D97^(1-Parameters!B$3)/(1-Parameters!B$3)</f>
        <v>-4.8740084945116764E-3</v>
      </c>
      <c r="F97" s="59">
        <f t="shared" si="26"/>
        <v>-2183475.5091948728</v>
      </c>
      <c r="G97">
        <f>G96*(1+Parameters!B$1+Parameters!B$5)^Parameters!B$16</f>
        <v>109702.55288157881</v>
      </c>
      <c r="H97">
        <f>EXP(-Parameters!B$6*N97^2)</f>
        <v>0.95909377765668946</v>
      </c>
      <c r="I97">
        <f>EXP(Parameters!B$7*L97-Parameters!B$8/2*L97^2)</f>
        <v>1.0055869888169042</v>
      </c>
      <c r="J97" s="54">
        <f t="shared" si="37"/>
        <v>0.96445222386681984</v>
      </c>
      <c r="K97">
        <f>Parameters!B$15*G97*H97*I97</f>
        <v>8.169462888382337E+18</v>
      </c>
      <c r="L97" s="56">
        <v>4.6828363742773078</v>
      </c>
      <c r="M97" s="2">
        <f>M96+L97*Parameters!B$16</f>
        <v>6023.3580584571837</v>
      </c>
      <c r="N97" s="2">
        <f>N96+Parameters!B$9*(Parameters!B$10*Model!M97-Model!N96)</f>
        <v>2.8902049048156102</v>
      </c>
      <c r="O97" s="37">
        <f t="shared" si="27"/>
        <v>1.9805815846140273E-2</v>
      </c>
      <c r="P97" s="47">
        <f t="shared" si="28"/>
        <v>1.9599774061857714E-2</v>
      </c>
      <c r="Q97" s="48">
        <f t="shared" si="29"/>
        <v>1.9692612590371441E-2</v>
      </c>
      <c r="R97" s="48">
        <f t="shared" si="30"/>
        <v>-6.3425161289748278E-5</v>
      </c>
      <c r="S97" s="48">
        <f>-Parameters!B$6*2*Model!N97*((Model!N98-Model!N97)/5)</f>
        <v>-6.330522190625973E-5</v>
      </c>
      <c r="T97" s="48">
        <f t="shared" si="31"/>
        <v>-2.9413367223495378E-5</v>
      </c>
      <c r="U97" s="48">
        <f>(Parameters!B$7-Parameters!B$8*Model!L97)*((Model!L98-Model!L97)/5)</f>
        <v>-2.9361777146438374E-5</v>
      </c>
      <c r="V97" s="49">
        <f t="shared" si="38"/>
        <v>-9.2838528513243648E-5</v>
      </c>
      <c r="W97" s="48">
        <f t="shared" si="39"/>
        <v>1.9907161471486755E-2</v>
      </c>
      <c r="Y97" s="38">
        <f t="shared" si="32"/>
        <v>-1.9418415385972707E-4</v>
      </c>
      <c r="AC97" s="10">
        <f>(Parameters!$B$13-Parameters!$E$25/Parameters!$E$24)*EXP(0.5*$A97*Parameters!$E$26) + Parameters!$E$25/Parameters!$E$24</f>
        <v>6370.2922148532434</v>
      </c>
      <c r="AD97" s="10">
        <f>(Parameters!B$13-Parameters!E$25/Parameters!E$24)*0.5*Parameters!E$26*EXP(-0.5*Model!A97*Parameters!E$27)</f>
        <v>2.8608550611130457</v>
      </c>
      <c r="AE97" s="10">
        <f>(Parameters!B$7-Parameters!B$8*Model!AD97)*(Parameters!B$15*EXP((Parameters!B$1+Parameters!B$19)*A97))/1000000000</f>
        <v>9085097.6289784405</v>
      </c>
      <c r="AF97" s="2">
        <f>AF96+Parameters!B$9*(Parameters!B$10*Model!AC97-Model!AF96)</f>
        <v>3.0571181358819892</v>
      </c>
      <c r="AG97" s="10">
        <f t="shared" si="33"/>
        <v>0.16691323106637901</v>
      </c>
      <c r="AH97" s="11">
        <f t="shared" si="34"/>
        <v>5.7751348628697928E-2</v>
      </c>
      <c r="AI97" s="11">
        <f t="shared" si="40"/>
        <v>-4.436733252854097E-3</v>
      </c>
      <c r="AJ97" s="35">
        <v>0.69121977196898809</v>
      </c>
      <c r="AK97" s="11"/>
      <c r="AL97" s="2">
        <f>(Parameters!$B$13-Parameters!$B$25/Parameters!$B$24)*EXP(0.5*$A97*Parameters!$B$26) + Parameters!$B$25/Parameters!$B$24</f>
        <v>6446.3991189198086</v>
      </c>
      <c r="AM97" s="2">
        <f>(Parameters!B$13-Parameters!B$25/Parameters!B$24)*0.5*Parameters!B$26*EXP(-0.5*Model!A97*Parameters!B$27)</f>
        <v>2.9565853921300054</v>
      </c>
      <c r="AN97" s="8">
        <f>(Parameters!B$7-Parameters!B$8*Model!AM97)*(Parameters!B$15*EXP((Parameters!B$1+Parameters!B$19)*A97))/1000000000</f>
        <v>9062876.4127331302</v>
      </c>
      <c r="AO97" s="2">
        <f>AO96+Parameters!B$9*(Parameters!B$10*Model!AL97-Model!AO96)</f>
        <v>3.0936287324197145</v>
      </c>
      <c r="AP97">
        <f t="shared" si="35"/>
        <v>0.20342382760410427</v>
      </c>
      <c r="AQ97" s="3">
        <f t="shared" si="36"/>
        <v>7.0383877373248846E-2</v>
      </c>
      <c r="AV97" s="15">
        <f>IF(Parameters!H$30*EXP(0.5*Model!A97*Parameters!H$26)+Parameters!H$31*EXP(0.5*Model!A97*Parameters!H$27)+Parameters!$H$25/Parameters!$H$24&gt;AV96,Parameters!H$30*EXP(0.5*Model!A97*Parameters!H$26)+Parameters!H$31*EXP(0.5*Model!A97*Parameters!H$27)+Parameters!$H$25/Parameters!$H$24,AV96+5*AW96)</f>
        <v>4178.3170609379795</v>
      </c>
      <c r="AW97" s="22">
        <f>IF(Parameters!H$30*0.5*Parameters!H$26*EXP(0.5*Model!A97*Parameters!H$26)+Parameters!H$31*0.5*Parameters!H$27*EXP(0.5*Model!A97*Parameters!H$27)&gt;0,Parameters!H$30*0.5*Parameters!H$26*EXP(0.5*Model!A97*Parameters!H$26)+Parameters!H$31*0.5*Parameters!H$27*EXP(0.5*Model!A97*Parameters!H$27),0)</f>
        <v>0</v>
      </c>
      <c r="AX97">
        <f>(Parameters!B$7-Parameters!B$8*Model!AW97)*(Parameters!B$15*EXP((Parameters!B$1+Parameters!B$19)*A97))/1000000000</f>
        <v>9749168.0263556037</v>
      </c>
      <c r="AY97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97))/1000000000</f>
        <v>149085445.48451734</v>
      </c>
      <c r="AZ97" s="2">
        <f>AZ96+Parameters!B$9*(Parameters!B$10*Model!AV97-Model!AZ96)</f>
        <v>2.0055921892502302</v>
      </c>
      <c r="BC97">
        <v>4166.6000000000004</v>
      </c>
      <c r="BD97">
        <v>0</v>
      </c>
      <c r="BE97">
        <f>(Parameters!B$7-Parameters!B$8*Model!BD97)*(Parameters!B$15*EXP((Parameters!B$1+Parameters!B$19)*A97))/1000000000</f>
        <v>9749168.0263556037</v>
      </c>
      <c r="BF97" s="2">
        <f>BF96+Parameters!B$9*(Parameters!B$10*Model!BC97-Model!BF96)</f>
        <v>1.9999680000000002</v>
      </c>
    </row>
    <row r="98" spans="1:58" x14ac:dyDescent="0.3">
      <c r="A98">
        <f>A97+Parameters!B$16</f>
        <v>475</v>
      </c>
      <c r="B98">
        <f>B97*(1+Parameters!B$1)^Parameters!B$16</f>
        <v>78548063014.021011</v>
      </c>
      <c r="C98">
        <f>C97/(1+Parameters!B$2)^Parameters!B$16</f>
        <v>5.5360638994161743E-3</v>
      </c>
      <c r="D98">
        <f>(1/B98)*(1-Parameters!B$4)*K98</f>
        <v>89390084.396817282</v>
      </c>
      <c r="E98">
        <f>D98^(1-Parameters!B$3)/(1-Parameters!B$3)</f>
        <v>-4.7095637942747978E-3</v>
      </c>
      <c r="F98" s="59">
        <f t="shared" si="26"/>
        <v>-2047940.139465984</v>
      </c>
      <c r="G98">
        <f>G97*(1+Parameters!B$1+Parameters!B$5)^Parameters!B$16</f>
        <v>124118.36930528632</v>
      </c>
      <c r="H98">
        <f>EXP(-Parameters!B$6*N98^2)</f>
        <v>0.95878967249133662</v>
      </c>
      <c r="I98">
        <f>EXP(Parameters!B$7*L98-Parameters!B$8/2*L98^2)</f>
        <v>1.0054391111942316</v>
      </c>
      <c r="J98" s="54">
        <f t="shared" si="37"/>
        <v>0.96400463613189791</v>
      </c>
      <c r="K98">
        <f>Parameters!B$15*G98*H98*I98</f>
        <v>9.2387078710919209E+18</v>
      </c>
      <c r="L98" s="56">
        <v>4.5517002146943426</v>
      </c>
      <c r="M98" s="2">
        <f>M97+L98*Parameters!B$16</f>
        <v>6046.1165595306556</v>
      </c>
      <c r="N98" s="2">
        <f>N97+Parameters!B$9*(Parameters!B$10*Model!M98-Model!N97)</f>
        <v>2.9011565888641671</v>
      </c>
      <c r="O98" s="37">
        <f t="shared" si="27"/>
        <v>1.9802792458851082E-2</v>
      </c>
      <c r="P98" s="47">
        <f t="shared" si="28"/>
        <v>1.959680938787443E-2</v>
      </c>
      <c r="Q98" s="48">
        <f t="shared" si="29"/>
        <v>1.9692612590371441E-2</v>
      </c>
      <c r="R98" s="48">
        <f t="shared" si="30"/>
        <v>-6.1566500365944546E-5</v>
      </c>
      <c r="S98" s="48">
        <f>-Parameters!B$6*2*Model!N98*((Model!N99-Model!N98)/5)</f>
        <v>-6.1454323692968044E-5</v>
      </c>
      <c r="T98" s="48">
        <f t="shared" si="31"/>
        <v>-3.4236702131162831E-5</v>
      </c>
      <c r="U98" s="48">
        <f>(Parameters!B$7-Parameters!B$8*Model!L98)*((Model!L99-Model!L98)/5)</f>
        <v>-3.4167331337561968E-5</v>
      </c>
      <c r="V98" s="49">
        <f t="shared" si="38"/>
        <v>-9.580320249710737E-5</v>
      </c>
      <c r="W98" s="48">
        <f t="shared" si="39"/>
        <v>1.9904196797502893E-2</v>
      </c>
      <c r="Y98" s="38">
        <f t="shared" si="32"/>
        <v>-1.9720754114891867E-4</v>
      </c>
      <c r="AC98" s="10">
        <f>(Parameters!$B$13-Parameters!$E$25/Parameters!$E$24)*EXP(0.5*$A98*Parameters!$E$26) + Parameters!$E$25/Parameters!$E$24</f>
        <v>6384.4386484423349</v>
      </c>
      <c r="AD98" s="10">
        <f>(Parameters!B$13-Parameters!E$25/Parameters!E$24)*0.5*Parameters!E$26*EXP(-0.5*Model!A98*Parameters!E$27)</f>
        <v>2.7979514621388106</v>
      </c>
      <c r="AE98" s="10">
        <f>(Parameters!B$7-Parameters!B$8*Model!AD98)*(Parameters!B$15*EXP((Parameters!B$1+Parameters!B$19)*A98))/1000000000</f>
        <v>10285563.771273036</v>
      </c>
      <c r="AF98" s="2">
        <f>AF97+Parameters!B$9*(Parameters!B$10*Model!AC98-Model!AF97)</f>
        <v>3.0639221031468473</v>
      </c>
      <c r="AG98" s="10">
        <f t="shared" si="33"/>
        <v>0.16276551428268027</v>
      </c>
      <c r="AH98" s="11">
        <f t="shared" si="34"/>
        <v>5.6103663934391305E-2</v>
      </c>
      <c r="AI98" s="11">
        <f t="shared" si="40"/>
        <v>-4.436733252854097E-3</v>
      </c>
      <c r="AJ98" s="35">
        <v>0.66865700535692063</v>
      </c>
      <c r="AK98" s="11"/>
      <c r="AL98" s="2">
        <f>(Parameters!$B$13-Parameters!$B$25/Parameters!$B$24)*EXP(0.5*$A98*Parameters!$B$26) + Parameters!$B$25/Parameters!$B$24</f>
        <v>6461.0208371003137</v>
      </c>
      <c r="AM98" s="2">
        <f>(Parameters!B$13-Parameters!B$25/Parameters!B$24)*0.5*Parameters!B$26*EXP(-0.5*Model!A98*Parameters!B$27)</f>
        <v>2.8923371354426455</v>
      </c>
      <c r="AN98" s="8">
        <f>(Parameters!B$7-Parameters!B$8*Model!AM98)*(Parameters!B$15*EXP((Parameters!B$1+Parameters!B$19)*A98))/1000000000</f>
        <v>10260799.50771871</v>
      </c>
      <c r="AO98" s="2">
        <f>AO97+Parameters!B$9*(Parameters!B$10*Model!AL98-Model!AO97)</f>
        <v>3.1006611265209436</v>
      </c>
      <c r="AP98">
        <f t="shared" si="35"/>
        <v>0.19950453765677656</v>
      </c>
      <c r="AQ98" s="3">
        <f t="shared" si="36"/>
        <v>6.8767242148375263E-2</v>
      </c>
      <c r="AV98" s="15">
        <f>IF(Parameters!H$30*EXP(0.5*Model!A98*Parameters!H$26)+Parameters!H$31*EXP(0.5*Model!A98*Parameters!H$27)+Parameters!$H$25/Parameters!$H$24&gt;AV97,Parameters!H$30*EXP(0.5*Model!A98*Parameters!H$26)+Parameters!H$31*EXP(0.5*Model!A98*Parameters!H$27)+Parameters!$H$25/Parameters!$H$24,AV97+5*AW97)</f>
        <v>4178.3170609379795</v>
      </c>
      <c r="AW98" s="22">
        <f>IF(Parameters!H$30*0.5*Parameters!H$26*EXP(0.5*Model!A98*Parameters!H$26)+Parameters!H$31*0.5*Parameters!H$27*EXP(0.5*Model!A98*Parameters!H$27)&gt;0,Parameters!H$30*0.5*Parameters!H$26*EXP(0.5*Model!A98*Parameters!H$26)+Parameters!H$31*0.5*Parameters!H$27*EXP(0.5*Model!A98*Parameters!H$27),0)</f>
        <v>0</v>
      </c>
      <c r="AX98">
        <f>(Parameters!B$7-Parameters!B$8*Model!AW98)*(Parameters!B$15*EXP((Parameters!B$1+Parameters!B$19)*A98))/1000000000</f>
        <v>11019671.025003955</v>
      </c>
      <c r="AY98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98))/1000000000</f>
        <v>179674090.4611204</v>
      </c>
      <c r="AZ98" s="2">
        <f>AZ97+Parameters!B$9*(Parameters!B$10*Model!AV98-Model!AZ97)</f>
        <v>2.0055921892502302</v>
      </c>
      <c r="BC98">
        <v>4166.6000000000004</v>
      </c>
      <c r="BD98">
        <v>0</v>
      </c>
      <c r="BE98">
        <f>(Parameters!B$7-Parameters!B$8*Model!BD98)*(Parameters!B$15*EXP((Parameters!B$1+Parameters!B$19)*A98))/1000000000</f>
        <v>11019671.025003955</v>
      </c>
      <c r="BF98" s="2">
        <f>BF97+Parameters!B$9*(Parameters!B$10*Model!BC98-Model!BF97)</f>
        <v>1.9999680000000002</v>
      </c>
    </row>
    <row r="99" spans="1:58" x14ac:dyDescent="0.3">
      <c r="A99">
        <f>A98+Parameters!B$16</f>
        <v>480</v>
      </c>
      <c r="B99">
        <f>B98*(1+Parameters!B$1)^Parameters!B$16</f>
        <v>80531500035.911896</v>
      </c>
      <c r="C99">
        <f>C98/(1+Parameters!B$2)^Parameters!B$16</f>
        <v>5.2413760068191614E-3</v>
      </c>
      <c r="D99">
        <f>(1/B99)*(1-Parameters!B$4)*K99</f>
        <v>98598505.335555643</v>
      </c>
      <c r="E99">
        <f>D99^(1-Parameters!B$3)/(1-Parameters!B$3)</f>
        <v>-4.5506909213213114E-3</v>
      </c>
      <c r="F99" s="59">
        <f t="shared" si="26"/>
        <v>-1920827.8530079604</v>
      </c>
      <c r="G99">
        <f>G98*(1+Parameters!B$1+Parameters!B$5)^Parameters!B$16</f>
        <v>140428.54240259257</v>
      </c>
      <c r="H99">
        <f>EXP(-Parameters!B$6*N99^2)</f>
        <v>0.95849457129092586</v>
      </c>
      <c r="I99">
        <f>EXP(Parameters!B$7*L99-Parameters!B$8/2*L99^2)</f>
        <v>1.0052670113281765</v>
      </c>
      <c r="J99" s="54">
        <f t="shared" si="37"/>
        <v>0.96354297305591086</v>
      </c>
      <c r="K99">
        <f>Parameters!B$15*G99*H99*I99</f>
        <v>1.0447744126277839E+19</v>
      </c>
      <c r="L99" s="56">
        <v>4.3996357616864792</v>
      </c>
      <c r="M99" s="2">
        <f>M98+L99*Parameters!B$16</f>
        <v>6068.114738339088</v>
      </c>
      <c r="N99" s="2">
        <f>N98+Parameters!B$9*(Parameters!B$10*Model!M99-Model!N98)</f>
        <v>2.911747937833205</v>
      </c>
      <c r="O99" s="37">
        <f t="shared" ref="O99:O130" si="41">((K100/B100)/(K99/B99))^0.2-1</f>
        <v>1.9801410992174695E-2</v>
      </c>
      <c r="P99" s="47">
        <f t="shared" ref="P99:P135" si="42">(LN(K100)-LN(K99))/5-0.005</f>
        <v>1.9595454745954723E-2</v>
      </c>
      <c r="Q99" s="48">
        <f t="shared" ref="Q99:Q135" si="43">LN(G100/G99)/5-0.005</f>
        <v>1.9692612590371441E-2</v>
      </c>
      <c r="R99" s="48">
        <f t="shared" ref="R99:R135" si="44">LN(H100/H99)/5</f>
        <v>-5.9472050231928964E-5</v>
      </c>
      <c r="S99" s="48">
        <f>-Parameters!B$6*2*Model!N99*((Model!N100-Model!N99)/5)</f>
        <v>-5.9368120679199257E-5</v>
      </c>
      <c r="T99" s="48">
        <f t="shared" ref="T99:T135" si="45">LN(I100/I99)/5</f>
        <v>-3.7685794184647932E-5</v>
      </c>
      <c r="U99" s="48">
        <f>(Parameters!B$7-Parameters!B$8*Model!L99)*((Model!L100-Model!L99)/5)</f>
        <v>-3.7602451598652567E-5</v>
      </c>
      <c r="V99" s="49">
        <f t="shared" si="38"/>
        <v>-9.7157844416576896E-5</v>
      </c>
      <c r="W99" s="48">
        <f t="shared" si="39"/>
        <v>1.9902842155583425E-2</v>
      </c>
      <c r="Y99" s="38">
        <f t="shared" ref="Y99:Y130" si="46">O99-0.02</f>
        <v>-1.9858900782530539E-4</v>
      </c>
      <c r="AC99" s="10">
        <f>(Parameters!$B$13-Parameters!$E$25/Parameters!$E$24)*EXP(0.5*$A99*Parameters!$E$26) + Parameters!$E$25/Parameters!$E$24</f>
        <v>6398.2740346115479</v>
      </c>
      <c r="AD99" s="10">
        <f>(Parameters!B$13-Parameters!E$25/Parameters!E$24)*0.5*Parameters!E$26*EXP(-0.5*Model!A99*Parameters!E$27)</f>
        <v>2.736430968103269</v>
      </c>
      <c r="AE99" s="10">
        <f>(Parameters!B$7-Parameters!B$8*Model!AD99)*(Parameters!B$15*EXP((Parameters!B$1+Parameters!B$19)*A99))/1000000000</f>
        <v>11644214.238485495</v>
      </c>
      <c r="AF99" s="2">
        <f>AF98+Parameters!B$9*(Parameters!B$10*Model!AC99-Model!AF98)</f>
        <v>3.0705764668774052</v>
      </c>
      <c r="AG99" s="10">
        <f t="shared" si="33"/>
        <v>0.1588285290442002</v>
      </c>
      <c r="AH99" s="11">
        <f t="shared" si="34"/>
        <v>5.4547485714849832E-2</v>
      </c>
      <c r="AI99" s="11">
        <f t="shared" si="40"/>
        <v>-4.436733252854097E-3</v>
      </c>
      <c r="AJ99" s="35">
        <v>0.64683073161996363</v>
      </c>
      <c r="AK99" s="11"/>
      <c r="AL99" s="2">
        <f>(Parameters!$B$13-Parameters!$B$25/Parameters!$B$24)*EXP(0.5*$A99*Parameters!$B$26) + Parameters!$B$25/Parameters!$B$24</f>
        <v>6475.3248171544737</v>
      </c>
      <c r="AM99" s="2">
        <f>(Parameters!B$13-Parameters!B$25/Parameters!B$24)*0.5*Parameters!B$26*EXP(-0.5*Model!A99*Parameters!B$27)</f>
        <v>2.8294850293614386</v>
      </c>
      <c r="AN99" s="8">
        <f>(Parameters!B$7-Parameters!B$8*Model!AM99)*(Parameters!B$15*EXP((Parameters!B$1+Parameters!B$19)*A99))/1000000000</f>
        <v>11616617.627892833</v>
      </c>
      <c r="AO99" s="2">
        <f>AO98+Parameters!B$9*(Parameters!B$10*Model!AL99-Model!AO98)</f>
        <v>3.1075407027591928</v>
      </c>
      <c r="AP99">
        <f t="shared" si="35"/>
        <v>0.19579276492598785</v>
      </c>
      <c r="AQ99" s="3">
        <f t="shared" si="36"/>
        <v>6.7242346901664932E-2</v>
      </c>
      <c r="AV99" s="15">
        <f>IF(Parameters!H$30*EXP(0.5*Model!A99*Parameters!H$26)+Parameters!H$31*EXP(0.5*Model!A99*Parameters!H$27)+Parameters!$H$25/Parameters!$H$24&gt;AV98,Parameters!H$30*EXP(0.5*Model!A99*Parameters!H$26)+Parameters!H$31*EXP(0.5*Model!A99*Parameters!H$27)+Parameters!$H$25/Parameters!$H$24,AV98+5*AW98)</f>
        <v>4178.3170609379795</v>
      </c>
      <c r="AW99" s="22">
        <f>IF(Parameters!H$30*0.5*Parameters!H$26*EXP(0.5*Model!A99*Parameters!H$26)+Parameters!H$31*0.5*Parameters!H$27*EXP(0.5*Model!A99*Parameters!H$27)&gt;0,Parameters!H$30*0.5*Parameters!H$26*EXP(0.5*Model!A99*Parameters!H$26)+Parameters!H$31*0.5*Parameters!H$27*EXP(0.5*Model!A99*Parameters!H$27),0)</f>
        <v>0</v>
      </c>
      <c r="AX99">
        <f>(Parameters!B$7-Parameters!B$8*Model!AW99)*(Parameters!B$15*EXP((Parameters!B$1+Parameters!B$19)*A99))/1000000000</f>
        <v>12455744.856487529</v>
      </c>
      <c r="AY99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99))/1000000000</f>
        <v>216538768.6109404</v>
      </c>
      <c r="AZ99" s="2">
        <f>AZ98+Parameters!B$9*(Parameters!B$10*Model!AV99-Model!AZ98)</f>
        <v>2.0055921892502302</v>
      </c>
      <c r="BC99">
        <v>4166.6000000000004</v>
      </c>
      <c r="BD99">
        <v>0</v>
      </c>
      <c r="BE99">
        <f>(Parameters!B$7-Parameters!B$8*Model!BD99)*(Parameters!B$15*EXP((Parameters!B$1+Parameters!B$19)*A99))/1000000000</f>
        <v>12455744.856487529</v>
      </c>
      <c r="BF99" s="2">
        <f>BF98+Parameters!B$9*(Parameters!B$10*Model!BC99-Model!BF98)</f>
        <v>1.9999680000000002</v>
      </c>
    </row>
    <row r="100" spans="1:58" x14ac:dyDescent="0.3">
      <c r="A100">
        <f>A99+Parameters!B$16</f>
        <v>485</v>
      </c>
      <c r="B100">
        <f>B99*(1+Parameters!B$1)^Parameters!B$16</f>
        <v>82565021328.106247</v>
      </c>
      <c r="C100">
        <f>C99/(1+Parameters!B$2)^Parameters!B$16</f>
        <v>4.9623745216807813E-3</v>
      </c>
      <c r="D100">
        <f>(1/B100)*(1-Parameters!B$4)*K100</f>
        <v>108754784.97812365</v>
      </c>
      <c r="E100">
        <f>D100^(1-Parameters!B$3)/(1-Parameters!B$3)</f>
        <v>-4.397187905038129E-3</v>
      </c>
      <c r="F100" s="59">
        <f t="shared" si="26"/>
        <v>-1801609.4886773915</v>
      </c>
      <c r="G100">
        <f>G99*(1+Parameters!B$1+Parameters!B$5)^Parameters!B$16</f>
        <v>158882.00619855258</v>
      </c>
      <c r="H100">
        <f>EXP(-Parameters!B$6*N100^2)</f>
        <v>0.95820959547681128</v>
      </c>
      <c r="I100">
        <f>EXP(Parameters!B$7*L100-Parameters!B$8/2*L100^2)</f>
        <v>1.0050776077448504</v>
      </c>
      <c r="J100" s="54">
        <f t="shared" si="37"/>
        <v>0.96307500793999434</v>
      </c>
      <c r="K100">
        <f>Parameters!B$15*G100*H100*I100</f>
        <v>1.1814922554279457E+19</v>
      </c>
      <c r="L100" s="56">
        <v>4.2329598426256698</v>
      </c>
      <c r="M100" s="2">
        <f>M99+L100*Parameters!B$16</f>
        <v>6089.2795375522164</v>
      </c>
      <c r="N100" s="2">
        <f>N99+Parameters!B$9*(Parameters!B$10*Model!M100-Model!N99)</f>
        <v>2.9219425223141986</v>
      </c>
      <c r="O100" s="37">
        <f t="shared" si="41"/>
        <v>1.9807239194291171E-2</v>
      </c>
      <c r="P100" s="47">
        <f t="shared" si="42"/>
        <v>1.9601169765956852E-2</v>
      </c>
      <c r="Q100" s="48">
        <f t="shared" si="43"/>
        <v>1.9692612590371441E-2</v>
      </c>
      <c r="R100" s="48">
        <f t="shared" si="44"/>
        <v>-5.7561210992934489E-5</v>
      </c>
      <c r="S100" s="48">
        <f>-Parameters!B$6*2*Model!N100*((Model!N101-Model!N100)/5)</f>
        <v>-5.7464517732663975E-5</v>
      </c>
      <c r="T100" s="48">
        <f t="shared" si="45"/>
        <v>-3.3881613420974751E-5</v>
      </c>
      <c r="U100" s="48">
        <f>(Parameters!B$7-Parameters!B$8*Model!L100)*((Model!L101-Model!L100)/5)</f>
        <v>-3.3814808766028986E-5</v>
      </c>
      <c r="V100" s="49">
        <f t="shared" si="38"/>
        <v>-9.1442824413909247E-5</v>
      </c>
      <c r="W100" s="48">
        <f t="shared" si="39"/>
        <v>1.9908557175586091E-2</v>
      </c>
      <c r="Y100" s="38">
        <f t="shared" si="46"/>
        <v>-1.9276080570882967E-4</v>
      </c>
      <c r="AC100" s="10">
        <f>(Parameters!$B$13-Parameters!$E$25/Parameters!$E$24)*EXP(0.5*$A100*Parameters!$E$26) + Parameters!$E$25/Parameters!$E$24</f>
        <v>6411.805212575644</v>
      </c>
      <c r="AD100" s="10">
        <f>(Parameters!B$13-Parameters!E$25/Parameters!E$24)*0.5*Parameters!E$26*EXP(-0.5*Model!A100*Parameters!E$27)</f>
        <v>2.6762631677214923</v>
      </c>
      <c r="AE100" s="10">
        <f>(Parameters!B$7-Parameters!B$8*Model!AD100)*(Parameters!B$15*EXP((Parameters!B$1+Parameters!B$19)*A100))/1000000000</f>
        <v>13181847.050329816</v>
      </c>
      <c r="AF100" s="2">
        <f>AF99+Parameters!B$9*(Parameters!B$10*Model!AC100-Model!AF99)</f>
        <v>3.0770845165100473</v>
      </c>
      <c r="AG100" s="10">
        <f t="shared" si="33"/>
        <v>0.15514199419584873</v>
      </c>
      <c r="AH100" s="11">
        <f t="shared" si="34"/>
        <v>5.3095498289601945E-2</v>
      </c>
      <c r="AI100" s="11">
        <f t="shared" ref="AI100:AI131" si="47">(AD100/AD99)^0.2-1</f>
        <v>-4.436733252854097E-3</v>
      </c>
      <c r="AJ100" s="35">
        <v>0.62571691018878406</v>
      </c>
      <c r="AK100" s="11"/>
      <c r="AL100" s="2">
        <f>(Parameters!$B$13-Parameters!$B$25/Parameters!$B$24)*EXP(0.5*$A100*Parameters!$B$26) + Parameters!$B$25/Parameters!$B$24</f>
        <v>6489.3179637097555</v>
      </c>
      <c r="AM100" s="2">
        <f>(Parameters!B$13-Parameters!B$25/Parameters!B$24)*0.5*Parameters!B$26*EXP(-0.5*Model!A100*Parameters!B$27)</f>
        <v>2.7679987347516648</v>
      </c>
      <c r="AN100" s="8">
        <f>(Parameters!B$7-Parameters!B$8*Model!AM100)*(Parameters!B$15*EXP((Parameters!B$1+Parameters!B$19)*A100))/1000000000</f>
        <v>13151096.050778968</v>
      </c>
      <c r="AO100" s="2">
        <f>AO99+Parameters!B$9*(Parameters!B$10*Model!AL100-Model!AO99)</f>
        <v>3.1142707819522251</v>
      </c>
      <c r="AP100">
        <f t="shared" si="35"/>
        <v>0.19232825963802647</v>
      </c>
      <c r="AQ100" s="3">
        <f t="shared" si="36"/>
        <v>6.5822054393356505E-2</v>
      </c>
      <c r="AV100" s="15">
        <f>IF(Parameters!H$30*EXP(0.5*Model!A100*Parameters!H$26)+Parameters!H$31*EXP(0.5*Model!A100*Parameters!H$27)+Parameters!$H$25/Parameters!$H$24&gt;AV99,Parameters!H$30*EXP(0.5*Model!A100*Parameters!H$26)+Parameters!H$31*EXP(0.5*Model!A100*Parameters!H$27)+Parameters!$H$25/Parameters!$H$24,AV99+5*AW99)</f>
        <v>4178.3170609379795</v>
      </c>
      <c r="AW100" s="22">
        <f>IF(Parameters!H$30*0.5*Parameters!H$26*EXP(0.5*Model!A100*Parameters!H$26)+Parameters!H$31*0.5*Parameters!H$27*EXP(0.5*Model!A100*Parameters!H$27)&gt;0,Parameters!H$30*0.5*Parameters!H$26*EXP(0.5*Model!A100*Parameters!H$26)+Parameters!H$31*0.5*Parameters!H$27*EXP(0.5*Model!A100*Parameters!H$27),0)</f>
        <v>0</v>
      </c>
      <c r="AX100">
        <f>(Parameters!B$7-Parameters!B$8*Model!AW100)*(Parameters!B$15*EXP((Parameters!B$1+Parameters!B$19)*A100))/1000000000</f>
        <v>14078966.566051379</v>
      </c>
      <c r="AY100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100))/1000000000</f>
        <v>260967166.66941342</v>
      </c>
      <c r="AZ100" s="2">
        <f>AZ99+Parameters!B$9*(Parameters!B$10*Model!AV100-Model!AZ99)</f>
        <v>2.0055921892502302</v>
      </c>
      <c r="BC100">
        <v>4166.6000000000004</v>
      </c>
      <c r="BD100">
        <v>0</v>
      </c>
      <c r="BE100">
        <f>(Parameters!B$7-Parameters!B$8*Model!BD100)*(Parameters!B$15*EXP((Parameters!B$1+Parameters!B$19)*A100))/1000000000</f>
        <v>14078966.566051379</v>
      </c>
      <c r="BF100" s="2">
        <f>BF99+Parameters!B$9*(Parameters!B$10*Model!BC100-Model!BF99)</f>
        <v>1.9999680000000002</v>
      </c>
    </row>
    <row r="101" spans="1:58" x14ac:dyDescent="0.3">
      <c r="A101">
        <f>A100+Parameters!B$16</f>
        <v>490</v>
      </c>
      <c r="B101">
        <f>B100*(1+Parameters!B$1)^Parameters!B$16</f>
        <v>84649891581.191223</v>
      </c>
      <c r="C101">
        <f>C100/(1+Parameters!B$2)^Parameters!B$16</f>
        <v>4.6982244474330047E-3</v>
      </c>
      <c r="D101">
        <f>(1/B101)*(1-Parameters!B$4)*K101</f>
        <v>119960654.52675231</v>
      </c>
      <c r="E101">
        <f>D101^(1-Parameters!B$3)/(1-Parameters!B$3)</f>
        <v>-4.2488203286075946E-3</v>
      </c>
      <c r="F101" s="59">
        <f t="shared" si="26"/>
        <v>-1689773.64766635</v>
      </c>
      <c r="G101">
        <f>G100*(1+Parameters!B$1+Parameters!B$5)^Parameters!B$16</f>
        <v>179760.40669358152</v>
      </c>
      <c r="H101">
        <f>EXP(-Parameters!B$6*N101^2)</f>
        <v>0.9579338566348653</v>
      </c>
      <c r="I101">
        <f>EXP(Parameters!B$7*L101-Parameters!B$8/2*L101^2)</f>
        <v>1.0049073539116256</v>
      </c>
      <c r="J101" s="54">
        <f t="shared" si="37"/>
        <v>0.96263477709330092</v>
      </c>
      <c r="K101">
        <f>Parameters!B$15*G101*H101*I101</f>
        <v>1.336138999960305E+19</v>
      </c>
      <c r="L101" s="56">
        <v>4.0837344482733302</v>
      </c>
      <c r="M101" s="2">
        <f>M100+L101*Parameters!B$16</f>
        <v>6109.6982097935834</v>
      </c>
      <c r="N101" s="2">
        <f>N100+Parameters!B$9*(Parameters!B$10*Model!M101-Model!N100)</f>
        <v>2.9317757954353878</v>
      </c>
      <c r="O101" s="37">
        <f t="shared" si="41"/>
        <v>1.9828785095131529E-2</v>
      </c>
      <c r="P101" s="47">
        <f t="shared" si="42"/>
        <v>1.962229696765945E-2</v>
      </c>
      <c r="Q101" s="48">
        <f t="shared" si="43"/>
        <v>1.9692612590371441E-2</v>
      </c>
      <c r="R101" s="48">
        <f t="shared" si="44"/>
        <v>-5.6811392622616549E-5</v>
      </c>
      <c r="S101" s="48">
        <f>-Parameters!B$6*2*Model!N101*((Model!N102-Model!N101)/5)</f>
        <v>-5.6717826709252127E-5</v>
      </c>
      <c r="T101" s="48">
        <f t="shared" si="45"/>
        <v>-1.3504230090075127E-5</v>
      </c>
      <c r="U101" s="48">
        <f>(Parameters!B$7-Parameters!B$8*Model!L101)*((Model!L102-Model!L101)/5)</f>
        <v>-1.3493675820400364E-5</v>
      </c>
      <c r="V101" s="49">
        <f t="shared" si="38"/>
        <v>-7.031562271269168E-5</v>
      </c>
      <c r="W101" s="48">
        <f t="shared" si="39"/>
        <v>1.9929684377287309E-2</v>
      </c>
      <c r="Y101" s="38">
        <f t="shared" si="46"/>
        <v>-1.7121490486847121E-4</v>
      </c>
      <c r="AC101" s="10">
        <f>(Parameters!$B$13-Parameters!$E$25/Parameters!$E$24)*EXP(0.5*$A101*Parameters!$E$26) + Parameters!$E$25/Parameters!$E$24</f>
        <v>6425.0388711708383</v>
      </c>
      <c r="AD101" s="10">
        <f>(Parameters!B$13-Parameters!E$25/Parameters!E$24)*0.5*Parameters!E$26*EXP(-0.5*Model!A101*Parameters!E$27)</f>
        <v>2.6174183183825082</v>
      </c>
      <c r="AE101" s="10">
        <f>(Parameters!B$7-Parameters!B$8*Model!AD101)*(Parameters!B$15*EXP((Parameters!B$1+Parameters!B$19)*A101))/1000000000</f>
        <v>14921989.967354251</v>
      </c>
      <c r="AF101" s="2">
        <f>AF100+Parameters!B$9*(Parameters!B$10*Model!AC101-Model!AF100)</f>
        <v>3.0834494691540439</v>
      </c>
      <c r="AG101" s="10">
        <f t="shared" si="33"/>
        <v>0.15167367371865614</v>
      </c>
      <c r="AH101" s="11">
        <f t="shared" si="34"/>
        <v>5.1734404095566802E-2</v>
      </c>
      <c r="AI101" s="11">
        <f t="shared" si="47"/>
        <v>-4.436733252854097E-3</v>
      </c>
      <c r="AJ101" s="35">
        <v>0.6052922852252971</v>
      </c>
      <c r="AK101" s="11"/>
      <c r="AL101" s="2">
        <f>(Parameters!$B$13-Parameters!$B$25/Parameters!$B$24)*EXP(0.5*$A101*Parameters!$B$26) + Parameters!$B$25/Parameters!$B$24</f>
        <v>6503.0070313522001</v>
      </c>
      <c r="AM101" s="2">
        <f>(Parameters!B$13-Parameters!B$25/Parameters!B$24)*0.5*Parameters!B$26*EXP(-0.5*Model!A101*Parameters!B$27)</f>
        <v>2.707848571765</v>
      </c>
      <c r="AN101" s="8">
        <f>(Parameters!B$7-Parameters!B$8*Model!AM101)*(Parameters!B$15*EXP((Parameters!B$1+Parameters!B$19)*A101))/1000000000</f>
        <v>14887726.105613852</v>
      </c>
      <c r="AO101" s="2">
        <f>AO100+Parameters!B$9*(Parameters!B$10*Model!AL101-Model!AO100)</f>
        <v>3.1208546127545729</v>
      </c>
      <c r="AP101">
        <f t="shared" si="35"/>
        <v>0.18907881731918508</v>
      </c>
      <c r="AQ101" s="3">
        <f t="shared" si="36"/>
        <v>6.4492932104006834E-2</v>
      </c>
      <c r="AV101" s="15">
        <f>IF(Parameters!H$30*EXP(0.5*Model!A101*Parameters!H$26)+Parameters!H$31*EXP(0.5*Model!A101*Parameters!H$27)+Parameters!$H$25/Parameters!$H$24&gt;AV100,Parameters!H$30*EXP(0.5*Model!A101*Parameters!H$26)+Parameters!H$31*EXP(0.5*Model!A101*Parameters!H$27)+Parameters!$H$25/Parameters!$H$24,AV100+5*AW100)</f>
        <v>4178.3170609379795</v>
      </c>
      <c r="AW101" s="22">
        <f>IF(Parameters!H$30*0.5*Parameters!H$26*EXP(0.5*Model!A101*Parameters!H$26)+Parameters!H$31*0.5*Parameters!H$27*EXP(0.5*Model!A101*Parameters!H$27)&gt;0,Parameters!H$30*0.5*Parameters!H$26*EXP(0.5*Model!A101*Parameters!H$26)+Parameters!H$31*0.5*Parameters!H$27*EXP(0.5*Model!A101*Parameters!H$27),0)</f>
        <v>0</v>
      </c>
      <c r="AX101">
        <f>(Parameters!B$7-Parameters!B$8*Model!AW101)*(Parameters!B$15*EXP((Parameters!B$1+Parameters!B$19)*A101))/1000000000</f>
        <v>15913725.100490624</v>
      </c>
      <c r="AY101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101))/1000000000</f>
        <v>314511172.83217245</v>
      </c>
      <c r="AZ101" s="2">
        <f>AZ100+Parameters!B$9*(Parameters!B$10*Model!AV101-Model!AZ100)</f>
        <v>2.0055921892502302</v>
      </c>
      <c r="BC101">
        <v>4166.6000000000004</v>
      </c>
      <c r="BD101">
        <v>0</v>
      </c>
      <c r="BE101">
        <f>(Parameters!B$7-Parameters!B$8*Model!BD101)*(Parameters!B$15*EXP((Parameters!B$1+Parameters!B$19)*A101))/1000000000</f>
        <v>15913725.100490624</v>
      </c>
      <c r="BF101" s="2">
        <f>BF100+Parameters!B$9*(Parameters!B$10*Model!BC101-Model!BF100)</f>
        <v>1.9999680000000002</v>
      </c>
    </row>
    <row r="102" spans="1:58" x14ac:dyDescent="0.3">
      <c r="A102">
        <f>A101+Parameters!B$16</f>
        <v>495</v>
      </c>
      <c r="B102">
        <f>B101*(1+Parameters!B$1)^Parameters!B$16</f>
        <v>86787407420.776154</v>
      </c>
      <c r="C102">
        <f>C101/(1+Parameters!B$2)^Parameters!B$16</f>
        <v>4.4481352348594632E-3</v>
      </c>
      <c r="D102">
        <f>(1/B102)*(1-Parameters!B$4)*K102</f>
        <v>132335132.46199559</v>
      </c>
      <c r="E102">
        <f>D102^(1-Parameters!B$3)/(1-Parameters!B$3)</f>
        <v>-4.1053071053624365E-3</v>
      </c>
      <c r="F102" s="59">
        <f t="shared" si="26"/>
        <v>-1584821.4782820106</v>
      </c>
      <c r="G102">
        <f>G101*(1+Parameters!B$1+Parameters!B$5)^Parameters!B$16</f>
        <v>203382.40048567695</v>
      </c>
      <c r="H102">
        <f>EXP(-Parameters!B$6*N102^2)</f>
        <v>0.95766178749608244</v>
      </c>
      <c r="I102">
        <f>EXP(Parameters!B$7*L102-Parameters!B$8/2*L102^2)</f>
        <v>1.0048395037016813</v>
      </c>
      <c r="J102" s="54">
        <f t="shared" si="37"/>
        <v>0.96229639526162847</v>
      </c>
      <c r="K102">
        <f>Parameters!B$15*G102*H102*I102</f>
        <v>1.5111872443502094E+19</v>
      </c>
      <c r="L102" s="56">
        <v>4.024420960055493</v>
      </c>
      <c r="M102" s="2">
        <f>M101+L102*Parameters!B$16</f>
        <v>6129.8203145938605</v>
      </c>
      <c r="N102" s="2">
        <f>N101+Parameters!B$9*(Parameters!B$10*Model!M102-Model!N101)</f>
        <v>2.9414487429366187</v>
      </c>
      <c r="O102" s="37">
        <f t="shared" si="41"/>
        <v>1.9852144752271039E-2</v>
      </c>
      <c r="P102" s="47">
        <f t="shared" si="42"/>
        <v>1.9645202174839654E-2</v>
      </c>
      <c r="Q102" s="48">
        <f t="shared" si="43"/>
        <v>1.9692612590371441E-2</v>
      </c>
      <c r="R102" s="48">
        <f t="shared" si="44"/>
        <v>-5.7496777296857894E-5</v>
      </c>
      <c r="S102" s="48">
        <f>-Parameters!B$6*2*Model!N102*((Model!N103-Model!N102)/5)</f>
        <v>-5.7401571147938055E-5</v>
      </c>
      <c r="T102" s="48">
        <f t="shared" si="45"/>
        <v>1.0086361764943443E-5</v>
      </c>
      <c r="U102" s="48">
        <f>(Parameters!B$7-Parameters!B$8*Model!L102)*((Model!L103-Model!L102)/5)</f>
        <v>1.0092247296769691E-5</v>
      </c>
      <c r="V102" s="49">
        <f t="shared" si="38"/>
        <v>-4.7410415531914455E-5</v>
      </c>
      <c r="W102" s="48">
        <f t="shared" si="39"/>
        <v>1.9952589584468085E-2</v>
      </c>
      <c r="Y102" s="38">
        <f t="shared" si="46"/>
        <v>-1.4785524772896116E-4</v>
      </c>
      <c r="AC102" s="10">
        <f>(Parameters!$B$13-Parameters!$E$25/Parameters!$E$24)*EXP(0.5*$A102*Parameters!$E$26) + Parameters!$E$25/Parameters!$E$24</f>
        <v>6437.9815521612772</v>
      </c>
      <c r="AD102" s="10">
        <f>(Parameters!B$13-Parameters!E$25/Parameters!E$24)*0.5*Parameters!E$26*EXP(-0.5*Model!A102*Parameters!E$27)</f>
        <v>2.5598673314467026</v>
      </c>
      <c r="AE102" s="10">
        <f>(Parameters!B$7-Parameters!B$8*Model!AD102)*(Parameters!B$15*EXP((Parameters!B$1+Parameters!B$19)*A102))/1000000000</f>
        <v>16891258.270314071</v>
      </c>
      <c r="AF102" s="2">
        <f>AF101+Parameters!B$9*(Parameters!B$10*Model!AC102-Model!AF101)</f>
        <v>3.0896744711818593</v>
      </c>
      <c r="AG102" s="10">
        <f t="shared" si="33"/>
        <v>0.14822572824524061</v>
      </c>
      <c r="AH102" s="11">
        <f t="shared" si="34"/>
        <v>5.0392082677347037E-2</v>
      </c>
      <c r="AI102" s="11">
        <f t="shared" si="47"/>
        <v>-4.436733252854097E-3</v>
      </c>
      <c r="AJ102" s="35">
        <v>0.58553436000750414</v>
      </c>
      <c r="AK102" s="11"/>
      <c r="AL102" s="2">
        <f>(Parameters!$B$13-Parameters!$B$25/Parameters!$B$24)*EXP(0.5*$A102*Parameters!$B$26) + Parameters!$B$25/Parameters!$B$24</f>
        <v>6516.3986278869124</v>
      </c>
      <c r="AM102" s="2">
        <f>(Parameters!B$13-Parameters!B$25/Parameters!B$24)*0.5*Parameters!B$26*EXP(-0.5*Model!A102*Parameters!B$27)</f>
        <v>2.6490055055128456</v>
      </c>
      <c r="AN102" s="8">
        <f>(Parameters!B$7-Parameters!B$8*Model!AM102)*(Parameters!B$15*EXP((Parameters!B$1+Parameters!B$19)*A102))/1000000000</f>
        <v>16853082.538691957</v>
      </c>
      <c r="AO102" s="2">
        <f>AO101+Parameters!B$9*(Parameters!B$10*Model!AL102-Model!AO101)</f>
        <v>3.1272953732256865</v>
      </c>
      <c r="AP102">
        <f t="shared" si="35"/>
        <v>0.18584663028906778</v>
      </c>
      <c r="AQ102" s="3">
        <f t="shared" si="36"/>
        <v>6.3182005375870098E-2</v>
      </c>
      <c r="AV102" s="15">
        <f>IF(Parameters!H$30*EXP(0.5*Model!A102*Parameters!H$26)+Parameters!H$31*EXP(0.5*Model!A102*Parameters!H$27)+Parameters!$H$25/Parameters!$H$24&gt;AV101,Parameters!H$30*EXP(0.5*Model!A102*Parameters!H$26)+Parameters!H$31*EXP(0.5*Model!A102*Parameters!H$27)+Parameters!$H$25/Parameters!$H$24,AV101+5*AW101)</f>
        <v>4178.3170609379795</v>
      </c>
      <c r="AW102" s="22">
        <f>IF(Parameters!H$30*0.5*Parameters!H$26*EXP(0.5*Model!A102*Parameters!H$26)+Parameters!H$31*0.5*Parameters!H$27*EXP(0.5*Model!A102*Parameters!H$27)&gt;0,Parameters!H$30*0.5*Parameters!H$26*EXP(0.5*Model!A102*Parameters!H$26)+Parameters!H$31*0.5*Parameters!H$27*EXP(0.5*Model!A102*Parameters!H$27),0)</f>
        <v>0</v>
      </c>
      <c r="AX102">
        <f>(Parameters!B$7-Parameters!B$8*Model!AW102)*(Parameters!B$15*EXP((Parameters!B$1+Parameters!B$19)*A102))/1000000000</f>
        <v>17987587.752686273</v>
      </c>
      <c r="AY102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102))/1000000000</f>
        <v>379041084.35822719</v>
      </c>
      <c r="AZ102" s="2">
        <f>AZ101+Parameters!B$9*(Parameters!B$10*Model!AV102-Model!AZ101)</f>
        <v>2.0055921892502302</v>
      </c>
      <c r="BC102">
        <v>4166.6000000000004</v>
      </c>
      <c r="BD102">
        <v>0</v>
      </c>
      <c r="BE102">
        <f>(Parameters!B$7-Parameters!B$8*Model!BD102)*(Parameters!B$15*EXP((Parameters!B$1+Parameters!B$19)*A102))/1000000000</f>
        <v>17987587.752686273</v>
      </c>
      <c r="BF102" s="2">
        <f>BF101+Parameters!B$9*(Parameters!B$10*Model!BC102-Model!BF101)</f>
        <v>1.9999680000000002</v>
      </c>
    </row>
    <row r="103" spans="1:58" x14ac:dyDescent="0.3">
      <c r="A103">
        <f>A102+Parameters!B$16</f>
        <v>500</v>
      </c>
      <c r="B103">
        <f>B102*(1+Parameters!B$1)^Parameters!B$16</f>
        <v>88978898213.891815</v>
      </c>
      <c r="C103">
        <f>C102/(1+Parameters!B$2)^Parameters!B$16</f>
        <v>4.2113584161371414E-3</v>
      </c>
      <c r="D103">
        <f>(1/B103)*(1-Parameters!B$4)*K103</f>
        <v>146002813.29643664</v>
      </c>
      <c r="E103">
        <f>D103^(1-Parameters!B$3)/(1-Parameters!B$3)</f>
        <v>-3.9664823598105628E-3</v>
      </c>
      <c r="F103" s="59">
        <f t="shared" si="26"/>
        <v>-1486328.3291720739</v>
      </c>
      <c r="G103">
        <f>G102*(1+Parameters!B$1+Parameters!B$5)^Parameters!B$16</f>
        <v>230108.51826690507</v>
      </c>
      <c r="H103">
        <f>EXP(-Parameters!B$6*N103^2)</f>
        <v>0.95738651473361325</v>
      </c>
      <c r="I103">
        <f>EXP(Parameters!B$7*L103-Parameters!B$8/2*L103^2)</f>
        <v>1.0048901808532911</v>
      </c>
      <c r="J103" s="54">
        <f t="shared" si="37"/>
        <v>0.96206830793716258</v>
      </c>
      <c r="K103">
        <f>Parameters!B$15*G103*H103*I103</f>
        <v>1.7093644030586163E+19</v>
      </c>
      <c r="L103" s="56">
        <v>4.0687136675968061</v>
      </c>
      <c r="M103" s="2">
        <f>M102+L103*Parameters!B$16</f>
        <v>6150.1638829318445</v>
      </c>
      <c r="N103" s="2">
        <f>N102+Parameters!B$9*(Parameters!B$10*Model!M103-Model!N102)</f>
        <v>2.9512061067672444</v>
      </c>
      <c r="O103" s="37">
        <f t="shared" si="41"/>
        <v>1.9857705807839521E-2</v>
      </c>
      <c r="P103" s="47">
        <f t="shared" si="42"/>
        <v>1.9650654965653016E-2</v>
      </c>
      <c r="Q103" s="48">
        <f t="shared" si="43"/>
        <v>1.9692612590371441E-2</v>
      </c>
      <c r="R103" s="48">
        <f t="shared" si="44"/>
        <v>-5.8688230566064116E-5</v>
      </c>
      <c r="S103" s="48">
        <f>-Parameters!B$6*2*Model!N103*((Model!N104-Model!N103)/5)</f>
        <v>-5.8589697174072044E-5</v>
      </c>
      <c r="T103" s="48">
        <f t="shared" si="45"/>
        <v>1.6730605848586323E-5</v>
      </c>
      <c r="U103" s="48">
        <f>(Parameters!B$7-Parameters!B$8*Model!L103)*((Model!L104-Model!L103)/5)</f>
        <v>1.6746849731815071E-5</v>
      </c>
      <c r="V103" s="49">
        <f t="shared" si="38"/>
        <v>-4.1957624717477793E-5</v>
      </c>
      <c r="W103" s="48">
        <f t="shared" si="39"/>
        <v>1.9958042375282523E-2</v>
      </c>
      <c r="X103">
        <f>SUM(L$3:L103)/SUM(M$3:M103)</f>
        <v>1.8821133816115784E-3</v>
      </c>
      <c r="Y103" s="38">
        <f t="shared" si="46"/>
        <v>-1.4229419216047964E-4</v>
      </c>
      <c r="Z103">
        <f>((K103/B103)/(K$3/B$3))^(1/A103)-1</f>
        <v>1.9775372945713077E-2</v>
      </c>
      <c r="AC103" s="10">
        <f>(Parameters!$B$13-Parameters!$E$25/Parameters!$E$24)*EXP(0.5*$A103*Parameters!$E$26) + Parameters!$E$25/Parameters!$E$24</f>
        <v>6450.6396534728146</v>
      </c>
      <c r="AD103" s="10">
        <f>(Parameters!B$13-Parameters!E$25/Parameters!E$24)*0.5*Parameters!E$26*EXP(-0.5*Model!A103*Parameters!E$27)</f>
        <v>2.5035817578665029</v>
      </c>
      <c r="AE103" s="10">
        <f>(Parameters!B$7-Parameters!B$8*Model!AD103)*(Parameters!B$15*EXP((Parameters!B$1+Parameters!B$19)*A103))/1000000000</f>
        <v>19119759.380393539</v>
      </c>
      <c r="AF103" s="2">
        <f>AF102+Parameters!B$9*(Parameters!B$10*Model!AC103-Model!AF102)</f>
        <v>3.0957625997844893</v>
      </c>
      <c r="AG103" s="10">
        <f t="shared" si="33"/>
        <v>0.14455649301724494</v>
      </c>
      <c r="AH103" s="11">
        <f t="shared" si="34"/>
        <v>4.8982174672846671E-2</v>
      </c>
      <c r="AI103" s="11">
        <f t="shared" si="47"/>
        <v>-4.436733252853986E-3</v>
      </c>
      <c r="AJ103" s="35">
        <v>0.56642137215045496</v>
      </c>
      <c r="AK103" s="11"/>
      <c r="AL103" s="2">
        <f>(Parameters!$B$13-Parameters!$B$25/Parameters!$B$24)*EXP(0.5*$A103*Parameters!$B$26) + Parameters!$B$25/Parameters!$B$24</f>
        <v>6529.4992175276902</v>
      </c>
      <c r="AM103" s="2">
        <f>(Parameters!B$13-Parameters!B$25/Parameters!B$24)*0.5*Parameters!B$26*EXP(-0.5*Model!A103*Parameters!B$27)</f>
        <v>2.5914411320509969</v>
      </c>
      <c r="AN103" s="8">
        <f>(Parameters!B$7-Parameters!B$8*Model!AM103)*(Parameters!B$15*EXP((Parameters!B$1+Parameters!B$19)*A103))/1000000000</f>
        <v>19077227.673254397</v>
      </c>
      <c r="AO103" s="2">
        <f>AO102+Parameters!B$9*(Parameters!B$10*Model!AL103-Model!AO102)</f>
        <v>3.1335961723640025</v>
      </c>
      <c r="AP103">
        <f t="shared" si="35"/>
        <v>0.18239006559675808</v>
      </c>
      <c r="AQ103" s="3">
        <f t="shared" si="36"/>
        <v>6.1801873199750335E-2</v>
      </c>
      <c r="AV103" s="15">
        <f>IF(Parameters!H$30*EXP(0.5*Model!A103*Parameters!H$26)+Parameters!H$31*EXP(0.5*Model!A103*Parameters!H$27)+Parameters!$H$25/Parameters!$H$24&gt;AV102,Parameters!H$30*EXP(0.5*Model!A103*Parameters!H$26)+Parameters!H$31*EXP(0.5*Model!A103*Parameters!H$27)+Parameters!$H$25/Parameters!$H$24,AV102+5*AW102)</f>
        <v>4178.3170609379795</v>
      </c>
      <c r="AW103" s="22">
        <f>IF(Parameters!H$30*0.5*Parameters!H$26*EXP(0.5*Model!A103*Parameters!H$26)+Parameters!H$31*0.5*Parameters!H$27*EXP(0.5*Model!A103*Parameters!H$27)&gt;0,Parameters!H$30*0.5*Parameters!H$26*EXP(0.5*Model!A103*Parameters!H$26)+Parameters!H$31*0.5*Parameters!H$27*EXP(0.5*Model!A103*Parameters!H$27),0)</f>
        <v>0</v>
      </c>
      <c r="AX103">
        <f>(Parameters!B$7-Parameters!B$8*Model!AW103)*(Parameters!B$15*EXP((Parameters!B$1+Parameters!B$19)*A103))/1000000000</f>
        <v>20331714.360870384</v>
      </c>
      <c r="AY103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103))/1000000000</f>
        <v>456810937.23219311</v>
      </c>
      <c r="AZ103" s="2">
        <f>AZ102+Parameters!B$9*(Parameters!B$10*Model!AV103-Model!AZ102)</f>
        <v>2.0055921892502302</v>
      </c>
      <c r="BC103">
        <v>4166.6000000000004</v>
      </c>
      <c r="BD103">
        <v>0</v>
      </c>
      <c r="BE103">
        <f>(Parameters!B$7-Parameters!B$8*Model!BD103)*(Parameters!B$15*EXP((Parameters!B$1+Parameters!B$19)*A103))/1000000000</f>
        <v>20331714.360870384</v>
      </c>
      <c r="BF103" s="2">
        <f>BF102+Parameters!B$9*(Parameters!B$10*Model!BC103-Model!BF102)</f>
        <v>1.9999680000000002</v>
      </c>
    </row>
    <row r="104" spans="1:58" x14ac:dyDescent="0.3">
      <c r="A104">
        <f>A103+Parameters!B$16</f>
        <v>505</v>
      </c>
      <c r="B104">
        <f>B103*(1+Parameters!B$1)^Parameters!B$16</f>
        <v>91225726895.752396</v>
      </c>
      <c r="C104">
        <f>C103/(1+Parameters!B$2)^Parameters!B$16</f>
        <v>3.9871853648193942E-3</v>
      </c>
      <c r="D104">
        <f>(1/B104)*(1-Parameters!B$4)*K104</f>
        <v>161086495.19326183</v>
      </c>
      <c r="E104">
        <f>D104^(1-Parameters!B$3)/(1-Parameters!B$3)</f>
        <v>-3.832315531448696E-3</v>
      </c>
      <c r="F104" s="59">
        <f t="shared" si="26"/>
        <v>-1393943.0098009265</v>
      </c>
      <c r="G104">
        <f>G103*(1+Parameters!B$1+Parameters!B$5)^Parameters!B$16</f>
        <v>260346.66742326872</v>
      </c>
      <c r="H104">
        <f>EXP(-Parameters!B$6*N104^2)</f>
        <v>0.95710561934617433</v>
      </c>
      <c r="I104">
        <f>EXP(Parameters!B$7*L104-Parameters!B$8/2*L104^2)</f>
        <v>1.004974246477099</v>
      </c>
      <c r="J104" s="54">
        <f t="shared" si="37"/>
        <v>0.96186649860141871</v>
      </c>
      <c r="K104">
        <f>Parameters!B$15*G104*H104*I104</f>
        <v>1.9335832390913729E+19</v>
      </c>
      <c r="L104" s="56">
        <v>4.1422978217831306</v>
      </c>
      <c r="M104" s="2">
        <f>M103+L104*Parameters!B$16</f>
        <v>6170.8753720407603</v>
      </c>
      <c r="N104" s="2">
        <f>N103+Parameters!B$9*(Parameters!B$10*Model!M104-Model!N103)</f>
        <v>2.9611325055097319</v>
      </c>
      <c r="O104" s="37">
        <f t="shared" si="41"/>
        <v>1.9848035199623748E-2</v>
      </c>
      <c r="P104" s="47">
        <f t="shared" si="42"/>
        <v>1.9641172609429419E-2</v>
      </c>
      <c r="Q104" s="48">
        <f t="shared" si="43"/>
        <v>1.9692612590371441E-2</v>
      </c>
      <c r="R104" s="48">
        <f t="shared" si="44"/>
        <v>-5.9428337896626668E-5</v>
      </c>
      <c r="S104" s="48">
        <f>-Parameters!B$6*2*Model!N104*((Model!N105-Model!N104)/5)</f>
        <v>-5.9327981865873677E-5</v>
      </c>
      <c r="T104" s="48">
        <f t="shared" si="45"/>
        <v>7.9883569535237887E-6</v>
      </c>
      <c r="U104" s="48">
        <f>(Parameters!B$7-Parameters!B$8*Model!L104)*((Model!L105-Model!L104)/5)</f>
        <v>7.9920708423613121E-6</v>
      </c>
      <c r="V104" s="49">
        <f t="shared" si="38"/>
        <v>-5.1439980943102876E-5</v>
      </c>
      <c r="W104" s="48">
        <f t="shared" si="39"/>
        <v>1.9948560019056899E-2</v>
      </c>
      <c r="Y104" s="38">
        <f t="shared" si="46"/>
        <v>-1.5196480037625235E-4</v>
      </c>
      <c r="AC104" s="10">
        <f>(Parameters!$B$13-Parameters!$E$25/Parameters!$E$24)*EXP(0.5*$A104*Parameters!$E$26) + Parameters!$E$25/Parameters!$E$24</f>
        <v>6463.0194323556843</v>
      </c>
      <c r="AD104" s="10">
        <f>(Parameters!B$13-Parameters!E$25/Parameters!E$24)*0.5*Parameters!E$26*EXP(-0.5*Model!A104*Parameters!E$27)</f>
        <v>2.4485337741232183</v>
      </c>
      <c r="AE104" s="10">
        <f>(Parameters!B$7-Parameters!B$8*Model!AD104)*(Parameters!B$15*EXP((Parameters!B$1+Parameters!B$19)*A104))/1000000000</f>
        <v>21641550.447248276</v>
      </c>
      <c r="AF104" s="2">
        <f>AF103+Parameters!B$9*(Parameters!B$10*Model!AC104-Model!AF103)</f>
        <v>3.1017168644926048</v>
      </c>
      <c r="AG104" s="10">
        <f t="shared" si="33"/>
        <v>0.1405843589828728</v>
      </c>
      <c r="AH104" s="11">
        <f t="shared" si="34"/>
        <v>4.7476551191576108E-2</v>
      </c>
      <c r="AI104" s="11">
        <f t="shared" si="47"/>
        <v>-4.436733252854097E-3</v>
      </c>
      <c r="AJ104" s="35">
        <v>0.54793226963605068</v>
      </c>
      <c r="AK104" s="11"/>
      <c r="AL104" s="2">
        <f>(Parameters!$B$13-Parameters!$B$25/Parameters!$B$24)*EXP(0.5*$A104*Parameters!$B$26) + Parameters!$B$25/Parameters!$B$24</f>
        <v>6542.3151240173447</v>
      </c>
      <c r="AM104" s="2">
        <f>(Parameters!B$13-Parameters!B$25/Parameters!B$24)*0.5*Parameters!B$26*EXP(-0.5*Model!A104*Parameters!B$27)</f>
        <v>2.5351276646688667</v>
      </c>
      <c r="AN104" s="8">
        <f>(Parameters!B$7-Parameters!B$8*Model!AM104)*(Parameters!B$15*EXP((Parameters!B$1+Parameters!B$19)*A104))/1000000000</f>
        <v>21594168.48573098</v>
      </c>
      <c r="AO104" s="2">
        <f>AO103+Parameters!B$9*(Parameters!B$10*Model!AL104-Model!AO103)</f>
        <v>3.1397600516076829</v>
      </c>
      <c r="AP104">
        <f t="shared" si="35"/>
        <v>0.17862754609795095</v>
      </c>
      <c r="AQ104" s="3">
        <f t="shared" si="36"/>
        <v>6.0324063771405548E-2</v>
      </c>
      <c r="AV104" s="15">
        <f>IF(Parameters!H$30*EXP(0.5*Model!A104*Parameters!H$26)+Parameters!H$31*EXP(0.5*Model!A104*Parameters!H$27)+Parameters!$H$25/Parameters!$H$24&gt;AV103,Parameters!H$30*EXP(0.5*Model!A104*Parameters!H$26)+Parameters!H$31*EXP(0.5*Model!A104*Parameters!H$27)+Parameters!$H$25/Parameters!$H$24,AV103+5*AW103)</f>
        <v>4178.3170609379795</v>
      </c>
      <c r="AW104" s="22">
        <f>IF(Parameters!H$30*0.5*Parameters!H$26*EXP(0.5*Model!A104*Parameters!H$26)+Parameters!H$31*0.5*Parameters!H$27*EXP(0.5*Model!A104*Parameters!H$27)&gt;0,Parameters!H$30*0.5*Parameters!H$26*EXP(0.5*Model!A104*Parameters!H$26)+Parameters!H$31*0.5*Parameters!H$27*EXP(0.5*Model!A104*Parameters!H$27),0)</f>
        <v>0</v>
      </c>
      <c r="AX104">
        <f>(Parameters!B$7-Parameters!B$8*Model!AW104)*(Parameters!B$15*EXP((Parameters!B$1+Parameters!B$19)*A104))/1000000000</f>
        <v>22981325.485975157</v>
      </c>
      <c r="AY104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104))/1000000000</f>
        <v>550537239.85692501</v>
      </c>
      <c r="AZ104" s="2">
        <f>AZ103+Parameters!B$9*(Parameters!B$10*Model!AV104-Model!AZ103)</f>
        <v>2.0055921892502302</v>
      </c>
      <c r="BC104">
        <v>4166.6000000000004</v>
      </c>
      <c r="BD104">
        <v>0</v>
      </c>
      <c r="BE104">
        <f>(Parameters!B$7-Parameters!B$8*Model!BD104)*(Parameters!B$15*EXP((Parameters!B$1+Parameters!B$19)*A104))/1000000000</f>
        <v>22981325.485975157</v>
      </c>
      <c r="BF104" s="2">
        <f>BF103+Parameters!B$9*(Parameters!B$10*Model!BC104-Model!BF103)</f>
        <v>1.9999680000000002</v>
      </c>
    </row>
    <row r="105" spans="1:58" x14ac:dyDescent="0.3">
      <c r="A105">
        <f>A104+Parameters!B$16</f>
        <v>510</v>
      </c>
      <c r="B105">
        <f>B104*(1+Parameters!B$1)^Parameters!B$16</f>
        <v>93529290817.394165</v>
      </c>
      <c r="C105">
        <f>C104/(1+Parameters!B$2)^Parameters!B$16</f>
        <v>3.7749451750563765E-3</v>
      </c>
      <c r="D105">
        <f>(1/B105)*(1-Parameters!B$4)*K105</f>
        <v>177720059.60262015</v>
      </c>
      <c r="E105">
        <f>D105^(1-Parameters!B$3)/(1-Parameters!B$3)</f>
        <v>-3.7027483584375675E-3</v>
      </c>
      <c r="F105" s="59">
        <f t="shared" si="26"/>
        <v>-1307321.7541269406</v>
      </c>
      <c r="G105">
        <f>G104*(1+Parameters!B$1+Parameters!B$5)^Parameters!B$16</f>
        <v>294558.35772139026</v>
      </c>
      <c r="H105">
        <f>EXP(-Parameters!B$6*N105^2)</f>
        <v>0.95682126561419434</v>
      </c>
      <c r="I105">
        <f>EXP(Parameters!B$7*L105-Parameters!B$8/2*L105^2)</f>
        <v>1.0050143877438003</v>
      </c>
      <c r="J105" s="54">
        <f t="shared" si="37"/>
        <v>0.9616191384414976</v>
      </c>
      <c r="K105">
        <f>Parameters!B$15*G105*H105*I105</f>
        <v>2.187109360349748E+19</v>
      </c>
      <c r="L105" s="56">
        <v>4.1774825194911349</v>
      </c>
      <c r="M105" s="2">
        <f>M104+L105*Parameters!B$16</f>
        <v>6191.7627846382156</v>
      </c>
      <c r="N105" s="2">
        <f>N104+Parameters!B$9*(Parameters!B$10*Model!M105-Model!N104)</f>
        <v>2.9711502912311549</v>
      </c>
      <c r="O105" s="37">
        <f t="shared" si="41"/>
        <v>1.9839425835526558E-2</v>
      </c>
      <c r="P105" s="47">
        <f t="shared" si="42"/>
        <v>1.963273076305512E-2</v>
      </c>
      <c r="Q105" s="48">
        <f t="shared" si="43"/>
        <v>1.9692612590371441E-2</v>
      </c>
      <c r="R105" s="48">
        <f t="shared" si="44"/>
        <v>-5.9660994833186507E-5</v>
      </c>
      <c r="S105" s="48">
        <f>-Parameters!B$6*2*Model!N105*((Model!N106-Model!N105)/5)</f>
        <v>-5.9560531427688394E-5</v>
      </c>
      <c r="T105" s="48">
        <f t="shared" si="45"/>
        <v>-2.2083248264853441E-7</v>
      </c>
      <c r="U105" s="48">
        <f>(Parameters!B$7-Parameters!B$8*Model!L105)*((Model!L106-Model!L105)/5)</f>
        <v>-2.2082964187598254E-7</v>
      </c>
      <c r="V105" s="49">
        <f t="shared" si="38"/>
        <v>-5.9881827315835039E-5</v>
      </c>
      <c r="W105" s="48">
        <f t="shared" si="39"/>
        <v>1.9940118172684165E-2</v>
      </c>
      <c r="Y105" s="38">
        <f t="shared" si="46"/>
        <v>-1.6057416447344194E-4</v>
      </c>
      <c r="AC105" s="10">
        <f>(Parameters!$B$13-Parameters!$E$25/Parameters!$E$24)*EXP(0.5*$A105*Parameters!$E$26) + Parameters!$E$25/Parameters!$E$24</f>
        <v>6475.1270084776306</v>
      </c>
      <c r="AD105" s="10">
        <f>(Parameters!B$13-Parameters!E$25/Parameters!E$24)*0.5*Parameters!E$26*EXP(-0.5*Model!A105*Parameters!E$27)</f>
        <v>2.3946961684731116</v>
      </c>
      <c r="AE105" s="10">
        <f>(Parameters!B$7-Parameters!B$8*Model!AD105)*(Parameters!B$15*EXP((Parameters!B$1+Parameters!B$19)*A105))/1000000000</f>
        <v>24495155.832695633</v>
      </c>
      <c r="AF105" s="2">
        <f>AF104+Parameters!B$9*(Parameters!B$10*Model!AC105-Model!AF104)</f>
        <v>3.107540208664243</v>
      </c>
      <c r="AG105" s="10">
        <f t="shared" si="33"/>
        <v>0.13638991743308804</v>
      </c>
      <c r="AH105" s="11">
        <f t="shared" si="34"/>
        <v>4.5904752053647267E-2</v>
      </c>
      <c r="AI105" s="11">
        <f t="shared" si="47"/>
        <v>-4.436733252854097E-3</v>
      </c>
      <c r="AJ105" s="35">
        <v>0.53004668762527873</v>
      </c>
      <c r="AK105" s="11"/>
      <c r="AL105" s="2">
        <f>(Parameters!$B$13-Parameters!$B$25/Parameters!$B$24)*EXP(0.5*$A105*Parameters!$B$26) + Parameters!$B$25/Parameters!$B$24</f>
        <v>6554.852533680214</v>
      </c>
      <c r="AM105" s="2">
        <f>(Parameters!B$13-Parameters!B$25/Parameters!B$24)*0.5*Parameters!B$26*EXP(-0.5*Model!A105*Parameters!B$27)</f>
        <v>2.4800379204766547</v>
      </c>
      <c r="AN105" s="8">
        <f>(Parameters!B$7-Parameters!B$8*Model!AM105)*(Parameters!B$15*EXP((Parameters!B$1+Parameters!B$19)*A105))/1000000000</f>
        <v>24442373.520426184</v>
      </c>
      <c r="AO105" s="2">
        <f>AO104+Parameters!B$9*(Parameters!B$10*Model!AL105-Model!AO104)</f>
        <v>3.1457899863027317</v>
      </c>
      <c r="AP105">
        <f t="shared" si="35"/>
        <v>0.17463969507157673</v>
      </c>
      <c r="AQ105" s="3">
        <f t="shared" si="36"/>
        <v>5.8778479024435788E-2</v>
      </c>
      <c r="AV105" s="15">
        <f>IF(Parameters!H$30*EXP(0.5*Model!A105*Parameters!H$26)+Parameters!H$31*EXP(0.5*Model!A105*Parameters!H$27)+Parameters!$H$25/Parameters!$H$24&gt;AV104,Parameters!H$30*EXP(0.5*Model!A105*Parameters!H$26)+Parameters!H$31*EXP(0.5*Model!A105*Parameters!H$27)+Parameters!$H$25/Parameters!$H$24,AV104+5*AW104)</f>
        <v>4178.3170609379795</v>
      </c>
      <c r="AW105" s="22">
        <f>IF(Parameters!H$30*0.5*Parameters!H$26*EXP(0.5*Model!A105*Parameters!H$26)+Parameters!H$31*0.5*Parameters!H$27*EXP(0.5*Model!A105*Parameters!H$27)&gt;0,Parameters!H$30*0.5*Parameters!H$26*EXP(0.5*Model!A105*Parameters!H$26)+Parameters!H$31*0.5*Parameters!H$27*EXP(0.5*Model!A105*Parameters!H$27),0)</f>
        <v>0</v>
      </c>
      <c r="AX105">
        <f>(Parameters!B$7-Parameters!B$8*Model!AW105)*(Parameters!B$15*EXP((Parameters!B$1+Parameters!B$19)*A105))/1000000000</f>
        <v>25976231.601441897</v>
      </c>
      <c r="AY105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105))/1000000000</f>
        <v>663493860.95198202</v>
      </c>
      <c r="AZ105" s="2">
        <f>AZ104+Parameters!B$9*(Parameters!B$10*Model!AV105-Model!AZ104)</f>
        <v>2.0055921892502302</v>
      </c>
      <c r="BC105">
        <v>4166.6000000000004</v>
      </c>
      <c r="BD105">
        <v>0</v>
      </c>
      <c r="BE105">
        <f>(Parameters!B$7-Parameters!B$8*Model!BD105)*(Parameters!B$15*EXP((Parameters!B$1+Parameters!B$19)*A105))/1000000000</f>
        <v>25976231.601441897</v>
      </c>
      <c r="BF105" s="2">
        <f>BF104+Parameters!B$9*(Parameters!B$10*Model!BC105-Model!BF104)</f>
        <v>1.9999680000000002</v>
      </c>
    </row>
    <row r="106" spans="1:58" x14ac:dyDescent="0.3">
      <c r="A106">
        <f>A105+Parameters!B$16</f>
        <v>515</v>
      </c>
      <c r="B106">
        <f>B105*(1+Parameters!B$1)^Parameters!B$16</f>
        <v>95891022614.718124</v>
      </c>
      <c r="C106">
        <f>C105/(1+Parameters!B$2)^Parameters!B$16</f>
        <v>3.5740026537057937E-3</v>
      </c>
      <c r="D106">
        <f>(1/B106)*(1-Parameters!B$4)*K106</f>
        <v>196062906.58514327</v>
      </c>
      <c r="E106">
        <f>D106^(1-Parameters!B$3)/(1-Parameters!B$3)</f>
        <v>-3.5776145886211095E-3</v>
      </c>
      <c r="F106" s="59">
        <f t="shared" si="26"/>
        <v>-1226101.3583534202</v>
      </c>
      <c r="G106">
        <f>G105*(1+Parameters!B$1+Parameters!B$5)^Parameters!B$16</f>
        <v>333265.74510155548</v>
      </c>
      <c r="H106">
        <f>EXP(-Parameters!B$6*N106^2)</f>
        <v>0.95653588363882147</v>
      </c>
      <c r="I106">
        <f>EXP(Parameters!B$7*L106-Parameters!B$8/2*L106^2)</f>
        <v>1.0050132780453012</v>
      </c>
      <c r="J106" s="54">
        <f t="shared" si="37"/>
        <v>0.96133126398381075</v>
      </c>
      <c r="K106">
        <f>Parameters!B$15*G106*H106*I106</f>
        <v>2.473772711745176E+19</v>
      </c>
      <c r="L106" s="56">
        <v>4.1765094234953004</v>
      </c>
      <c r="M106" s="2">
        <f>M105+L106*Parameters!B$16</f>
        <v>6212.6453317556925</v>
      </c>
      <c r="N106" s="2">
        <f>N105+Parameters!B$9*(Parameters!B$10*Model!M106-Model!N105)</f>
        <v>2.9811734347260281</v>
      </c>
      <c r="O106" s="37">
        <f t="shared" si="41"/>
        <v>1.9837112993930539E-2</v>
      </c>
      <c r="P106" s="47">
        <f t="shared" si="42"/>
        <v>1.9630462911706274E-2</v>
      </c>
      <c r="Q106" s="48">
        <f t="shared" si="43"/>
        <v>1.9692612590371441E-2</v>
      </c>
      <c r="R106" s="48">
        <f t="shared" si="44"/>
        <v>-5.9723688041284507E-5</v>
      </c>
      <c r="S106" s="48">
        <f>-Parameters!B$6*2*Model!N106*((Model!N107-Model!N106)/5)</f>
        <v>-5.962368730796237E-5</v>
      </c>
      <c r="T106" s="48">
        <f t="shared" si="45"/>
        <v>-2.425990624519138E-6</v>
      </c>
      <c r="U106" s="48">
        <f>(Parameters!B$7-Parameters!B$8*Model!L106)*((Model!L107-Model!L106)/5)</f>
        <v>-2.425647895357178E-6</v>
      </c>
      <c r="V106" s="49">
        <f t="shared" si="38"/>
        <v>-6.214967866580364E-5</v>
      </c>
      <c r="W106" s="48">
        <f t="shared" si="39"/>
        <v>1.9937850321334195E-2</v>
      </c>
      <c r="Y106" s="38">
        <f t="shared" si="46"/>
        <v>-1.6288700606946135E-4</v>
      </c>
      <c r="AC106" s="10">
        <f>(Parameters!$B$13-Parameters!$E$25/Parameters!$E$24)*EXP(0.5*$A106*Parameters!$E$26) + Parameters!$E$25/Parameters!$E$24</f>
        <v>6486.9683669490296</v>
      </c>
      <c r="AD106" s="10">
        <f>(Parameters!B$13-Parameters!E$25/Parameters!E$24)*0.5*Parameters!E$26*EXP(-0.5*Model!A106*Parameters!E$27)</f>
        <v>2.3420423274958746</v>
      </c>
      <c r="AE106" s="10">
        <f>(Parameters!B$7-Parameters!B$8*Model!AD106)*(Parameters!B$15*EXP((Parameters!B$1+Parameters!B$19)*A106))/1000000000</f>
        <v>27724152.323357832</v>
      </c>
      <c r="AF106" s="2">
        <f>AF105+Parameters!B$9*(Parameters!B$10*Model!AC106-Model!AF105)</f>
        <v>3.1132355109397913</v>
      </c>
      <c r="AG106" s="10">
        <f t="shared" si="33"/>
        <v>0.1320620762137632</v>
      </c>
      <c r="AH106" s="11">
        <f t="shared" si="34"/>
        <v>4.4298689460816221E-2</v>
      </c>
      <c r="AI106" s="11">
        <f t="shared" si="47"/>
        <v>-4.436733252854097E-3</v>
      </c>
      <c r="AJ106" s="35">
        <v>0.51274492602734056</v>
      </c>
      <c r="AK106" s="11"/>
      <c r="AL106" s="2">
        <f>(Parameters!$B$13-Parameters!$B$25/Parameters!$B$24)*EXP(0.5*$A106*Parameters!$B$26) + Parameters!$B$25/Parameters!$B$24</f>
        <v>6567.1174984083418</v>
      </c>
      <c r="AM106" s="2">
        <f>(Parameters!B$13-Parameters!B$25/Parameters!B$24)*0.5*Parameters!B$26*EXP(-0.5*Model!A106*Parameters!B$27)</f>
        <v>2.4261453072839818</v>
      </c>
      <c r="AN106" s="8">
        <f>(Parameters!B$7-Parameters!B$8*Model!AM106)*(Parameters!B$15*EXP((Parameters!B$1+Parameters!B$19)*A106))/1000000000</f>
        <v>27665357.469579712</v>
      </c>
      <c r="AO106" s="2">
        <f>AO105+Parameters!B$9*(Parameters!B$10*Model!AL106-Model!AO105)</f>
        <v>3.1516888871392195</v>
      </c>
      <c r="AP106">
        <f t="shared" si="35"/>
        <v>0.17051545241319133</v>
      </c>
      <c r="AQ106" s="3">
        <f t="shared" si="36"/>
        <v>5.7197427840645514E-2</v>
      </c>
      <c r="AV106" s="15">
        <f>IF(Parameters!H$30*EXP(0.5*Model!A106*Parameters!H$26)+Parameters!H$31*EXP(0.5*Model!A106*Parameters!H$27)+Parameters!$H$25/Parameters!$H$24&gt;AV105,Parameters!H$30*EXP(0.5*Model!A106*Parameters!H$26)+Parameters!H$31*EXP(0.5*Model!A106*Parameters!H$27)+Parameters!$H$25/Parameters!$H$24,AV105+5*AW105)</f>
        <v>4178.3170609379795</v>
      </c>
      <c r="AW106" s="22">
        <f>IF(Parameters!H$30*0.5*Parameters!H$26*EXP(0.5*Model!A106*Parameters!H$26)+Parameters!H$31*0.5*Parameters!H$27*EXP(0.5*Model!A106*Parameters!H$27)&gt;0,Parameters!H$30*0.5*Parameters!H$26*EXP(0.5*Model!A106*Parameters!H$26)+Parameters!H$31*0.5*Parameters!H$27*EXP(0.5*Model!A106*Parameters!H$27),0)</f>
        <v>0</v>
      </c>
      <c r="AX106">
        <f>(Parameters!B$7-Parameters!B$8*Model!AW106)*(Parameters!B$15*EXP((Parameters!B$1+Parameters!B$19)*A106))/1000000000</f>
        <v>29361431.246580489</v>
      </c>
      <c r="AY106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106))/1000000000</f>
        <v>799626386.1012845</v>
      </c>
      <c r="AZ106" s="2">
        <f>AZ105+Parameters!B$9*(Parameters!B$10*Model!AV106-Model!AZ105)</f>
        <v>2.0055921892502302</v>
      </c>
      <c r="BC106">
        <v>4166.6000000000004</v>
      </c>
      <c r="BD106">
        <v>0</v>
      </c>
      <c r="BE106">
        <f>(Parameters!B$7-Parameters!B$8*Model!BD106)*(Parameters!B$15*EXP((Parameters!B$1+Parameters!B$19)*A106))/1000000000</f>
        <v>29361431.246580489</v>
      </c>
      <c r="BF106" s="2">
        <f>BF105+Parameters!B$9*(Parameters!B$10*Model!BC106-Model!BF105)</f>
        <v>1.9999680000000002</v>
      </c>
    </row>
    <row r="107" spans="1:58" x14ac:dyDescent="0.3">
      <c r="A107">
        <f>A106+Parameters!B$16</f>
        <v>520</v>
      </c>
      <c r="B107">
        <f>B106*(1+Parameters!B$1)^Parameters!B$16</f>
        <v>98312391099.477051</v>
      </c>
      <c r="C107">
        <f>C106/(1+Parameters!B$2)^Parameters!B$16</f>
        <v>3.3837564193247628E-3</v>
      </c>
      <c r="D107">
        <f>(1/B107)*(1-Parameters!B$4)*K107</f>
        <v>216296503.267479</v>
      </c>
      <c r="E107">
        <f>D107^(1-Parameters!B$3)/(1-Parameters!B$3)</f>
        <v>-3.4567234127171856E-3</v>
      </c>
      <c r="F107" s="59">
        <f t="shared" si="26"/>
        <v>-1149931.5317948877</v>
      </c>
      <c r="G107">
        <f>G106*(1+Parameters!B$1+Parameters!B$5)^Parameters!B$16</f>
        <v>377059.60108301335</v>
      </c>
      <c r="H107">
        <f>EXP(-Parameters!B$6*N107^2)</f>
        <v>0.95625028702957704</v>
      </c>
      <c r="I107">
        <f>EXP(Parameters!B$7*L107-Parameters!B$8/2*L107^2)</f>
        <v>1.0050010873552873</v>
      </c>
      <c r="J107" s="54">
        <f t="shared" si="37"/>
        <v>0.9610325782485305</v>
      </c>
      <c r="K107">
        <f>Parameters!B$15*G107*H107*I107</f>
        <v>2.7979771608791728E+19</v>
      </c>
      <c r="L107" s="56">
        <v>4.1658209692288048</v>
      </c>
      <c r="M107" s="2">
        <f>M106+L107*Parameters!B$16</f>
        <v>6233.4744366018367</v>
      </c>
      <c r="N107" s="2">
        <f>N106+Parameters!B$9*(Parameters!B$10*Model!M107-Model!N106)</f>
        <v>2.991173471391698</v>
      </c>
      <c r="O107" s="37">
        <f t="shared" si="41"/>
        <v>1.9834758264355878E-2</v>
      </c>
      <c r="P107" s="47">
        <f t="shared" si="42"/>
        <v>1.9628153981913667E-2</v>
      </c>
      <c r="Q107" s="48">
        <f t="shared" si="43"/>
        <v>1.9692612590371441E-2</v>
      </c>
      <c r="R107" s="48">
        <f t="shared" si="44"/>
        <v>-5.9631186600996813E-5</v>
      </c>
      <c r="S107" s="48">
        <f>-Parameters!B$6*2*Model!N107*((Model!N108-Model!N107)/5)</f>
        <v>-5.9532158132824643E-5</v>
      </c>
      <c r="T107" s="48">
        <f t="shared" si="45"/>
        <v>-4.8274218567730626E-6</v>
      </c>
      <c r="U107" s="48">
        <f>(Parameters!B$7-Parameters!B$8*Model!L107)*((Model!L108-Model!L107)/5)</f>
        <v>-4.8260659287646322E-6</v>
      </c>
      <c r="V107" s="49">
        <f t="shared" si="38"/>
        <v>-6.4458608457769871E-5</v>
      </c>
      <c r="W107" s="48">
        <f t="shared" si="39"/>
        <v>1.993554139154223E-2</v>
      </c>
      <c r="Y107" s="38">
        <f t="shared" si="46"/>
        <v>-1.6524173564412201E-4</v>
      </c>
      <c r="AC107" s="10">
        <f>(Parameters!$B$13-Parameters!$E$25/Parameters!$E$24)*EXP(0.5*$A107*Parameters!$E$26) + Parameters!$E$25/Parameters!$E$24</f>
        <v>6498.5493612814971</v>
      </c>
      <c r="AD107" s="10">
        <f>(Parameters!B$13-Parameters!E$25/Parameters!E$24)*0.5*Parameters!E$26*EXP(-0.5*Model!A107*Parameters!E$27)</f>
        <v>2.2905462229388802</v>
      </c>
      <c r="AE107" s="10">
        <f>(Parameters!B$7-Parameters!B$8*Model!AD107)*(Parameters!B$15*EXP((Parameters!B$1+Parameters!B$19)*A107))/1000000000</f>
        <v>31377830.929319032</v>
      </c>
      <c r="AF107" s="2">
        <f>AF106+Parameters!B$9*(Parameters!B$10*Model!AC107-Model!AF106)</f>
        <v>3.118805586664982</v>
      </c>
      <c r="AG107" s="10">
        <f t="shared" si="33"/>
        <v>0.127632115273284</v>
      </c>
      <c r="AH107" s="11">
        <f t="shared" si="34"/>
        <v>4.2669579846835441E-2</v>
      </c>
      <c r="AI107" s="11">
        <f t="shared" si="47"/>
        <v>-4.436733252854097E-3</v>
      </c>
      <c r="AJ107" s="35">
        <v>0.49600792780097097</v>
      </c>
      <c r="AK107" s="11"/>
      <c r="AL107" s="2">
        <f>(Parameters!$B$13-Parameters!$B$25/Parameters!$B$24)*EXP(0.5*$A107*Parameters!$B$26) + Parameters!$B$25/Parameters!$B$24</f>
        <v>6579.1159385827705</v>
      </c>
      <c r="AM107" s="2">
        <f>(Parameters!B$13-Parameters!B$25/Parameters!B$24)*0.5*Parameters!B$26*EXP(-0.5*Model!A107*Parameters!B$27)</f>
        <v>2.3734238107636596</v>
      </c>
      <c r="AN107" s="8">
        <f>(Parameters!B$7-Parameters!B$8*Model!AM107)*(Parameters!B$15*EXP((Parameters!B$1+Parameters!B$19)*A107))/1000000000</f>
        <v>31312342.268780012</v>
      </c>
      <c r="AO107" s="2">
        <f>AO106+Parameters!B$9*(Parameters!B$10*Model!AL107-Model!AO106)</f>
        <v>3.1574596015562921</v>
      </c>
      <c r="AP107">
        <f t="shared" si="35"/>
        <v>0.16628613016459415</v>
      </c>
      <c r="AQ107" s="3">
        <f t="shared" si="36"/>
        <v>5.5592272315529226E-2</v>
      </c>
      <c r="AV107" s="15">
        <f>IF(Parameters!H$30*EXP(0.5*Model!A107*Parameters!H$26)+Parameters!H$31*EXP(0.5*Model!A107*Parameters!H$27)+Parameters!$H$25/Parameters!$H$24&gt;AV106,Parameters!H$30*EXP(0.5*Model!A107*Parameters!H$26)+Parameters!H$31*EXP(0.5*Model!A107*Parameters!H$27)+Parameters!$H$25/Parameters!$H$24,AV106+5*AW106)</f>
        <v>4178.3170609379795</v>
      </c>
      <c r="AW107" s="22">
        <f>IF(Parameters!H$30*0.5*Parameters!H$26*EXP(0.5*Model!A107*Parameters!H$26)+Parameters!H$31*0.5*Parameters!H$27*EXP(0.5*Model!A107*Parameters!H$27)&gt;0,Parameters!H$30*0.5*Parameters!H$26*EXP(0.5*Model!A107*Parameters!H$26)+Parameters!H$31*0.5*Parameters!H$27*EXP(0.5*Model!A107*Parameters!H$27),0)</f>
        <v>0</v>
      </c>
      <c r="AX107">
        <f>(Parameters!B$7-Parameters!B$8*Model!AW107)*(Parameters!B$15*EXP((Parameters!B$1+Parameters!B$19)*A107))/1000000000</f>
        <v>33187787.130748443</v>
      </c>
      <c r="AY107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107))/1000000000</f>
        <v>963689937.43511641</v>
      </c>
      <c r="AZ107" s="2">
        <f>AZ106+Parameters!B$9*(Parameters!B$10*Model!AV107-Model!AZ106)</f>
        <v>2.0055921892502302</v>
      </c>
      <c r="BC107">
        <v>4166.6000000000004</v>
      </c>
      <c r="BD107">
        <v>0</v>
      </c>
      <c r="BE107">
        <f>(Parameters!B$7-Parameters!B$8*Model!BD107)*(Parameters!B$15*EXP((Parameters!B$1+Parameters!B$19)*A107))/1000000000</f>
        <v>33187787.130748443</v>
      </c>
      <c r="BF107" s="2">
        <f>BF106+Parameters!B$9*(Parameters!B$10*Model!BC107-Model!BF106)</f>
        <v>1.9999680000000002</v>
      </c>
    </row>
    <row r="108" spans="1:58" x14ac:dyDescent="0.3">
      <c r="A108">
        <f>A107+Parameters!B$16</f>
        <v>525</v>
      </c>
      <c r="B108">
        <f>B107*(1+Parameters!B$1)^Parameters!B$16</f>
        <v>100794902172.76109</v>
      </c>
      <c r="C108">
        <f>C107/(1+Parameters!B$2)^Parameters!B$16</f>
        <v>3.2036371023534418E-3</v>
      </c>
      <c r="D108">
        <f>(1/B108)*(1-Parameters!B$4)*K108</f>
        <v>238615442.54744399</v>
      </c>
      <c r="E108">
        <f>D108^(1-Parameters!B$3)/(1-Parameters!B$3)</f>
        <v>-3.339930765971123E-3</v>
      </c>
      <c r="F108" s="59">
        <f t="shared" si="26"/>
        <v>-1078498.0066377746</v>
      </c>
      <c r="G108">
        <f>G107*(1+Parameters!B$1+Parameters!B$5)^Parameters!B$16</f>
        <v>426608.32941458398</v>
      </c>
      <c r="H108">
        <f>EXP(-Parameters!B$6*N108^2)</f>
        <v>0.95596521783270949</v>
      </c>
      <c r="I108">
        <f>EXP(Parameters!B$7*L108-Parameters!B$8/2*L108^2)</f>
        <v>1.0049768298269659</v>
      </c>
      <c r="J108" s="54">
        <f t="shared" si="37"/>
        <v>0.96072289404236122</v>
      </c>
      <c r="K108">
        <f>Parameters!B$15*G108*H108*I108</f>
        <v>3.164634235326278E+19</v>
      </c>
      <c r="L108" s="56">
        <v>4.1445612421231477</v>
      </c>
      <c r="M108" s="2">
        <f>M107+L108*Parameters!B$16</f>
        <v>6254.1972428124527</v>
      </c>
      <c r="N108" s="2">
        <f>N107+Parameters!B$9*(Parameters!B$10*Model!M108-Model!N107)</f>
        <v>3.0011247762394784</v>
      </c>
      <c r="O108" s="37">
        <f t="shared" si="41"/>
        <v>1.9834177662921393E-2</v>
      </c>
      <c r="P108" s="47">
        <f t="shared" si="42"/>
        <v>1.9627584672428779E-2</v>
      </c>
      <c r="Q108" s="48">
        <f t="shared" si="43"/>
        <v>1.9692612590371441E-2</v>
      </c>
      <c r="R108" s="48">
        <f t="shared" si="44"/>
        <v>-5.9481283865703291E-5</v>
      </c>
      <c r="S108" s="48">
        <f>-Parameters!B$6*2*Model!N108*((Model!N109-Model!N108)/5)</f>
        <v>-5.9383402041832908E-5</v>
      </c>
      <c r="T108" s="48">
        <f t="shared" si="45"/>
        <v>-5.5466340757677782E-6</v>
      </c>
      <c r="U108" s="48">
        <f>(Parameters!B$7-Parameters!B$8*Model!L108)*((Model!L109-Model!L108)/5)</f>
        <v>-5.544846184160022E-6</v>
      </c>
      <c r="V108" s="49">
        <f t="shared" si="38"/>
        <v>-6.5027917941471071E-5</v>
      </c>
      <c r="W108" s="48">
        <f t="shared" si="39"/>
        <v>1.9934972082058529E-2</v>
      </c>
      <c r="Y108" s="38">
        <f t="shared" si="46"/>
        <v>-1.6582233707860758E-4</v>
      </c>
      <c r="AC108" s="10">
        <f>(Parameters!$B$13-Parameters!$E$25/Parameters!$E$24)*EXP(0.5*$A108*Parameters!$E$26) + Parameters!$E$25/Parameters!$E$24</f>
        <v>6509.87571628144</v>
      </c>
      <c r="AD108" s="10">
        <f>(Parameters!B$13-Parameters!E$25/Parameters!E$24)*0.5*Parameters!E$26*EXP(-0.5*Model!A108*Parameters!E$27)</f>
        <v>2.2401823988506937</v>
      </c>
      <c r="AE108" s="10">
        <f>(Parameters!B$7-Parameters!B$8*Model!AD108)*(Parameters!B$15*EXP((Parameters!B$1+Parameters!B$19)*A108))/1000000000</f>
        <v>35511945.283337206</v>
      </c>
      <c r="AF108" s="2">
        <f>AF107+Parameters!B$9*(Parameters!B$10*Model!AC108-Model!AF107)</f>
        <v>3.1242531892825913</v>
      </c>
      <c r="AG108" s="10">
        <f t="shared" si="33"/>
        <v>0.12312841304311295</v>
      </c>
      <c r="AH108" s="11">
        <f t="shared" si="34"/>
        <v>4.1027422124513414E-2</v>
      </c>
      <c r="AI108" s="11">
        <f t="shared" si="47"/>
        <v>-4.436733252854097E-3</v>
      </c>
      <c r="AJ108" s="35">
        <v>0.47981725796404012</v>
      </c>
      <c r="AK108" s="11"/>
      <c r="AL108" s="2">
        <f>(Parameters!$B$13-Parameters!$B$25/Parameters!$B$24)*EXP(0.5*$A108*Parameters!$B$26) + Parameters!$B$25/Parameters!$B$24</f>
        <v>6590.8536459313427</v>
      </c>
      <c r="AM108" s="2">
        <f>(Parameters!B$13-Parameters!B$25/Parameters!B$24)*0.5*Parameters!B$26*EXP(-0.5*Model!A108*Parameters!B$27)</f>
        <v>2.3218479818944049</v>
      </c>
      <c r="AN108" s="8">
        <f>(Parameters!B$7-Parameters!B$8*Model!AM108)*(Parameters!B$15*EXP((Parameters!B$1+Parameters!B$19)*A108))/1000000000</f>
        <v>35439004.714402191</v>
      </c>
      <c r="AO108" s="2">
        <f>AO107+Parameters!B$9*(Parameters!B$10*Model!AL108-Model!AO107)</f>
        <v>3.1631049151166444</v>
      </c>
      <c r="AP108">
        <f t="shared" si="35"/>
        <v>0.161980138877166</v>
      </c>
      <c r="AQ108" s="3">
        <f t="shared" si="36"/>
        <v>5.3973143722512322E-2</v>
      </c>
      <c r="AV108" s="15">
        <f>IF(Parameters!H$30*EXP(0.5*Model!A108*Parameters!H$26)+Parameters!H$31*EXP(0.5*Model!A108*Parameters!H$27)+Parameters!$H$25/Parameters!$H$24&gt;AV107,Parameters!H$30*EXP(0.5*Model!A108*Parameters!H$26)+Parameters!H$31*EXP(0.5*Model!A108*Parameters!H$27)+Parameters!$H$25/Parameters!$H$24,AV107+5*AW107)</f>
        <v>4178.3170609379795</v>
      </c>
      <c r="AW108" s="22">
        <f>IF(Parameters!H$30*0.5*Parameters!H$26*EXP(0.5*Model!A108*Parameters!H$26)+Parameters!H$31*0.5*Parameters!H$27*EXP(0.5*Model!A108*Parameters!H$27)&gt;0,Parameters!H$30*0.5*Parameters!H$26*EXP(0.5*Model!A108*Parameters!H$26)+Parameters!H$31*0.5*Parameters!H$27*EXP(0.5*Model!A108*Parameters!H$27),0)</f>
        <v>0</v>
      </c>
      <c r="AX108">
        <f>(Parameters!B$7-Parameters!B$8*Model!AW108)*(Parameters!B$15*EXP((Parameters!B$1+Parameters!B$19)*A108))/1000000000</f>
        <v>37512790.346831195</v>
      </c>
      <c r="AY108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108))/1000000000</f>
        <v>1161415270.5011728</v>
      </c>
      <c r="AZ108" s="2">
        <f>AZ107+Parameters!B$9*(Parameters!B$10*Model!AV108-Model!AZ107)</f>
        <v>2.0055921892502302</v>
      </c>
      <c r="BC108">
        <v>4166.6000000000004</v>
      </c>
      <c r="BD108">
        <v>0</v>
      </c>
      <c r="BE108">
        <f>(Parameters!B$7-Parameters!B$8*Model!BD108)*(Parameters!B$15*EXP((Parameters!B$1+Parameters!B$19)*A108))/1000000000</f>
        <v>37512790.346831195</v>
      </c>
      <c r="BF108" s="2">
        <f>BF107+Parameters!B$9*(Parameters!B$10*Model!BC108-Model!BF107)</f>
        <v>1.9999680000000002</v>
      </c>
    </row>
    <row r="109" spans="1:58" x14ac:dyDescent="0.3">
      <c r="A109">
        <f>A108+Parameters!B$16</f>
        <v>530</v>
      </c>
      <c r="B109">
        <f>B108*(1+Parameters!B$1)^Parameters!B$16</f>
        <v>103340099761.54999</v>
      </c>
      <c r="C109">
        <f>C108/(1+Parameters!B$2)^Parameters!B$16</f>
        <v>3.0331056411039251E-3</v>
      </c>
      <c r="D109">
        <f>(1/B109)*(1-Parameters!B$4)*K109</f>
        <v>263236651.94496864</v>
      </c>
      <c r="E109">
        <f>D109^(1-Parameters!B$3)/(1-Parameters!B$3)</f>
        <v>-3.2270874187435112E-3</v>
      </c>
      <c r="F109" s="59">
        <f t="shared" si="26"/>
        <v>-1011502.9260491608</v>
      </c>
      <c r="G109">
        <f>G108*(1+Parameters!B$1+Parameters!B$5)^Parameters!B$16</f>
        <v>482668.16758720938</v>
      </c>
      <c r="H109">
        <f>EXP(-Parameters!B$6*N109^2)</f>
        <v>0.9556809499139185</v>
      </c>
      <c r="I109">
        <f>EXP(Parameters!B$7*L109-Parameters!B$8/2*L109^2)</f>
        <v>1.0049489590197922</v>
      </c>
      <c r="J109" s="54">
        <f t="shared" si="37"/>
        <v>0.96041057577103861</v>
      </c>
      <c r="K109">
        <f>Parameters!B$15*G109*H109*I109</f>
        <v>3.5793291938012463E+19</v>
      </c>
      <c r="L109" s="56">
        <v>4.1201488707171752</v>
      </c>
      <c r="M109" s="2">
        <f>M108+L109*Parameters!B$16</f>
        <v>6274.7979871660382</v>
      </c>
      <c r="N109" s="2">
        <f>N108+Parameters!B$9*(Parameters!B$10*Model!M109-Model!N108)</f>
        <v>3.0110183005794164</v>
      </c>
      <c r="O109" s="37">
        <f t="shared" si="41"/>
        <v>1.9832023434586787E-2</v>
      </c>
      <c r="P109" s="47">
        <f t="shared" si="42"/>
        <v>1.9625472338232156E-2</v>
      </c>
      <c r="Q109" s="48">
        <f t="shared" si="43"/>
        <v>1.9692612590371441E-2</v>
      </c>
      <c r="R109" s="48">
        <f t="shared" si="44"/>
        <v>-5.9182590138991368E-5</v>
      </c>
      <c r="S109" s="48">
        <f>-Parameters!B$6*2*Model!N109*((Model!N110-Model!N109)/5)</f>
        <v>-5.9086320993376454E-5</v>
      </c>
      <c r="T109" s="48">
        <f t="shared" si="45"/>
        <v>-7.957662000464082E-6</v>
      </c>
      <c r="U109" s="48">
        <f>(Parameters!B$7-Parameters!B$8*Model!L109)*((Model!L110-Model!L109)/5)</f>
        <v>-7.9539877220593801E-6</v>
      </c>
      <c r="V109" s="49">
        <f t="shared" si="38"/>
        <v>-6.7140252139455457E-5</v>
      </c>
      <c r="W109" s="48">
        <f t="shared" si="39"/>
        <v>1.9932859747860545E-2</v>
      </c>
      <c r="Y109" s="38">
        <f t="shared" si="46"/>
        <v>-1.6797656541321301E-4</v>
      </c>
      <c r="AC109" s="10">
        <f>(Parameters!$B$13-Parameters!$E$25/Parameters!$E$24)*EXP(0.5*$A109*Parameters!$E$26) + Parameters!$E$25/Parameters!$E$24</f>
        <v>6520.9530308799858</v>
      </c>
      <c r="AD109" s="10">
        <f>(Parameters!B$13-Parameters!E$25/Parameters!E$24)*0.5*Parameters!E$26*EXP(-0.5*Model!A109*Parameters!E$27)</f>
        <v>2.1909259589974917</v>
      </c>
      <c r="AE109" s="10">
        <f>(Parameters!B$7-Parameters!B$8*Model!AD109)*(Parameters!B$15*EXP((Parameters!B$1+Parameters!B$19)*A109))/1000000000</f>
        <v>40189557.963817015</v>
      </c>
      <c r="AF109" s="2">
        <f>AF108+Parameters!B$9*(Parameters!B$10*Model!AC109-Model!AF108)</f>
        <v>3.1295810116935461</v>
      </c>
      <c r="AG109" s="10">
        <f t="shared" si="33"/>
        <v>0.11856271111412964</v>
      </c>
      <c r="AH109" s="11">
        <f t="shared" si="34"/>
        <v>3.9376283794527046E-2</v>
      </c>
      <c r="AI109" s="11">
        <f t="shared" si="47"/>
        <v>-4.436733252854097E-3</v>
      </c>
      <c r="AJ109" s="35">
        <v>0.46415508328832716</v>
      </c>
      <c r="AK109" s="11"/>
      <c r="AL109" s="2">
        <f>(Parameters!$B$13-Parameters!$B$25/Parameters!$B$24)*EXP(0.5*$A109*Parameters!$B$26) + Parameters!$B$25/Parameters!$B$24</f>
        <v>6602.3362863244129</v>
      </c>
      <c r="AM109" s="2">
        <f>(Parameters!B$13-Parameters!B$25/Parameters!B$24)*0.5*Parameters!B$26*EXP(-0.5*Model!A109*Parameters!B$27)</f>
        <v>2.2713929246764191</v>
      </c>
      <c r="AN109" s="8">
        <f>(Parameters!B$7-Parameters!B$8*Model!AM109)*(Parameters!B$15*EXP((Parameters!B$1+Parameters!B$19)*A109))/1000000000</f>
        <v>40108321.917532831</v>
      </c>
      <c r="AO109" s="2">
        <f>AO108+Parameters!B$9*(Parameters!B$10*Model!AL109-Model!AO108)</f>
        <v>3.1686275528511363</v>
      </c>
      <c r="AP109">
        <f t="shared" si="35"/>
        <v>0.15760925227171985</v>
      </c>
      <c r="AQ109" s="3">
        <f t="shared" si="36"/>
        <v>5.2344169492889094E-2</v>
      </c>
      <c r="AV109" s="15">
        <f>IF(Parameters!H$30*EXP(0.5*Model!A109*Parameters!H$26)+Parameters!H$31*EXP(0.5*Model!A109*Parameters!H$27)+Parameters!$H$25/Parameters!$H$24&gt;AV108,Parameters!H$30*EXP(0.5*Model!A109*Parameters!H$26)+Parameters!H$31*EXP(0.5*Model!A109*Parameters!H$27)+Parameters!$H$25/Parameters!$H$24,AV108+5*AW108)</f>
        <v>4178.3170609379795</v>
      </c>
      <c r="AW109" s="22">
        <f>IF(Parameters!H$30*0.5*Parameters!H$26*EXP(0.5*Model!A109*Parameters!H$26)+Parameters!H$31*0.5*Parameters!H$27*EXP(0.5*Model!A109*Parameters!H$27)&gt;0,Parameters!H$30*0.5*Parameters!H$26*EXP(0.5*Model!A109*Parameters!H$26)+Parameters!H$31*0.5*Parameters!H$27*EXP(0.5*Model!A109*Parameters!H$27),0)</f>
        <v>0</v>
      </c>
      <c r="AX109">
        <f>(Parameters!B$7-Parameters!B$8*Model!AW109)*(Parameters!B$15*EXP((Parameters!B$1+Parameters!B$19)*A109))/1000000000</f>
        <v>42401424.176351108</v>
      </c>
      <c r="AY109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109))/1000000000</f>
        <v>1399708950.1042264</v>
      </c>
      <c r="AZ109" s="2">
        <f>AZ108+Parameters!B$9*(Parameters!B$10*Model!AV109-Model!AZ108)</f>
        <v>2.0055921892502302</v>
      </c>
      <c r="BC109">
        <v>4166.6000000000004</v>
      </c>
      <c r="BD109">
        <v>0</v>
      </c>
      <c r="BE109">
        <f>(Parameters!B$7-Parameters!B$8*Model!BD109)*(Parameters!B$15*EXP((Parameters!B$1+Parameters!B$19)*A109))/1000000000</f>
        <v>42401424.176351108</v>
      </c>
      <c r="BF109" s="2">
        <f>BF108+Parameters!B$9*(Parameters!B$10*Model!BC109-Model!BF108)</f>
        <v>1.9999680000000002</v>
      </c>
    </row>
    <row r="110" spans="1:58" x14ac:dyDescent="0.3">
      <c r="A110">
        <f>A109+Parameters!B$16</f>
        <v>535</v>
      </c>
      <c r="B110">
        <f>B109*(1+Parameters!B$1)^Parameters!B$16</f>
        <v>105949566778.91449</v>
      </c>
      <c r="C110">
        <f>C109/(1+Parameters!B$2)^Parameters!B$16</f>
        <v>2.8716516684546408E-3</v>
      </c>
      <c r="D110">
        <f>(1/B110)*(1-Parameters!B$4)*K110</f>
        <v>290395300.2193737</v>
      </c>
      <c r="E110">
        <f>D110^(1-Parameters!B$3)/(1-Parameters!B$3)</f>
        <v>-3.1180681381085249E-3</v>
      </c>
      <c r="F110" s="59">
        <f t="shared" si="26"/>
        <v>-948673.01119981671</v>
      </c>
      <c r="G110">
        <f>G109*(1+Parameters!B$1+Parameters!B$5)^Parameters!B$16</f>
        <v>546094.72890903708</v>
      </c>
      <c r="H110">
        <f>EXP(-Parameters!B$6*N110^2)</f>
        <v>0.95539819338182963</v>
      </c>
      <c r="I110">
        <f>EXP(Parameters!B$7*L110-Parameters!B$8/2*L110^2)</f>
        <v>1.0049089745945359</v>
      </c>
      <c r="J110" s="54">
        <f t="shared" si="37"/>
        <v>0.96008821884080653</v>
      </c>
      <c r="K110">
        <f>Parameters!B$15*G110*H110*I110</f>
        <v>4.0483231911678231E+19</v>
      </c>
      <c r="L110" s="56">
        <v>4.085152307087113</v>
      </c>
      <c r="M110" s="2">
        <f>M109+L110*Parameters!B$16</f>
        <v>6295.2237487014736</v>
      </c>
      <c r="N110" s="2">
        <f>N109+Parameters!B$9*(Parameters!B$10*Model!M110-Model!N109)</f>
        <v>3.0208299847166411</v>
      </c>
      <c r="O110" s="37">
        <f t="shared" si="41"/>
        <v>1.9828983947385082E-2</v>
      </c>
      <c r="P110" s="47">
        <f t="shared" si="42"/>
        <v>1.9622491953559234E-2</v>
      </c>
      <c r="Q110" s="48">
        <f t="shared" si="43"/>
        <v>1.9692612590371441E-2</v>
      </c>
      <c r="R110" s="48">
        <f t="shared" si="44"/>
        <v>-5.8662296584694265E-5</v>
      </c>
      <c r="S110" s="48">
        <f>-Parameters!B$6*2*Model!N110*((Model!N111-Model!N110)/5)</f>
        <v>-5.8568321441402452E-5</v>
      </c>
      <c r="T110" s="48">
        <f t="shared" si="45"/>
        <v>-1.145834022721027E-5</v>
      </c>
      <c r="U110" s="48">
        <f>(Parameters!B$7-Parameters!B$8*Model!L110)*((Model!L111-Model!L110)/5)</f>
        <v>-1.1450739289474073E-5</v>
      </c>
      <c r="V110" s="49">
        <f t="shared" si="38"/>
        <v>-7.0120636811904532E-5</v>
      </c>
      <c r="W110" s="48">
        <f t="shared" si="39"/>
        <v>1.9929879363188095E-2</v>
      </c>
      <c r="Y110" s="38">
        <f t="shared" si="46"/>
        <v>-1.710160526149189E-4</v>
      </c>
      <c r="AC110" s="10">
        <f>(Parameters!$B$13-Parameters!$E$25/Parameters!$E$24)*EXP(0.5*$A110*Parameters!$E$26) + Parameters!$E$25/Parameters!$E$24</f>
        <v>6531.786780900693</v>
      </c>
      <c r="AD110" s="10">
        <f>(Parameters!B$13-Parameters!E$25/Parameters!E$24)*0.5*Parameters!E$26*EXP(-0.5*Model!A110*Parameters!E$27)</f>
        <v>2.1427525545561634</v>
      </c>
      <c r="AE110" s="10">
        <f>(Parameters!B$7-Parameters!B$8*Model!AD110)*(Parameters!B$15*EXP((Parameters!B$1+Parameters!B$19)*A110))/1000000000</f>
        <v>45481997.544332959</v>
      </c>
      <c r="AF110" s="2">
        <f>AF109+Parameters!B$9*(Parameters!B$10*Model!AC110-Model!AF109)</f>
        <v>3.134791687588097</v>
      </c>
      <c r="AG110" s="10">
        <f t="shared" si="33"/>
        <v>0.11396170287145591</v>
      </c>
      <c r="AH110" s="11">
        <f t="shared" si="34"/>
        <v>3.7725295183120247E-2</v>
      </c>
      <c r="AI110" s="11">
        <f t="shared" si="47"/>
        <v>-4.436733252854097E-3</v>
      </c>
      <c r="AJ110" s="35">
        <v>0.4490041526570937</v>
      </c>
      <c r="AK110" s="11"/>
      <c r="AL110" s="2">
        <f>(Parameters!$B$13-Parameters!$B$25/Parameters!$B$24)*EXP(0.5*$A110*Parameters!$B$26) + Parameters!$B$25/Parameters!$B$24</f>
        <v>6613.5694025097982</v>
      </c>
      <c r="AM110" s="2">
        <f>(Parameters!B$13-Parameters!B$25/Parameters!B$24)*0.5*Parameters!B$26*EXP(-0.5*Model!A110*Parameters!B$27)</f>
        <v>2.222034284113926</v>
      </c>
      <c r="AN110" s="8">
        <f>(Parameters!B$7-Parameters!B$8*Model!AM110)*(Parameters!B$15*EXP((Parameters!B$1+Parameters!B$19)*A110))/1000000000</f>
        <v>45391527.387456417</v>
      </c>
      <c r="AO110" s="2">
        <f>AO109+Parameters!B$9*(Parameters!B$10*Model!AL110-Model!AO109)</f>
        <v>3.1740301805741802</v>
      </c>
      <c r="AP110">
        <f t="shared" si="35"/>
        <v>0.15320019585753908</v>
      </c>
      <c r="AQ110" s="3">
        <f t="shared" si="36"/>
        <v>5.0714603811743322E-2</v>
      </c>
      <c r="AV110" s="15">
        <f>IF(Parameters!H$30*EXP(0.5*Model!A110*Parameters!H$26)+Parameters!H$31*EXP(0.5*Model!A110*Parameters!H$27)+Parameters!$H$25/Parameters!$H$24&gt;AV109,Parameters!H$30*EXP(0.5*Model!A110*Parameters!H$26)+Parameters!H$31*EXP(0.5*Model!A110*Parameters!H$27)+Parameters!$H$25/Parameters!$H$24,AV109+5*AW109)</f>
        <v>4178.3170609379795</v>
      </c>
      <c r="AW110" s="22">
        <f>IF(Parameters!H$30*0.5*Parameters!H$26*EXP(0.5*Model!A110*Parameters!H$26)+Parameters!H$31*0.5*Parameters!H$27*EXP(0.5*Model!A110*Parameters!H$27)&gt;0,Parameters!H$30*0.5*Parameters!H$26*EXP(0.5*Model!A110*Parameters!H$26)+Parameters!H$31*0.5*Parameters!H$27*EXP(0.5*Model!A110*Parameters!H$27),0)</f>
        <v>0</v>
      </c>
      <c r="AX110">
        <f>(Parameters!B$7-Parameters!B$8*Model!AW110)*(Parameters!B$15*EXP((Parameters!B$1+Parameters!B$19)*A110))/1000000000</f>
        <v>47927140.464898013</v>
      </c>
      <c r="AY110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110))/1000000000</f>
        <v>1686894597.2756555</v>
      </c>
      <c r="AZ110" s="2">
        <f>AZ109+Parameters!B$9*(Parameters!B$10*Model!AV110-Model!AZ109)</f>
        <v>2.0055921892502302</v>
      </c>
      <c r="BC110">
        <v>4166.6000000000004</v>
      </c>
      <c r="BD110">
        <v>0</v>
      </c>
      <c r="BE110">
        <f>(Parameters!B$7-Parameters!B$8*Model!BD110)*(Parameters!B$15*EXP((Parameters!B$1+Parameters!B$19)*A110))/1000000000</f>
        <v>47927140.464898013</v>
      </c>
      <c r="BF110" s="2">
        <f>BF109+Parameters!B$9*(Parameters!B$10*Model!BC110-Model!BF109)</f>
        <v>1.9999680000000002</v>
      </c>
    </row>
    <row r="111" spans="1:58" x14ac:dyDescent="0.3">
      <c r="A111">
        <f>A110+Parameters!B$16</f>
        <v>540</v>
      </c>
      <c r="B111">
        <f>B110*(1+Parameters!B$1)^Parameters!B$16</f>
        <v>108624926108.46396</v>
      </c>
      <c r="C111">
        <f>C110/(1+Parameters!B$2)^Parameters!B$16</f>
        <v>2.7187919844219406E-3</v>
      </c>
      <c r="D111">
        <f>(1/B111)*(1-Parameters!B$4)*K111</f>
        <v>320351186.29978633</v>
      </c>
      <c r="E111">
        <f>D111^(1-Parameters!B$3)/(1-Parameters!B$3)</f>
        <v>-3.0127475215405617E-3</v>
      </c>
      <c r="F111" s="59">
        <f t="shared" si="26"/>
        <v>-889750.44265120407</v>
      </c>
      <c r="G111">
        <f>G110*(1+Parameters!B$1+Parameters!B$5)^Parameters!B$16</f>
        <v>617856.06130396377</v>
      </c>
      <c r="H111">
        <f>EXP(-Parameters!B$6*N111^2)</f>
        <v>0.95511800521415868</v>
      </c>
      <c r="I111">
        <f>EXP(Parameters!B$7*L111-Parameters!B$8/2*L111^2)</f>
        <v>1.004851403299089</v>
      </c>
      <c r="J111" s="54">
        <f t="shared" si="37"/>
        <v>0.9597516678556739</v>
      </c>
      <c r="K111">
        <f>Parameters!B$15*G111*H111*I111</f>
        <v>4.5787005184964559E+19</v>
      </c>
      <c r="L111" s="56">
        <v>4.0348169723996836</v>
      </c>
      <c r="M111" s="2">
        <f>M110+L111*Parameters!B$16</f>
        <v>6315.397833563472</v>
      </c>
      <c r="N111" s="2">
        <f>N110+Parameters!B$9*(Parameters!B$10*Model!M111-Model!N110)</f>
        <v>3.0305240624597976</v>
      </c>
      <c r="O111" s="37">
        <f t="shared" si="41"/>
        <v>1.9828796319476538E-2</v>
      </c>
      <c r="P111" s="47">
        <f t="shared" si="42"/>
        <v>1.9622307973766056E-2</v>
      </c>
      <c r="Q111" s="48">
        <f t="shared" si="43"/>
        <v>1.9692612590371441E-2</v>
      </c>
      <c r="R111" s="48">
        <f t="shared" si="44"/>
        <v>-5.807278363503739E-5</v>
      </c>
      <c r="S111" s="48">
        <f>-Parameters!B$6*2*Model!N111*((Model!N112-Model!N111)/5)</f>
        <v>-5.7981271223280352E-5</v>
      </c>
      <c r="T111" s="48">
        <f t="shared" si="45"/>
        <v>-1.2231832970506103E-5</v>
      </c>
      <c r="U111" s="48">
        <f>(Parameters!B$7-Parameters!B$8*Model!L111)*((Model!L112-Model!L111)/5)</f>
        <v>-1.2223194890304635E-5</v>
      </c>
      <c r="V111" s="49">
        <f t="shared" si="38"/>
        <v>-7.030461660554349E-5</v>
      </c>
      <c r="W111" s="48">
        <f t="shared" si="39"/>
        <v>1.9929695383394456E-2</v>
      </c>
      <c r="Y111" s="38">
        <f t="shared" si="46"/>
        <v>-1.7120368052346221E-4</v>
      </c>
      <c r="AC111" s="10">
        <f>(Parameters!$B$13-Parameters!$E$25/Parameters!$E$24)*EXP(0.5*$A111*Parameters!$E$26) + Parameters!$E$25/Parameters!$E$24</f>
        <v>6542.3823217663994</v>
      </c>
      <c r="AD111" s="10">
        <f>(Parameters!B$13-Parameters!E$25/Parameters!E$24)*0.5*Parameters!E$26*EXP(-0.5*Model!A111*Parameters!E$27)</f>
        <v>2.0956383720780138</v>
      </c>
      <c r="AE111" s="10">
        <f>(Parameters!B$7-Parameters!B$8*Model!AD111)*(Parameters!B$15*EXP((Parameters!B$1+Parameters!B$19)*A111))/1000000000</f>
        <v>51469940.845313437</v>
      </c>
      <c r="AF111" s="2">
        <f>AF110+Parameters!B$9*(Parameters!B$10*Model!AC111-Model!AF110)</f>
        <v>3.1398877927477273</v>
      </c>
      <c r="AG111" s="10">
        <f t="shared" si="33"/>
        <v>0.10936373028792978</v>
      </c>
      <c r="AH111" s="11">
        <f t="shared" si="34"/>
        <v>3.6087398758075553E-2</v>
      </c>
      <c r="AI111" s="11">
        <f t="shared" si="47"/>
        <v>-4.436733252854097E-3</v>
      </c>
      <c r="AJ111" s="35">
        <v>0.43434777806382524</v>
      </c>
      <c r="AK111" s="11"/>
      <c r="AL111" s="2">
        <f>(Parameters!$B$13-Parameters!$B$25/Parameters!$B$24)*EXP(0.5*$A111*Parameters!$B$26) + Parameters!$B$25/Parameters!$B$24</f>
        <v>6624.5584167883017</v>
      </c>
      <c r="AM111" s="2">
        <f>(Parameters!B$13-Parameters!B$25/Parameters!B$24)*0.5*Parameters!B$26*EXP(-0.5*Model!A111*Parameters!B$27)</f>
        <v>2.173748234458849</v>
      </c>
      <c r="AN111" s="8">
        <f>(Parameters!B$7-Parameters!B$8*Model!AM111)*(Parameters!B$15*EXP((Parameters!B$1+Parameters!B$19)*A111))/1000000000</f>
        <v>51369192.209521092</v>
      </c>
      <c r="AO111" s="2">
        <f>AO110+Parameters!B$9*(Parameters!B$10*Model!AL111-Model!AO110)</f>
        <v>3.1793154061705473</v>
      </c>
      <c r="AP111">
        <f t="shared" si="35"/>
        <v>0.14879134371074976</v>
      </c>
      <c r="AQ111" s="3">
        <f t="shared" si="36"/>
        <v>4.9097562218324606E-2</v>
      </c>
      <c r="AV111" s="15">
        <f>IF(Parameters!H$30*EXP(0.5*Model!A111*Parameters!H$26)+Parameters!H$31*EXP(0.5*Model!A111*Parameters!H$27)+Parameters!$H$25/Parameters!$H$24&gt;AV110,Parameters!H$30*EXP(0.5*Model!A111*Parameters!H$26)+Parameters!H$31*EXP(0.5*Model!A111*Parameters!H$27)+Parameters!$H$25/Parameters!$H$24,AV110+5*AW110)</f>
        <v>4178.3170609379795</v>
      </c>
      <c r="AW111" s="22">
        <f>IF(Parameters!H$30*0.5*Parameters!H$26*EXP(0.5*Model!A111*Parameters!H$26)+Parameters!H$31*0.5*Parameters!H$27*EXP(0.5*Model!A111*Parameters!H$27)&gt;0,Parameters!H$30*0.5*Parameters!H$26*EXP(0.5*Model!A111*Parameters!H$26)+Parameters!H$31*0.5*Parameters!H$27*EXP(0.5*Model!A111*Parameters!H$27),0)</f>
        <v>0</v>
      </c>
      <c r="AX111">
        <f>(Parameters!B$7-Parameters!B$8*Model!AW111)*(Parameters!B$15*EXP((Parameters!B$1+Parameters!B$19)*A111))/1000000000</f>
        <v>54172963.237947091</v>
      </c>
      <c r="AY111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111))/1000000000</f>
        <v>2033003634.1525886</v>
      </c>
      <c r="AZ111" s="2">
        <f>AZ110+Parameters!B$9*(Parameters!B$10*Model!AV111-Model!AZ110)</f>
        <v>2.0055921892502302</v>
      </c>
      <c r="BC111">
        <v>4166.6000000000004</v>
      </c>
      <c r="BD111">
        <v>0</v>
      </c>
      <c r="BE111">
        <f>(Parameters!B$7-Parameters!B$8*Model!BD111)*(Parameters!B$15*EXP((Parameters!B$1+Parameters!B$19)*A111))/1000000000</f>
        <v>54172963.237947091</v>
      </c>
      <c r="BF111" s="2">
        <f>BF110+Parameters!B$9*(Parameters!B$10*Model!BC111-Model!BF110)</f>
        <v>1.9999680000000002</v>
      </c>
    </row>
    <row r="112" spans="1:58" x14ac:dyDescent="0.3">
      <c r="A112">
        <f>A111+Parameters!B$16</f>
        <v>545</v>
      </c>
      <c r="B112">
        <f>B111*(1+Parameters!B$1)^Parameters!B$16</f>
        <v>111367841613.65256</v>
      </c>
      <c r="C112">
        <f>C111/(1+Parameters!B$2)^Parameters!B$16</f>
        <v>2.5740691100375884E-3</v>
      </c>
      <c r="D112">
        <f>(1/B112)*(1-Parameters!B$4)*K112</f>
        <v>353396863.1092664</v>
      </c>
      <c r="E112">
        <f>D112^(1-Parameters!B$3)/(1-Parameters!B$3)</f>
        <v>-2.9109853116984505E-3</v>
      </c>
      <c r="F112" s="59">
        <f t="shared" si="26"/>
        <v>-834487.85380962049</v>
      </c>
      <c r="G112">
        <f>G111*(1+Parameters!B$1+Parameters!B$5)^Parameters!B$16</f>
        <v>699047.42214355792</v>
      </c>
      <c r="H112">
        <f>EXP(-Parameters!B$6*N112^2)</f>
        <v>0.95484071366752321</v>
      </c>
      <c r="I112">
        <f>EXP(Parameters!B$7*L112-Parameters!B$8/2*L112^2)</f>
        <v>1.0047899493057189</v>
      </c>
      <c r="J112" s="54">
        <f t="shared" si="37"/>
        <v>0.95941435228102701</v>
      </c>
      <c r="K112">
        <f>Parameters!B$15*G112*H112*I112</f>
        <v>5.1785586680940036E+19</v>
      </c>
      <c r="L112" s="56">
        <v>3.9811573035682946</v>
      </c>
      <c r="M112" s="2">
        <f>M111+L112*Parameters!B$16</f>
        <v>6335.3036200813131</v>
      </c>
      <c r="N112" s="2">
        <f>N111+Parameters!B$9*(Parameters!B$10*Model!M112-Model!N111)</f>
        <v>3.0400902744462845</v>
      </c>
      <c r="O112" s="37">
        <f t="shared" si="41"/>
        <v>1.9831140592047269E-2</v>
      </c>
      <c r="P112" s="47">
        <f t="shared" si="42"/>
        <v>1.9624606663394387E-2</v>
      </c>
      <c r="Q112" s="48">
        <f t="shared" si="43"/>
        <v>1.9692612590371441E-2</v>
      </c>
      <c r="R112" s="48">
        <f t="shared" si="44"/>
        <v>-5.7577921302140854E-5</v>
      </c>
      <c r="S112" s="48">
        <f>-Parameters!B$6*2*Model!N112*((Model!N113-Model!N112)/5)</f>
        <v>-5.7488522983662245E-5</v>
      </c>
      <c r="T112" s="48">
        <f t="shared" si="45"/>
        <v>-1.0428005675469371E-5</v>
      </c>
      <c r="U112" s="48">
        <f>(Parameters!B$7-Parameters!B$8*Model!L112)*((Model!L113-Model!L112)/5)</f>
        <v>-1.0421743838495311E-5</v>
      </c>
      <c r="V112" s="49">
        <f t="shared" si="38"/>
        <v>-6.8005926977610228E-5</v>
      </c>
      <c r="W112" s="48">
        <f t="shared" si="39"/>
        <v>1.9931994073022392E-2</v>
      </c>
      <c r="Y112" s="38">
        <f t="shared" si="46"/>
        <v>-1.6885940795273099E-4</v>
      </c>
      <c r="AC112" s="10">
        <f>(Parameters!$B$13-Parameters!$E$25/Parameters!$E$24)*EXP(0.5*$A112*Parameters!$E$26) + Parameters!$E$25/Parameters!$E$24</f>
        <v>6552.7448911465544</v>
      </c>
      <c r="AD112" s="10">
        <f>(Parameters!B$13-Parameters!E$25/Parameters!E$24)*0.5*Parameters!E$26*EXP(-0.5*Model!A112*Parameters!E$27)</f>
        <v>2.0495601217171142</v>
      </c>
      <c r="AE112" s="10">
        <f>(Parameters!B$7-Parameters!B$8*Model!AD112)*(Parameters!B$15*EXP((Parameters!B$1+Parameters!B$19)*A112))/1000000000</f>
        <v>58244636.754776388</v>
      </c>
      <c r="AF112" s="2">
        <f>AF111+Parameters!B$9*(Parameters!B$10*Model!AC112-Model!AF111)</f>
        <v>3.1448718463184284</v>
      </c>
      <c r="AG112" s="10">
        <f t="shared" si="33"/>
        <v>0.10478157187214387</v>
      </c>
      <c r="AH112" s="11">
        <f t="shared" si="34"/>
        <v>3.4466598822046023E-2</v>
      </c>
      <c r="AI112" s="11">
        <f t="shared" si="47"/>
        <v>-4.436733252854097E-3</v>
      </c>
      <c r="AJ112" s="35">
        <v>0.42016981623121186</v>
      </c>
      <c r="AK112" s="11"/>
      <c r="AL112" s="2">
        <f>(Parameters!$B$13-Parameters!$B$25/Parameters!$B$24)*EXP(0.5*$A112*Parameters!$B$26) + Parameters!$B$25/Parameters!$B$24</f>
        <v>6635.3086336310935</v>
      </c>
      <c r="AM112" s="2">
        <f>(Parameters!B$13-Parameters!B$25/Parameters!B$24)*0.5*Parameters!B$26*EXP(-0.5*Model!A112*Parameters!B$27)</f>
        <v>2.1265114677099635</v>
      </c>
      <c r="AN112" s="8">
        <f>(Parameters!B$7-Parameters!B$8*Model!AM112)*(Parameters!B$15*EXP((Parameters!B$1+Parameters!B$19)*A112))/1000000000</f>
        <v>58132447.672283195</v>
      </c>
      <c r="AO112" s="2">
        <f>AO111+Parameters!B$9*(Parameters!B$10*Model!AL112-Model!AO111)</f>
        <v>3.1844857808542137</v>
      </c>
      <c r="AP112">
        <f t="shared" si="35"/>
        <v>0.1443955064079292</v>
      </c>
      <c r="AQ112" s="3">
        <f t="shared" si="36"/>
        <v>4.7497111392269128E-2</v>
      </c>
      <c r="AV112" s="15">
        <f>IF(Parameters!H$30*EXP(0.5*Model!A112*Parameters!H$26)+Parameters!H$31*EXP(0.5*Model!A112*Parameters!H$27)+Parameters!$H$25/Parameters!$H$24&gt;AV111,Parameters!H$30*EXP(0.5*Model!A112*Parameters!H$26)+Parameters!H$31*EXP(0.5*Model!A112*Parameters!H$27)+Parameters!$H$25/Parameters!$H$24,AV111+5*AW111)</f>
        <v>4178.3170609379795</v>
      </c>
      <c r="AW112" s="22">
        <f>IF(Parameters!H$30*0.5*Parameters!H$26*EXP(0.5*Model!A112*Parameters!H$26)+Parameters!H$31*0.5*Parameters!H$27*EXP(0.5*Model!A112*Parameters!H$27)&gt;0,Parameters!H$30*0.5*Parameters!H$26*EXP(0.5*Model!A112*Parameters!H$26)+Parameters!H$31*0.5*Parameters!H$27*EXP(0.5*Model!A112*Parameters!H$27),0)</f>
        <v>0</v>
      </c>
      <c r="AX112">
        <f>(Parameters!B$7-Parameters!B$8*Model!AW112)*(Parameters!B$15*EXP((Parameters!B$1+Parameters!B$19)*A112))/1000000000</f>
        <v>61232736.138918139</v>
      </c>
      <c r="AY112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112))/1000000000</f>
        <v>2450125682.5130777</v>
      </c>
      <c r="AZ112" s="2">
        <f>AZ111+Parameters!B$9*(Parameters!B$10*Model!AV112-Model!AZ111)</f>
        <v>2.0055921892502302</v>
      </c>
      <c r="BC112">
        <v>4166.6000000000004</v>
      </c>
      <c r="BD112">
        <v>0</v>
      </c>
      <c r="BE112">
        <f>(Parameters!B$7-Parameters!B$8*Model!BD112)*(Parameters!B$15*EXP((Parameters!B$1+Parameters!B$19)*A112))/1000000000</f>
        <v>61232736.138918139</v>
      </c>
      <c r="BF112" s="2">
        <f>BF111+Parameters!B$9*(Parameters!B$10*Model!BC112-Model!BF111)</f>
        <v>1.9999680000000002</v>
      </c>
    </row>
    <row r="113" spans="1:58" x14ac:dyDescent="0.3">
      <c r="A113">
        <f>A112+Parameters!B$16</f>
        <v>550</v>
      </c>
      <c r="B113">
        <f>B112*(1+Parameters!B$1)^Parameters!B$16</f>
        <v>114180019172.57173</v>
      </c>
      <c r="C113">
        <f>C112/(1+Parameters!B$2)^Parameters!B$16</f>
        <v>2.4370499182041921E-3</v>
      </c>
      <c r="D113">
        <f>(1/B113)*(1-Parameters!B$4)*K113</f>
        <v>389855832.01814753</v>
      </c>
      <c r="E113">
        <f>D113^(1-Parameters!B$3)/(1-Parameters!B$3)</f>
        <v>-2.8126490310424607E-3</v>
      </c>
      <c r="F113" s="59">
        <f t="shared" si="26"/>
        <v>-782654.48769450781</v>
      </c>
      <c r="G113">
        <f>G112*(1+Parameters!B$1+Parameters!B$5)^Parameters!B$16</f>
        <v>790907.99461324094</v>
      </c>
      <c r="H113">
        <f>EXP(-Parameters!B$6*N113^2)</f>
        <v>0.95456586451519054</v>
      </c>
      <c r="I113">
        <f>EXP(Parameters!B$7*L113-Parameters!B$8/2*L113^2)</f>
        <v>1.0047375608950273</v>
      </c>
      <c r="J113" s="54">
        <f t="shared" si="37"/>
        <v>0.95908817842664562</v>
      </c>
      <c r="K113">
        <f>Parameters!B$15*G113*H113*I113</f>
        <v>5.8570718913646035E+19</v>
      </c>
      <c r="L113" s="56">
        <v>3.9354705550187679</v>
      </c>
      <c r="M113" s="2">
        <f>M112+L113*Parameters!B$16</f>
        <v>6354.9809728564069</v>
      </c>
      <c r="N113" s="2">
        <f>N112+Parameters!B$9*(Parameters!B$10*Model!M113-Model!N112)</f>
        <v>3.0495453428478525</v>
      </c>
      <c r="O113" s="37">
        <f t="shared" si="41"/>
        <v>1.983717921468986E-2</v>
      </c>
      <c r="P113" s="47">
        <f t="shared" si="42"/>
        <v>1.9630527844385594E-2</v>
      </c>
      <c r="Q113" s="48">
        <f t="shared" si="43"/>
        <v>1.9692612590371441E-2</v>
      </c>
      <c r="R113" s="48">
        <f t="shared" si="44"/>
        <v>-5.7426052720547202E-5</v>
      </c>
      <c r="S113" s="48">
        <f>-Parameters!B$6*2*Model!N113*((Model!N114-Model!N113)/5)</f>
        <v>-5.7337673543406443E-5</v>
      </c>
      <c r="T113" s="48">
        <f t="shared" si="45"/>
        <v>-4.6586932650075238E-6</v>
      </c>
      <c r="U113" s="48">
        <f>(Parameters!B$7-Parameters!B$8*Model!L113)*((Model!L114-Model!L113)/5)</f>
        <v>-4.6574456706190891E-6</v>
      </c>
      <c r="V113" s="49">
        <f t="shared" si="38"/>
        <v>-6.2084745985554725E-5</v>
      </c>
      <c r="W113" s="48">
        <f t="shared" si="39"/>
        <v>1.9937915254014445E-2</v>
      </c>
      <c r="Y113" s="38">
        <f t="shared" si="46"/>
        <v>-1.6282078531014085E-4</v>
      </c>
      <c r="AC113" s="10">
        <f>(Parameters!$B$13-Parameters!$E$25/Parameters!$E$24)*EXP(0.5*$A113*Parameters!$E$26) + Parameters!$E$25/Parameters!$E$24</f>
        <v>6562.8796115463501</v>
      </c>
      <c r="AD113" s="10">
        <f>(Parameters!B$13-Parameters!E$25/Parameters!E$24)*0.5*Parameters!E$26*EXP(-0.5*Model!A113*Parameters!E$27)</f>
        <v>2.0044950257174885</v>
      </c>
      <c r="AE113" s="10">
        <f>(Parameters!B$7-Parameters!B$8*Model!AD113)*(Parameters!B$15*EXP((Parameters!B$1+Parameters!B$19)*A113))/1000000000</f>
        <v>65909290.123271003</v>
      </c>
      <c r="AF113" s="2">
        <f>AF112+Parameters!B$9*(Parameters!B$10*Model!AC113-Model!AF112)</f>
        <v>3.1497463120559881</v>
      </c>
      <c r="AG113" s="10">
        <f t="shared" si="33"/>
        <v>0.10020096920813559</v>
      </c>
      <c r="AH113" s="11">
        <f t="shared" si="34"/>
        <v>3.2857674814751825E-2</v>
      </c>
      <c r="AI113" s="11">
        <f t="shared" si="47"/>
        <v>-4.436733252853986E-3</v>
      </c>
      <c r="AJ113" s="35">
        <v>0.40645465083011939</v>
      </c>
      <c r="AK113" s="11"/>
      <c r="AL113" s="2">
        <f>(Parameters!$B$13-Parameters!$B$25/Parameters!$B$24)*EXP(0.5*$A113*Parameters!$B$26) + Parameters!$B$25/Parameters!$B$24</f>
        <v>6645.8252422402111</v>
      </c>
      <c r="AM113" s="2">
        <f>(Parameters!B$13-Parameters!B$25/Parameters!B$24)*0.5*Parameters!B$26*EXP(-0.5*Model!A113*Parameters!B$27)</f>
        <v>2.0803011823619664</v>
      </c>
      <c r="AN113" s="8">
        <f>(Parameters!B$7-Parameters!B$8*Model!AM113)*(Parameters!B$15*EXP((Parameters!B$1+Parameters!B$19)*A113))/1000000000</f>
        <v>65784367.835763358</v>
      </c>
      <c r="AO113" s="2">
        <f>AO112+Parameters!B$9*(Parameters!B$10*Model!AL113-Model!AO112)</f>
        <v>3.1895438003998442</v>
      </c>
      <c r="AP113">
        <f t="shared" si="35"/>
        <v>0.1399984575519917</v>
      </c>
      <c r="AQ113" s="3">
        <f t="shared" si="36"/>
        <v>4.5907977030193149E-2</v>
      </c>
      <c r="AV113" s="15">
        <f>IF(Parameters!H$30*EXP(0.5*Model!A113*Parameters!H$26)+Parameters!H$31*EXP(0.5*Model!A113*Parameters!H$27)+Parameters!$H$25/Parameters!$H$24&gt;AV112,Parameters!H$30*EXP(0.5*Model!A113*Parameters!H$26)+Parameters!H$31*EXP(0.5*Model!A113*Parameters!H$27)+Parameters!$H$25/Parameters!$H$24,AV112+5*AW112)</f>
        <v>4178.3170609379795</v>
      </c>
      <c r="AW113" s="22">
        <f>IF(Parameters!H$30*0.5*Parameters!H$26*EXP(0.5*Model!A113*Parameters!H$26)+Parameters!H$31*0.5*Parameters!H$27*EXP(0.5*Model!A113*Parameters!H$27)&gt;0,Parameters!H$30*0.5*Parameters!H$26*EXP(0.5*Model!A113*Parameters!H$26)+Parameters!H$31*0.5*Parameters!H$27*EXP(0.5*Model!A113*Parameters!H$27),0)</f>
        <v>0</v>
      </c>
      <c r="AX113">
        <f>(Parameters!B$7-Parameters!B$8*Model!AW113)*(Parameters!B$15*EXP((Parameters!B$1+Parameters!B$19)*A113))/1000000000</f>
        <v>69212532.432265937</v>
      </c>
      <c r="AY113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113))/1000000000</f>
        <v>2952830855.4216762</v>
      </c>
      <c r="AZ113" s="2">
        <f>AZ112+Parameters!B$9*(Parameters!B$10*Model!AV113-Model!AZ112)</f>
        <v>2.0055921892502302</v>
      </c>
      <c r="BC113">
        <v>4166.6000000000004</v>
      </c>
      <c r="BD113">
        <v>0</v>
      </c>
      <c r="BE113">
        <f>(Parameters!B$7-Parameters!B$8*Model!BD113)*(Parameters!B$15*EXP((Parameters!B$1+Parameters!B$19)*A113))/1000000000</f>
        <v>69212532.432265937</v>
      </c>
      <c r="BF113" s="2">
        <f>BF112+Parameters!B$9*(Parameters!B$10*Model!BC113-Model!BF112)</f>
        <v>1.9999680000000002</v>
      </c>
    </row>
    <row r="114" spans="1:58" x14ac:dyDescent="0.3">
      <c r="A114">
        <f>A113+Parameters!B$16</f>
        <v>555</v>
      </c>
      <c r="B114">
        <f>B113*(1+Parameters!B$1)^Parameters!B$16</f>
        <v>117063207738.87241</v>
      </c>
      <c r="C114">
        <f>C113/(1+Parameters!B$2)^Parameters!B$16</f>
        <v>2.3073243374309906E-3</v>
      </c>
      <c r="D114">
        <f>(1/B114)*(1-Parameters!B$4)*K114</f>
        <v>430088904.06512523</v>
      </c>
      <c r="E114">
        <f>D114^(1-Parameters!B$3)/(1-Parameters!B$3)</f>
        <v>-2.7176064977735615E-3</v>
      </c>
      <c r="F114" s="59">
        <f t="shared" si="26"/>
        <v>-734033.09237049683</v>
      </c>
      <c r="G114">
        <f>G113*(1+Parameters!B$1+Parameters!B$5)^Parameters!B$16</f>
        <v>894839.80074627476</v>
      </c>
      <c r="H114">
        <f>EXP(-Parameters!B$6*N114^2)</f>
        <v>0.95429181911213334</v>
      </c>
      <c r="I114">
        <f>EXP(Parameters!B$7*L114-Parameters!B$8/2*L114^2)</f>
        <v>1.004714157347063</v>
      </c>
      <c r="J114" s="54">
        <f t="shared" si="37"/>
        <v>0.958790500902443</v>
      </c>
      <c r="K114">
        <f>Parameters!B$15*G114*H114*I114</f>
        <v>6.6246824635210146E+19</v>
      </c>
      <c r="L114" s="56">
        <v>3.9150777915609885</v>
      </c>
      <c r="M114" s="2">
        <f>M113+L114*Parameters!B$16</f>
        <v>6374.5563618142114</v>
      </c>
      <c r="N114" s="2">
        <f>N113+Parameters!B$9*(Parameters!B$10*Model!M114-Model!N113)</f>
        <v>3.0589463628520117</v>
      </c>
      <c r="O114" s="37">
        <f t="shared" si="41"/>
        <v>1.9849725291345877E-2</v>
      </c>
      <c r="P114" s="47">
        <f t="shared" si="42"/>
        <v>1.964282980762249E-2</v>
      </c>
      <c r="Q114" s="48">
        <f t="shared" si="43"/>
        <v>1.9692612590371441E-2</v>
      </c>
      <c r="R114" s="48">
        <f t="shared" si="44"/>
        <v>-5.8065869545162085E-5</v>
      </c>
      <c r="S114" s="48">
        <f>-Parameters!B$6*2*Model!N114*((Model!N115-Model!N114)/5)</f>
        <v>-5.7976065940506129E-5</v>
      </c>
      <c r="T114" s="48">
        <f t="shared" si="45"/>
        <v>8.2830867957765378E-6</v>
      </c>
      <c r="U114" s="48">
        <f>(Parameters!B$7-Parameters!B$8*Model!L114)*((Model!L115-Model!L114)/5)</f>
        <v>8.2870323742313818E-6</v>
      </c>
      <c r="V114" s="49">
        <f t="shared" si="38"/>
        <v>-4.978278274938555E-5</v>
      </c>
      <c r="W114" s="48">
        <f t="shared" si="39"/>
        <v>1.9950217217250616E-2</v>
      </c>
      <c r="Y114" s="38">
        <f t="shared" si="46"/>
        <v>-1.5027470865412382E-4</v>
      </c>
      <c r="AC114" s="10">
        <f>(Parameters!$B$13-Parameters!$E$25/Parameters!$E$24)*EXP(0.5*$A114*Parameters!$E$26) + Parameters!$E$25/Parameters!$E$24</f>
        <v>6572.7914928389109</v>
      </c>
      <c r="AD114" s="10">
        <f>(Parameters!B$13-Parameters!E$25/Parameters!E$24)*0.5*Parameters!E$26*EXP(-0.5*Model!A114*Parameters!E$27)</f>
        <v>1.9604208071534326</v>
      </c>
      <c r="AE114" s="10">
        <f>(Parameters!B$7-Parameters!B$8*Model!AD114)*(Parameters!B$15*EXP((Parameters!B$1+Parameters!B$19)*A114))/1000000000</f>
        <v>74580626.655659154</v>
      </c>
      <c r="AF114" s="2">
        <f>AF113+Parameters!B$9*(Parameters!B$10*Model!AC114-Model!AF113)</f>
        <v>3.1545135995438929</v>
      </c>
      <c r="AG114" s="10">
        <f t="shared" si="33"/>
        <v>9.5567236691881163E-2</v>
      </c>
      <c r="AH114" s="11">
        <f t="shared" si="34"/>
        <v>3.1241880489456818E-2</v>
      </c>
      <c r="AI114" s="11">
        <f t="shared" si="47"/>
        <v>-4.436733252854097E-3</v>
      </c>
      <c r="AJ114" s="35">
        <v>0.39318717527897035</v>
      </c>
      <c r="AK114" s="11"/>
      <c r="AL114" s="2">
        <f>(Parameters!$B$13-Parameters!$B$25/Parameters!$B$24)*EXP(0.5*$A114*Parameters!$B$26) + Parameters!$B$25/Parameters!$B$24</f>
        <v>6656.1133190534274</v>
      </c>
      <c r="AM114" s="2">
        <f>(Parameters!B$13-Parameters!B$25/Parameters!B$24)*0.5*Parameters!B$26*EXP(-0.5*Model!A114*Parameters!B$27)</f>
        <v>2.0350950723990402</v>
      </c>
      <c r="AN114" s="8">
        <f>(Parameters!B$7-Parameters!B$8*Model!AM114)*(Parameters!B$15*EXP((Parameters!B$1+Parameters!B$19)*A114))/1000000000</f>
        <v>74441532.948648781</v>
      </c>
      <c r="AO114" s="2">
        <f>AO113+Parameters!B$9*(Parameters!B$10*Model!AL114-Model!AO113)</f>
        <v>3.1944919063475243</v>
      </c>
      <c r="AP114">
        <f t="shared" si="35"/>
        <v>0.13554554349551262</v>
      </c>
      <c r="AQ114" s="3">
        <f t="shared" si="36"/>
        <v>4.4311186734616884E-2</v>
      </c>
      <c r="AV114" s="15">
        <f>IF(Parameters!H$30*EXP(0.5*Model!A114*Parameters!H$26)+Parameters!H$31*EXP(0.5*Model!A114*Parameters!H$27)+Parameters!$H$25/Parameters!$H$24&gt;AV113,Parameters!H$30*EXP(0.5*Model!A114*Parameters!H$26)+Parameters!H$31*EXP(0.5*Model!A114*Parameters!H$27)+Parameters!$H$25/Parameters!$H$24,AV113+5*AW113)</f>
        <v>4178.3170609379795</v>
      </c>
      <c r="AW114" s="22">
        <f>IF(Parameters!H$30*0.5*Parameters!H$26*EXP(0.5*Model!A114*Parameters!H$26)+Parameters!H$31*0.5*Parameters!H$27*EXP(0.5*Model!A114*Parameters!H$27)&gt;0,Parameters!H$30*0.5*Parameters!H$26*EXP(0.5*Model!A114*Parameters!H$26)+Parameters!H$31*0.5*Parameters!H$27*EXP(0.5*Model!A114*Parameters!H$27),0)</f>
        <v>0</v>
      </c>
      <c r="AX114">
        <f>(Parameters!B$7-Parameters!B$8*Model!AW114)*(Parameters!B$15*EXP((Parameters!B$1+Parameters!B$19)*A114))/1000000000</f>
        <v>78232248.756932825</v>
      </c>
      <c r="AY114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114))/1000000000</f>
        <v>3558678692.6730518</v>
      </c>
      <c r="AZ114" s="2">
        <f>AZ113+Parameters!B$9*(Parameters!B$10*Model!AV114-Model!AZ113)</f>
        <v>2.0055921892502302</v>
      </c>
      <c r="BC114">
        <v>4166.6000000000004</v>
      </c>
      <c r="BD114">
        <v>0</v>
      </c>
      <c r="BE114">
        <f>(Parameters!B$7-Parameters!B$8*Model!BD114)*(Parameters!B$15*EXP((Parameters!B$1+Parameters!B$19)*A114))/1000000000</f>
        <v>78232248.756932825</v>
      </c>
      <c r="BF114" s="2">
        <f>BF113+Parameters!B$9*(Parameters!B$10*Model!BC114-Model!BF113)</f>
        <v>1.9999680000000002</v>
      </c>
    </row>
    <row r="115" spans="1:58" x14ac:dyDescent="0.3">
      <c r="A115">
        <f>A114+Parameters!B$16</f>
        <v>560</v>
      </c>
      <c r="B115">
        <f>B114*(1+Parameters!B$1)^Parameters!B$16</f>
        <v>120019200429.47685</v>
      </c>
      <c r="C115">
        <f>C114/(1+Parameters!B$2)^Parameters!B$16</f>
        <v>2.1845041245705421E-3</v>
      </c>
      <c r="D115">
        <f>(1/B115)*(1-Parameters!B$4)*K115</f>
        <v>474503209.71380591</v>
      </c>
      <c r="E115">
        <f>D115^(1-Parameters!B$3)/(1-Parameters!B$3)</f>
        <v>-2.6257190289852308E-3</v>
      </c>
      <c r="F115" s="59">
        <f t="shared" si="26"/>
        <v>-688417.41748296178</v>
      </c>
      <c r="G115">
        <f>G114*(1+Parameters!B$1+Parameters!B$5)^Parameters!B$16</f>
        <v>1012429.0997857454</v>
      </c>
      <c r="H115">
        <f>EXP(-Parameters!B$6*N115^2)</f>
        <v>0.95401480040602638</v>
      </c>
      <c r="I115">
        <f>EXP(Parameters!B$7*L115-Parameters!B$8/2*L115^2)</f>
        <v>1.0047557688815882</v>
      </c>
      <c r="J115" s="54">
        <f t="shared" si="37"/>
        <v>0.95855187430637201</v>
      </c>
      <c r="K115">
        <f>Parameters!B$15*G115*H115*I115</f>
        <v>7.4933547146146529E+19</v>
      </c>
      <c r="L115" s="56">
        <v>3.9513433786301371</v>
      </c>
      <c r="M115" s="2">
        <f>M114+L115*Parameters!B$16</f>
        <v>6394.3130787073624</v>
      </c>
      <c r="N115" s="2">
        <f>N114+Parameters!B$9*(Parameters!B$10*Model!M115-Model!N114)</f>
        <v>3.0684228392369151</v>
      </c>
      <c r="O115" s="37">
        <f t="shared" si="41"/>
        <v>1.986068433091992E-2</v>
      </c>
      <c r="P115" s="47">
        <f t="shared" si="42"/>
        <v>1.9653575489482194E-2</v>
      </c>
      <c r="Q115" s="48">
        <f t="shared" si="43"/>
        <v>1.9692612590371441E-2</v>
      </c>
      <c r="R115" s="48">
        <f t="shared" si="44"/>
        <v>-5.9500677076191062E-5</v>
      </c>
      <c r="S115" s="48">
        <f>-Parameters!B$6*2*Model!N115*((Model!N116-Model!N115)/5)</f>
        <v>-5.9406967416279138E-5</v>
      </c>
      <c r="T115" s="48">
        <f t="shared" si="45"/>
        <v>2.046357618677338E-5</v>
      </c>
      <c r="U115" s="48">
        <f>(Parameters!B$7-Parameters!B$8*Model!L115)*((Model!L116-Model!L115)/5)</f>
        <v>2.048773792182691E-5</v>
      </c>
      <c r="V115" s="49">
        <f t="shared" si="38"/>
        <v>-3.9037100889417682E-5</v>
      </c>
      <c r="W115" s="48">
        <f t="shared" si="39"/>
        <v>1.9960962899110583E-2</v>
      </c>
      <c r="Y115" s="38">
        <f t="shared" si="46"/>
        <v>-1.393156690800805E-4</v>
      </c>
      <c r="AC115" s="10">
        <f>(Parameters!$B$13-Parameters!$E$25/Parameters!$E$24)*EXP(0.5*$A115*Parameters!$E$26) + Parameters!$E$25/Parameters!$E$24</f>
        <v>6582.4854347418186</v>
      </c>
      <c r="AD115" s="10">
        <f>(Parameters!B$13-Parameters!E$25/Parameters!E$24)*0.5*Parameters!E$26*EXP(-0.5*Model!A115*Parameters!E$27)</f>
        <v>1.9173156789174195</v>
      </c>
      <c r="AE115" s="10">
        <f>(Parameters!B$7-Parameters!B$8*Model!AD115)*(Parameters!B$15*EXP((Parameters!B$1+Parameters!B$19)*A115))/1000000000</f>
        <v>84390662.455518067</v>
      </c>
      <c r="AF115" s="2">
        <f>AF114+Parameters!B$9*(Parameters!B$10*Model!AC115-Model!AF114)</f>
        <v>3.1591760653844476</v>
      </c>
      <c r="AG115" s="10">
        <f t="shared" si="33"/>
        <v>9.0753226147532562E-2</v>
      </c>
      <c r="AH115" s="11">
        <f t="shared" si="34"/>
        <v>2.9576505880168049E-2</v>
      </c>
      <c r="AI115" s="11">
        <f t="shared" si="47"/>
        <v>-4.436733252854097E-3</v>
      </c>
      <c r="AJ115" s="35">
        <v>0.38035277610458534</v>
      </c>
      <c r="AK115" s="11"/>
      <c r="AL115" s="2">
        <f>(Parameters!$B$13-Parameters!$B$25/Parameters!$B$24)*EXP(0.5*$A115*Parameters!$B$26) + Parameters!$B$25/Parameters!$B$24</f>
        <v>6666.1778301946779</v>
      </c>
      <c r="AM115" s="2">
        <f>(Parameters!B$13-Parameters!B$25/Parameters!B$24)*0.5*Parameters!B$26*EXP(-0.5*Model!A115*Parameters!B$27)</f>
        <v>1.9908713165275831</v>
      </c>
      <c r="AN115" s="8">
        <f>(Parameters!B$7-Parameters!B$8*Model!AM115)*(Parameters!B$15*EXP((Parameters!B$1+Parameters!B$19)*A115))/1000000000</f>
        <v>84235797.353781492</v>
      </c>
      <c r="AO115" s="2">
        <f>AO114+Parameters!B$9*(Parameters!B$10*Model!AL115-Model!AO114)</f>
        <v>3.1993324871813043</v>
      </c>
      <c r="AP115">
        <f t="shared" si="35"/>
        <v>0.1309096479443892</v>
      </c>
      <c r="AQ115" s="3">
        <f t="shared" si="36"/>
        <v>4.2663496787471791E-2</v>
      </c>
      <c r="AV115" s="15">
        <f>IF(Parameters!H$30*EXP(0.5*Model!A115*Parameters!H$26)+Parameters!H$31*EXP(0.5*Model!A115*Parameters!H$27)+Parameters!$H$25/Parameters!$H$24&gt;AV114,Parameters!H$30*EXP(0.5*Model!A115*Parameters!H$26)+Parameters!H$31*EXP(0.5*Model!A115*Parameters!H$27)+Parameters!$H$25/Parameters!$H$24,AV114+5*AW114)</f>
        <v>4178.3170609379795</v>
      </c>
      <c r="AW115" s="22">
        <f>IF(Parameters!H$30*0.5*Parameters!H$26*EXP(0.5*Model!A115*Parameters!H$26)+Parameters!H$31*0.5*Parameters!H$27*EXP(0.5*Model!A115*Parameters!H$27)&gt;0,Parameters!H$30*0.5*Parameters!H$26*EXP(0.5*Model!A115*Parameters!H$26)+Parameters!H$31*0.5*Parameters!H$27*EXP(0.5*Model!A115*Parameters!H$27),0)</f>
        <v>0</v>
      </c>
      <c r="AX115">
        <f>(Parameters!B$7-Parameters!B$8*Model!AW115)*(Parameters!B$15*EXP((Parameters!B$1+Parameters!B$19)*A115))/1000000000</f>
        <v>88427406.5763475</v>
      </c>
      <c r="AY115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115))/1000000000</f>
        <v>4288831517.1973186</v>
      </c>
      <c r="AZ115" s="2">
        <f>AZ114+Parameters!B$9*(Parameters!B$10*Model!AV115-Model!AZ114)</f>
        <v>2.0055921892502302</v>
      </c>
      <c r="BC115">
        <v>4166.6000000000004</v>
      </c>
      <c r="BD115">
        <v>0</v>
      </c>
      <c r="BE115">
        <f>(Parameters!B$7-Parameters!B$8*Model!BD115)*(Parameters!B$15*EXP((Parameters!B$1+Parameters!B$19)*A115))/1000000000</f>
        <v>88427406.5763475</v>
      </c>
      <c r="BF115" s="2">
        <f>BF114+Parameters!B$9*(Parameters!B$10*Model!BC115-Model!BF114)</f>
        <v>1.9999680000000002</v>
      </c>
    </row>
    <row r="116" spans="1:58" x14ac:dyDescent="0.3">
      <c r="A116">
        <f>A115+Parameters!B$16</f>
        <v>565</v>
      </c>
      <c r="B116">
        <f>B115*(1+Parameters!B$1)^Parameters!B$16</f>
        <v>123049835639.75664</v>
      </c>
      <c r="C116">
        <f>C115/(1+Parameters!B$2)^Parameters!B$16</f>
        <v>2.0682217028833456E-3</v>
      </c>
      <c r="D116">
        <f>(1/B116)*(1-Parameters!B$4)*K116</f>
        <v>523532207.76892859</v>
      </c>
      <c r="E116">
        <f>D116^(1-Parameters!B$3)/(1-Parameters!B$3)</f>
        <v>-2.5368907445701703E-3</v>
      </c>
      <c r="F116" s="59">
        <f t="shared" si="26"/>
        <v>-645624.3372297968</v>
      </c>
      <c r="G116">
        <f>G115*(1+Parameters!B$1+Parameters!B$5)^Parameters!B$16</f>
        <v>1145470.5984670541</v>
      </c>
      <c r="H116">
        <f>EXP(-Parameters!B$6*N116^2)</f>
        <v>0.9537310199881126</v>
      </c>
      <c r="I116">
        <f>EXP(Parameters!B$7*L116-Parameters!B$8/2*L116^2)</f>
        <v>1.0048585786222639</v>
      </c>
      <c r="J116" s="54">
        <f t="shared" si="37"/>
        <v>0.95836479713321676</v>
      </c>
      <c r="K116">
        <f>Parameters!B$15*G116*H116*I116</f>
        <v>8.4763884365902086E+19</v>
      </c>
      <c r="L116" s="56">
        <v>4.0410869672396057</v>
      </c>
      <c r="M116" s="2">
        <f>M115+L116*Parameters!B$16</f>
        <v>6414.5185135435604</v>
      </c>
      <c r="N116" s="2">
        <f>N115+Parameters!B$9*(Parameters!B$10*Model!M116-Model!N115)</f>
        <v>3.0781032142257567</v>
      </c>
      <c r="O116" s="37">
        <f t="shared" si="41"/>
        <v>1.9862662975728584E-2</v>
      </c>
      <c r="P116" s="47">
        <f t="shared" si="42"/>
        <v>1.9655515600439058E-2</v>
      </c>
      <c r="Q116" s="48">
        <f t="shared" si="43"/>
        <v>1.9692612590371441E-2</v>
      </c>
      <c r="R116" s="48">
        <f t="shared" si="44"/>
        <v>-6.1235437461182573E-5</v>
      </c>
      <c r="S116" s="48">
        <f>-Parameters!B$6*2*Model!N116*((Model!N117-Model!N116)/5)</f>
        <v>-6.1136814222414229E-5</v>
      </c>
      <c r="T116" s="48">
        <f t="shared" si="45"/>
        <v>2.4138447529670774E-5</v>
      </c>
      <c r="U116" s="48">
        <f>(Parameters!B$7-Parameters!B$8*Model!L116)*((Model!L117-Model!L116)/5)</f>
        <v>2.4172240395783925E-5</v>
      </c>
      <c r="V116" s="49">
        <f t="shared" si="38"/>
        <v>-3.7096989931511803E-5</v>
      </c>
      <c r="W116" s="48">
        <f t="shared" si="39"/>
        <v>1.9962903010068488E-2</v>
      </c>
      <c r="Y116" s="38">
        <f t="shared" si="46"/>
        <v>-1.37337024271416E-4</v>
      </c>
      <c r="AC116" s="10">
        <f>(Parameters!$B$13-Parameters!$E$25/Parameters!$E$24)*EXP(0.5*$A116*Parameters!$E$26) + Parameters!$E$25/Parameters!$E$24</f>
        <v>6591.9662292391731</v>
      </c>
      <c r="AD116" s="10">
        <f>(Parameters!B$13-Parameters!E$25/Parameters!E$24)*0.5*Parameters!E$26*EXP(-0.5*Model!A116*Parameters!E$27)</f>
        <v>1.8751583329501227</v>
      </c>
      <c r="AE116" s="10">
        <f>(Parameters!B$7-Parameters!B$8*Model!AD116)*(Parameters!B$15*EXP((Parameters!B$1+Parameters!B$19)*A116))/1000000000</f>
        <v>95488704.967966855</v>
      </c>
      <c r="AF116" s="2">
        <f>AF115+Parameters!B$9*(Parameters!B$10*Model!AC116-Model!AF115)</f>
        <v>3.1637360143637148</v>
      </c>
      <c r="AG116" s="10">
        <f t="shared" si="33"/>
        <v>8.5632800137958043E-2</v>
      </c>
      <c r="AH116" s="11">
        <f t="shared" si="34"/>
        <v>2.7819989837312029E-2</v>
      </c>
      <c r="AI116" s="11">
        <f t="shared" si="47"/>
        <v>-4.436733252854097E-3</v>
      </c>
      <c r="AJ116" s="35">
        <v>0.36793731684615899</v>
      </c>
      <c r="AK116" s="11"/>
      <c r="AL116" s="2">
        <f>(Parameters!$B$13-Parameters!$B$25/Parameters!$B$24)*EXP(0.5*$A116*Parameters!$B$26) + Parameters!$B$25/Parameters!$B$24</f>
        <v>6676.0236338712448</v>
      </c>
      <c r="AM116" s="2">
        <f>(Parameters!B$13-Parameters!B$25/Parameters!B$24)*0.5*Parameters!B$26*EXP(-0.5*Model!A116*Parameters!B$27)</f>
        <v>1.947608567642926</v>
      </c>
      <c r="AN116" s="8">
        <f>(Parameters!B$7-Parameters!B$8*Model!AM116)*(Parameters!B$15*EXP((Parameters!B$1+Parameters!B$19)*A116))/1000000000</f>
        <v>95316288.609471366</v>
      </c>
      <c r="AO116" s="2">
        <f>AO115+Parameters!B$9*(Parameters!B$10*Model!AL116-Model!AO115)</f>
        <v>3.2040678794821398</v>
      </c>
      <c r="AP116">
        <f t="shared" si="35"/>
        <v>0.12596466525638306</v>
      </c>
      <c r="AQ116" s="3">
        <f t="shared" si="36"/>
        <v>4.0922820480556003E-2</v>
      </c>
      <c r="AV116" s="15">
        <f>IF(Parameters!H$30*EXP(0.5*Model!A116*Parameters!H$26)+Parameters!H$31*EXP(0.5*Model!A116*Parameters!H$27)+Parameters!$H$25/Parameters!$H$24&gt;AV115,Parameters!H$30*EXP(0.5*Model!A116*Parameters!H$26)+Parameters!H$31*EXP(0.5*Model!A116*Parameters!H$27)+Parameters!$H$25/Parameters!$H$24,AV115+5*AW115)</f>
        <v>4178.3170609379795</v>
      </c>
      <c r="AW116" s="22">
        <f>IF(Parameters!H$30*0.5*Parameters!H$26*EXP(0.5*Model!A116*Parameters!H$26)+Parameters!H$31*0.5*Parameters!H$27*EXP(0.5*Model!A116*Parameters!H$27)&gt;0,Parameters!H$30*0.5*Parameters!H$26*EXP(0.5*Model!A116*Parameters!H$26)+Parameters!H$31*0.5*Parameters!H$27*EXP(0.5*Model!A116*Parameters!H$27),0)</f>
        <v>0</v>
      </c>
      <c r="AX116">
        <f>(Parameters!B$7-Parameters!B$8*Model!AW116)*(Parameters!B$15*EXP((Parameters!B$1+Parameters!B$19)*A116))/1000000000</f>
        <v>99951188.391803965</v>
      </c>
      <c r="AY116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116))/1000000000</f>
        <v>5168793637.0250292</v>
      </c>
      <c r="AZ116" s="2">
        <f>AZ115+Parameters!B$9*(Parameters!B$10*Model!AV116-Model!AZ115)</f>
        <v>2.0055921892502302</v>
      </c>
      <c r="BC116">
        <v>4166.6000000000004</v>
      </c>
      <c r="BD116">
        <v>0</v>
      </c>
      <c r="BE116">
        <f>(Parameters!B$7-Parameters!B$8*Model!BD116)*(Parameters!B$15*EXP((Parameters!B$1+Parameters!B$19)*A116))/1000000000</f>
        <v>99951188.391803965</v>
      </c>
      <c r="BF116" s="2">
        <f>BF115+Parameters!B$9*(Parameters!B$10*Model!BC116-Model!BF115)</f>
        <v>1.9999680000000002</v>
      </c>
    </row>
    <row r="117" spans="1:58" x14ac:dyDescent="0.3">
      <c r="A117">
        <f>A116+Parameters!B$16</f>
        <v>570</v>
      </c>
      <c r="B117">
        <f>B116*(1+Parameters!B$1)^Parameters!B$16</f>
        <v>126156998186.87021</v>
      </c>
      <c r="C117">
        <f>C116/(1+Parameters!B$2)^Parameters!B$16</f>
        <v>1.9581290619529591E-3</v>
      </c>
      <c r="D117">
        <f>(1/B117)*(1-Parameters!B$4)*K117</f>
        <v>577632828.94464219</v>
      </c>
      <c r="E117">
        <f>D117^(1-Parameters!B$3)/(1-Parameters!B$3)</f>
        <v>-2.4510592062737644E-3</v>
      </c>
      <c r="F117" s="59">
        <f t="shared" si="26"/>
        <v>-605489.284580281</v>
      </c>
      <c r="G117">
        <f>G116*(1+Parameters!B$1+Parameters!B$5)^Parameters!B$16</f>
        <v>1295994.8427303641</v>
      </c>
      <c r="H117">
        <f>EXP(-Parameters!B$6*N117^2)</f>
        <v>0.95343905400590867</v>
      </c>
      <c r="I117">
        <f>EXP(Parameters!B$7*L117-Parameters!B$8/2*L117^2)</f>
        <v>1.004979864571627</v>
      </c>
      <c r="J117" s="54">
        <f t="shared" si="37"/>
        <v>0.95818705137215832</v>
      </c>
      <c r="K117">
        <f>Parameters!B$15*G117*H117*I117</f>
        <v>9.5884768097165689E+19</v>
      </c>
      <c r="L117" s="56">
        <v>4.147220320667131</v>
      </c>
      <c r="M117" s="2">
        <f>M116+L117*Parameters!B$16</f>
        <v>6435.254615146896</v>
      </c>
      <c r="N117" s="2">
        <f>N116+Parameters!B$9*(Parameters!B$10*Model!M117-Model!N116)</f>
        <v>3.0880341375846396</v>
      </c>
      <c r="O117" s="37">
        <f t="shared" si="41"/>
        <v>1.9862800919523638E-2</v>
      </c>
      <c r="P117" s="47">
        <f t="shared" si="42"/>
        <v>1.9655650857657463E-2</v>
      </c>
      <c r="Q117" s="48">
        <f t="shared" si="43"/>
        <v>1.9692612590371441E-2</v>
      </c>
      <c r="R117" s="48">
        <f t="shared" si="44"/>
        <v>-6.3135627720947769E-5</v>
      </c>
      <c r="S117" s="48">
        <f>-Parameters!B$6*2*Model!N117*((Model!N118-Model!N117)/5)</f>
        <v>-6.3031470185010731E-5</v>
      </c>
      <c r="T117" s="48">
        <f t="shared" si="45"/>
        <v>2.6173895006503509E-5</v>
      </c>
      <c r="U117" s="48">
        <f>(Parameters!B$7-Parameters!B$8*Model!L117)*((Model!L118-Model!L117)/5)</f>
        <v>2.6213860498905408E-5</v>
      </c>
      <c r="V117" s="49">
        <f t="shared" si="38"/>
        <v>-3.6961732714444261E-5</v>
      </c>
      <c r="W117" s="48">
        <f t="shared" si="39"/>
        <v>1.9963038267285557E-2</v>
      </c>
      <c r="Y117" s="38">
        <f t="shared" si="46"/>
        <v>-1.3719908047636273E-4</v>
      </c>
      <c r="AC117" s="10">
        <f>(Parameters!$B$13-Parameters!$E$25/Parameters!$E$24)*EXP(0.5*$A117*Parameters!$E$26) + Parameters!$E$25/Parameters!$E$24</f>
        <v>6601.238562950406</v>
      </c>
      <c r="AD117" s="10">
        <f>(Parameters!B$13-Parameters!E$25/Parameters!E$24)*0.5*Parameters!E$26*EXP(-0.5*Model!A117*Parameters!E$27)</f>
        <v>1.833927929707255</v>
      </c>
      <c r="AE117" s="10">
        <f>(Parameters!B$7-Parameters!B$8*Model!AD117)*(Parameters!B$15*EXP((Parameters!B$1+Parameters!B$19)*A117))/1000000000</f>
        <v>108043615.56018366</v>
      </c>
      <c r="AF117" s="2">
        <f>AF116+Parameters!B$9*(Parameters!B$10*Model!AC117-Model!AF116)</f>
        <v>3.1681957005908301</v>
      </c>
      <c r="AG117" s="10">
        <f t="shared" si="33"/>
        <v>8.0161563006190484E-2</v>
      </c>
      <c r="AH117" s="11">
        <f t="shared" si="34"/>
        <v>2.5958768405614278E-2</v>
      </c>
      <c r="AI117" s="11">
        <f t="shared" si="47"/>
        <v>-4.436733252854097E-3</v>
      </c>
      <c r="AJ117" s="35">
        <v>0.35592712248464337</v>
      </c>
      <c r="AK117" s="11"/>
      <c r="AL117" s="2">
        <f>(Parameters!$B$13-Parameters!$B$25/Parameters!$B$24)*EXP(0.5*$A117*Parameters!$B$26) + Parameters!$B$25/Parameters!$B$24</f>
        <v>6685.655482718842</v>
      </c>
      <c r="AM117" s="2">
        <f>(Parameters!B$13-Parameters!B$25/Parameters!B$24)*0.5*Parameters!B$26*EXP(-0.5*Model!A117*Parameters!B$27)</f>
        <v>1.9052859425249427</v>
      </c>
      <c r="AN117" s="8">
        <f>(Parameters!B$7-Parameters!B$8*Model!AM117)*(Parameters!B$15*EXP((Parameters!B$1+Parameters!B$19)*A117))/1000000000</f>
        <v>107851668.04561165</v>
      </c>
      <c r="AO117" s="2">
        <f>AO116+Parameters!B$9*(Parameters!B$10*Model!AL117-Model!AO116)</f>
        <v>3.2087003690557721</v>
      </c>
      <c r="AP117">
        <f t="shared" si="35"/>
        <v>0.12066623147113242</v>
      </c>
      <c r="AQ117" s="3">
        <f t="shared" si="36"/>
        <v>3.9075420184801986E-2</v>
      </c>
      <c r="AV117" s="15">
        <f>IF(Parameters!H$30*EXP(0.5*Model!A117*Parameters!H$26)+Parameters!H$31*EXP(0.5*Model!A117*Parameters!H$27)+Parameters!$H$25/Parameters!$H$24&gt;AV116,Parameters!H$30*EXP(0.5*Model!A117*Parameters!H$26)+Parameters!H$31*EXP(0.5*Model!A117*Parameters!H$27)+Parameters!$H$25/Parameters!$H$24,AV116+5*AW116)</f>
        <v>4178.3170609379795</v>
      </c>
      <c r="AW117" s="22">
        <f>IF(Parameters!H$30*0.5*Parameters!H$26*EXP(0.5*Model!A117*Parameters!H$26)+Parameters!H$31*0.5*Parameters!H$27*EXP(0.5*Model!A117*Parameters!H$27)&gt;0,Parameters!H$30*0.5*Parameters!H$26*EXP(0.5*Model!A117*Parameters!H$26)+Parameters!H$31*0.5*Parameters!H$27*EXP(0.5*Model!A117*Parameters!H$27),0)</f>
        <v>0</v>
      </c>
      <c r="AX117">
        <f>(Parameters!B$7-Parameters!B$8*Model!AW117)*(Parameters!B$15*EXP((Parameters!B$1+Parameters!B$19)*A117))/1000000000</f>
        <v>112976739.31337544</v>
      </c>
      <c r="AY117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117))/1000000000</f>
        <v>6229302213.2072887</v>
      </c>
      <c r="AZ117" s="2">
        <f>AZ116+Parameters!B$9*(Parameters!B$10*Model!AV117-Model!AZ116)</f>
        <v>2.0055921892502302</v>
      </c>
      <c r="BC117">
        <v>4166.6000000000004</v>
      </c>
      <c r="BD117">
        <v>0</v>
      </c>
      <c r="BE117">
        <f>(Parameters!B$7-Parameters!B$8*Model!BD117)*(Parameters!B$15*EXP((Parameters!B$1+Parameters!B$19)*A117))/1000000000</f>
        <v>112976739.31337544</v>
      </c>
      <c r="BF117" s="2">
        <f>BF116+Parameters!B$9*(Parameters!B$10*Model!BC117-Model!BF116)</f>
        <v>1.9999680000000002</v>
      </c>
    </row>
    <row r="118" spans="1:58" x14ac:dyDescent="0.3">
      <c r="A118">
        <f>A117+Parameters!B$16</f>
        <v>575</v>
      </c>
      <c r="B118">
        <f>B117*(1+Parameters!B$1)^Parameters!B$16</f>
        <v>129342620481.97116</v>
      </c>
      <c r="C118">
        <f>C117/(1+Parameters!B$2)^Parameters!B$16</f>
        <v>1.8538967161592739E-3</v>
      </c>
      <c r="D118">
        <f>(1/B118)*(1-Parameters!B$4)*K118</f>
        <v>637324515.61286986</v>
      </c>
      <c r="E118">
        <f>D118^(1-Parameters!B$3)/(1-Parameters!B$3)</f>
        <v>-2.3681310767902793E-3</v>
      </c>
      <c r="F118" s="59">
        <f t="shared" si="26"/>
        <v>-567849.08161339129</v>
      </c>
      <c r="G118">
        <f>G117*(1+Parameters!B$1+Parameters!B$5)^Parameters!B$16</f>
        <v>1466299.2089290274</v>
      </c>
      <c r="H118">
        <f>EXP(-Parameters!B$6*N118^2)</f>
        <v>0.9531381216414504</v>
      </c>
      <c r="I118">
        <f>EXP(Parameters!B$7*L118-Parameters!B$8/2*L118^2)</f>
        <v>1.0051113943653516</v>
      </c>
      <c r="J118" s="54">
        <f t="shared" si="37"/>
        <v>0.95800998646581026</v>
      </c>
      <c r="K118">
        <f>Parameters!B$15*G118*H118*I118</f>
        <v>1.084647670352257E+20</v>
      </c>
      <c r="L118" s="56">
        <v>4.2626405562965628</v>
      </c>
      <c r="M118" s="2">
        <f>M117+L118*Parameters!B$16</f>
        <v>6456.5678179283786</v>
      </c>
      <c r="N118" s="2">
        <f>N117+Parameters!B$9*(Parameters!B$10*Model!M118-Model!N117)</f>
        <v>3.0982398975239245</v>
      </c>
      <c r="O118" s="37">
        <f t="shared" si="41"/>
        <v>1.9853171583981588E-2</v>
      </c>
      <c r="P118" s="47">
        <f t="shared" si="42"/>
        <v>1.9646209018035845E-2</v>
      </c>
      <c r="Q118" s="48">
        <f t="shared" si="43"/>
        <v>1.9692612590371441E-2</v>
      </c>
      <c r="R118" s="48">
        <f t="shared" si="44"/>
        <v>-6.4585163439578744E-5</v>
      </c>
      <c r="S118" s="48">
        <f>-Parameters!B$6*2*Model!N118*((Model!N119-Model!N118)/5)</f>
        <v>-6.4476890955743736E-5</v>
      </c>
      <c r="T118" s="48">
        <f t="shared" si="45"/>
        <v>1.8181591104453651E-5</v>
      </c>
      <c r="U118" s="48">
        <f>(Parameters!B$7-Parameters!B$8*Model!L118)*((Model!L119-Model!L118)/5)</f>
        <v>1.8200976072686593E-5</v>
      </c>
      <c r="V118" s="49">
        <f t="shared" si="38"/>
        <v>-4.640357233512509E-5</v>
      </c>
      <c r="W118" s="48">
        <f t="shared" si="39"/>
        <v>1.9953596427664876E-2</v>
      </c>
      <c r="Y118" s="38">
        <f t="shared" si="46"/>
        <v>-1.4682841601841232E-4</v>
      </c>
      <c r="AC118" s="10">
        <f>(Parameters!$B$13-Parameters!$E$25/Parameters!$E$24)*EXP(0.5*$A118*Parameters!$E$26) + Parameters!$E$25/Parameters!$E$24</f>
        <v>6610.3070194470065</v>
      </c>
      <c r="AD118" s="10">
        <f>(Parameters!B$13-Parameters!E$25/Parameters!E$24)*0.5*Parameters!E$26*EXP(-0.5*Model!A118*Parameters!E$27)</f>
        <v>1.7936040878580035</v>
      </c>
      <c r="AE118" s="10">
        <f>(Parameters!B$7-Parameters!B$8*Model!AD118)*(Parameters!B$15*EXP((Parameters!B$1+Parameters!B$19)*A118))/1000000000</f>
        <v>122246367.92845832</v>
      </c>
      <c r="AF118" s="2">
        <f>AF117+Parameters!B$9*(Parameters!B$10*Model!AC118-Model!AF117)</f>
        <v>3.1725573286122724</v>
      </c>
      <c r="AG118" s="10">
        <f t="shared" si="33"/>
        <v>7.4317431088347874E-2</v>
      </c>
      <c r="AH118" s="11">
        <f t="shared" si="34"/>
        <v>2.3986984076908135E-2</v>
      </c>
      <c r="AI118" s="11">
        <f t="shared" si="47"/>
        <v>-4.436733252854097E-3</v>
      </c>
      <c r="AJ118" s="35">
        <v>0.34430896438038405</v>
      </c>
      <c r="AK118" s="11"/>
      <c r="AL118" s="2">
        <f>(Parameters!$B$13-Parameters!$B$25/Parameters!$B$24)*EXP(0.5*$A118*Parameters!$B$26) + Parameters!$B$25/Parameters!$B$24</f>
        <v>6695.078026095749</v>
      </c>
      <c r="AM118" s="2">
        <f>(Parameters!B$13-Parameters!B$25/Parameters!B$24)*0.5*Parameters!B$26*EXP(-0.5*Model!A118*Parameters!B$27)</f>
        <v>1.8638830117575778</v>
      </c>
      <c r="AN118" s="8">
        <f>(Parameters!B$7-Parameters!B$8*Model!AM118)*(Parameters!B$15*EXP((Parameters!B$1+Parameters!B$19)*A118))/1000000000</f>
        <v>122032686.92090377</v>
      </c>
      <c r="AO118" s="2">
        <f>AO117+Parameters!B$9*(Parameters!B$10*Model!AL118-Model!AO117)</f>
        <v>3.2132321920361031</v>
      </c>
      <c r="AP118">
        <f t="shared" si="35"/>
        <v>0.11499229451217863</v>
      </c>
      <c r="AQ118" s="3">
        <f t="shared" si="36"/>
        <v>3.7115361726533527E-2</v>
      </c>
      <c r="AV118" s="15">
        <f>IF(Parameters!H$30*EXP(0.5*Model!A118*Parameters!H$26)+Parameters!H$31*EXP(0.5*Model!A118*Parameters!H$27)+Parameters!$H$25/Parameters!$H$24&gt;AV117,Parameters!H$30*EXP(0.5*Model!A118*Parameters!H$26)+Parameters!H$31*EXP(0.5*Model!A118*Parameters!H$27)+Parameters!$H$25/Parameters!$H$24,AV117+5*AW117)</f>
        <v>4178.3170609379795</v>
      </c>
      <c r="AW118" s="22">
        <f>IF(Parameters!H$30*0.5*Parameters!H$26*EXP(0.5*Model!A118*Parameters!H$26)+Parameters!H$31*0.5*Parameters!H$27*EXP(0.5*Model!A118*Parameters!H$27)&gt;0,Parameters!H$30*0.5*Parameters!H$26*EXP(0.5*Model!A118*Parameters!H$26)+Parameters!H$31*0.5*Parameters!H$27*EXP(0.5*Model!A118*Parameters!H$27),0)</f>
        <v>0</v>
      </c>
      <c r="AX118">
        <f>(Parameters!B$7-Parameters!B$8*Model!AW118)*(Parameters!B$15*EXP((Parameters!B$1+Parameters!B$19)*A118))/1000000000</f>
        <v>127699768.56952552</v>
      </c>
      <c r="AY118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118))/1000000000</f>
        <v>7507400911.7925625</v>
      </c>
      <c r="AZ118" s="2">
        <f>AZ117+Parameters!B$9*(Parameters!B$10*Model!AV118-Model!AZ117)</f>
        <v>2.0055921892502302</v>
      </c>
      <c r="BC118">
        <v>4166.6000000000004</v>
      </c>
      <c r="BD118">
        <v>0</v>
      </c>
      <c r="BE118">
        <f>(Parameters!B$7-Parameters!B$8*Model!BD118)*(Parameters!B$15*EXP((Parameters!B$1+Parameters!B$19)*A118))/1000000000</f>
        <v>127699768.56952552</v>
      </c>
      <c r="BF118" s="2">
        <f>BF117+Parameters!B$9*(Parameters!B$10*Model!BC118-Model!BF117)</f>
        <v>1.9999680000000002</v>
      </c>
    </row>
    <row r="119" spans="1:58" x14ac:dyDescent="0.3">
      <c r="A119">
        <f>A118+Parameters!B$16</f>
        <v>580</v>
      </c>
      <c r="B119">
        <f>B118*(1+Parameters!B$1)^Parameters!B$16</f>
        <v>132608683732.01631</v>
      </c>
      <c r="C119">
        <f>C118/(1+Parameters!B$2)^Parameters!B$16</f>
        <v>1.7552127185928596E-3</v>
      </c>
      <c r="D119">
        <f>(1/B119)*(1-Parameters!B$4)*K119</f>
        <v>703151453.22326565</v>
      </c>
      <c r="E119">
        <f>D119^(1-Parameters!B$3)/(1-Parameters!B$3)</f>
        <v>-2.2880465091275628E-3</v>
      </c>
      <c r="F119" s="59">
        <f t="shared" si="26"/>
        <v>-532557.57896923076</v>
      </c>
      <c r="G119">
        <f>G118*(1+Parameters!B$1+Parameters!B$5)^Parameters!B$16</f>
        <v>1658982.9675373277</v>
      </c>
      <c r="H119">
        <f>EXP(-Parameters!B$6*N119^2)</f>
        <v>0.95283037842640583</v>
      </c>
      <c r="I119">
        <f>EXP(Parameters!B$7*L119-Parameters!B$8/2*L119^2)</f>
        <v>1.0052027711406604</v>
      </c>
      <c r="J119" s="54">
        <f t="shared" si="37"/>
        <v>0.9577877368212272</v>
      </c>
      <c r="K119">
        <f>Parameters!B$15*G119*H119*I119</f>
        <v>1.2268945878446277E+20</v>
      </c>
      <c r="L119" s="56">
        <v>4.3430249832101575</v>
      </c>
      <c r="M119" s="2">
        <f>M118+L119*Parameters!B$16</f>
        <v>6478.2829428444293</v>
      </c>
      <c r="N119" s="2">
        <f>N118+Parameters!B$9*(Parameters!B$10*Model!M119-Model!N118)</f>
        <v>3.1086453039947521</v>
      </c>
      <c r="O119" s="37">
        <f t="shared" si="41"/>
        <v>1.9849924012448783E-2</v>
      </c>
      <c r="P119" s="47">
        <f t="shared" si="42"/>
        <v>1.9643024660922208E-2</v>
      </c>
      <c r="Q119" s="48">
        <f t="shared" si="43"/>
        <v>1.9692612590371441E-2</v>
      </c>
      <c r="R119" s="48">
        <f t="shared" si="44"/>
        <v>-6.5896884991458027E-5</v>
      </c>
      <c r="S119" s="48">
        <f>-Parameters!B$6*2*Model!N119*((Model!N120-Model!N119)/5)</f>
        <v>-6.5784928191998067E-5</v>
      </c>
      <c r="T119" s="48">
        <f t="shared" si="45"/>
        <v>1.6308955541157826E-5</v>
      </c>
      <c r="U119" s="48">
        <f>(Parameters!B$7-Parameters!B$8*Model!L119)*((Model!L120-Model!L119)/5)</f>
        <v>1.6324616338168187E-5</v>
      </c>
      <c r="V119" s="49">
        <f t="shared" si="38"/>
        <v>-4.9587929450300197E-5</v>
      </c>
      <c r="W119" s="48">
        <f t="shared" si="39"/>
        <v>1.9950412070549699E-2</v>
      </c>
      <c r="Y119" s="38">
        <f t="shared" si="46"/>
        <v>-1.500759875512174E-4</v>
      </c>
      <c r="AC119" s="10">
        <f>(Parameters!$B$13-Parameters!$E$25/Parameters!$E$24)*EXP(0.5*$A119*Parameters!$E$26) + Parameters!$E$25/Parameters!$E$24</f>
        <v>6619.176081518307</v>
      </c>
      <c r="AD119" s="10">
        <f>(Parameters!B$13-Parameters!E$25/Parameters!E$24)*0.5*Parameters!E$26*EXP(-0.5*Model!A119*Parameters!E$27)</f>
        <v>1.7541668742099714</v>
      </c>
      <c r="AE119" s="10">
        <f>(Parameters!B$7-Parameters!B$8*Model!AD119)*(Parameters!B$15*EXP((Parameters!B$1+Parameters!B$19)*A119))/1000000000</f>
        <v>138312940.98583195</v>
      </c>
      <c r="AF119" s="2">
        <f>AF118+Parameters!B$9*(Parameters!B$10*Model!AC119-Model!AF118)</f>
        <v>3.1768230545016345</v>
      </c>
      <c r="AG119" s="10">
        <f t="shared" si="33"/>
        <v>6.8177750506882351E-2</v>
      </c>
      <c r="AH119" s="11">
        <f t="shared" si="34"/>
        <v>2.1931659562212134E-2</v>
      </c>
      <c r="AI119" s="11">
        <f t="shared" si="47"/>
        <v>-4.436733252854097E-3</v>
      </c>
      <c r="AJ119" s="35">
        <v>0.33307004570242443</v>
      </c>
      <c r="AK119" s="11"/>
      <c r="AL119" s="2">
        <f>(Parameters!$B$13-Parameters!$B$25/Parameters!$B$24)*EXP(0.5*$A119*Parameters!$B$26) + Parameters!$B$25/Parameters!$B$24</f>
        <v>6704.2958123270864</v>
      </c>
      <c r="AM119" s="2">
        <f>(Parameters!B$13-Parameters!B$25/Parameters!B$24)*0.5*Parameters!B$26*EXP(-0.5*Model!A119*Parameters!B$27)</f>
        <v>1.8233797898674304</v>
      </c>
      <c r="AN119" s="8">
        <f>(Parameters!B$7-Parameters!B$8*Model!AM119)*(Parameters!B$15*EXP((Parameters!B$1+Parameters!B$19)*A119))/1000000000</f>
        <v>138075076.81020743</v>
      </c>
      <c r="AO119" s="2">
        <f>AO118+Parameters!B$9*(Parameters!B$10*Model!AL119-Model!AO118)</f>
        <v>3.2176655359645947</v>
      </c>
      <c r="AP119">
        <f t="shared" si="35"/>
        <v>0.10902023196984256</v>
      </c>
      <c r="AQ119" s="3">
        <f t="shared" si="36"/>
        <v>3.5070013240090965E-2</v>
      </c>
      <c r="AV119" s="15">
        <f>IF(Parameters!H$30*EXP(0.5*Model!A119*Parameters!H$26)+Parameters!H$31*EXP(0.5*Model!A119*Parameters!H$27)+Parameters!$H$25/Parameters!$H$24&gt;AV118,Parameters!H$30*EXP(0.5*Model!A119*Parameters!H$26)+Parameters!H$31*EXP(0.5*Model!A119*Parameters!H$27)+Parameters!$H$25/Parameters!$H$24,AV118+5*AW118)</f>
        <v>4178.3170609379795</v>
      </c>
      <c r="AW119" s="22">
        <f>IF(Parameters!H$30*0.5*Parameters!H$26*EXP(0.5*Model!A119*Parameters!H$26)+Parameters!H$31*0.5*Parameters!H$27*EXP(0.5*Model!A119*Parameters!H$27)&gt;0,Parameters!H$30*0.5*Parameters!H$26*EXP(0.5*Model!A119*Parameters!H$26)+Parameters!H$31*0.5*Parameters!H$27*EXP(0.5*Model!A119*Parameters!H$27),0)</f>
        <v>0</v>
      </c>
      <c r="AX119">
        <f>(Parameters!B$7-Parameters!B$8*Model!AW119)*(Parameters!B$15*EXP((Parameters!B$1+Parameters!B$19)*A119))/1000000000</f>
        <v>144341490.04316103</v>
      </c>
      <c r="AY119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119))/1000000000</f>
        <v>9047733842.6264896</v>
      </c>
      <c r="AZ119" s="2">
        <f>AZ118+Parameters!B$9*(Parameters!B$10*Model!AV119-Model!AZ118)</f>
        <v>2.0055921892502302</v>
      </c>
      <c r="BC119">
        <v>4166.6000000000004</v>
      </c>
      <c r="BD119">
        <v>0</v>
      </c>
      <c r="BE119">
        <f>(Parameters!B$7-Parameters!B$8*Model!BD119)*(Parameters!B$15*EXP((Parameters!B$1+Parameters!B$19)*A119))/1000000000</f>
        <v>144341490.04316103</v>
      </c>
      <c r="BF119" s="2">
        <f>BF118+Parameters!B$9*(Parameters!B$10*Model!BC119-Model!BF118)</f>
        <v>1.9999680000000002</v>
      </c>
    </row>
    <row r="120" spans="1:58" x14ac:dyDescent="0.3">
      <c r="A120">
        <f>A119+Parameters!B$16</f>
        <v>585</v>
      </c>
      <c r="B120">
        <f>B119*(1+Parameters!B$1)^Parameters!B$16</f>
        <v>135957219171.92082</v>
      </c>
      <c r="C120">
        <f>C119/(1+Parameters!B$2)^Parameters!B$16</f>
        <v>1.661781727459222E-3</v>
      </c>
      <c r="D120">
        <f>(1/B120)*(1-Parameters!B$4)*K120</f>
        <v>775765064.7985611</v>
      </c>
      <c r="E120">
        <f>D120^(1-Parameters!B$3)/(1-Parameters!B$3)</f>
        <v>-2.2106825305773853E-3</v>
      </c>
      <c r="F120" s="59">
        <f t="shared" si="26"/>
        <v>-499462.20677247411</v>
      </c>
      <c r="G120">
        <f>G119*(1+Parameters!B$1+Parameters!B$5)^Parameters!B$16</f>
        <v>1876986.9545173931</v>
      </c>
      <c r="H120">
        <f>EXP(-Parameters!B$6*N120^2)</f>
        <v>0.95251648737103478</v>
      </c>
      <c r="I120">
        <f>EXP(Parameters!B$7*L120-Parameters!B$8/2*L120^2)</f>
        <v>1.0052847435193466</v>
      </c>
      <c r="J120" s="54">
        <f t="shared" si="37"/>
        <v>0.95755029270473968</v>
      </c>
      <c r="K120">
        <f>Parameters!B$15*G120*H120*I120</f>
        <v>1.3877744860623333E+20</v>
      </c>
      <c r="L120" s="56">
        <v>4.4152763891842595</v>
      </c>
      <c r="M120" s="2">
        <f>M119+L120*Parameters!B$16</f>
        <v>6500.3593247903509</v>
      </c>
      <c r="N120" s="2">
        <f>N119+Parameters!B$9*(Parameters!B$10*Model!M120-Model!N119)</f>
        <v>3.1192262680094407</v>
      </c>
      <c r="O120" s="37">
        <f t="shared" si="41"/>
        <v>1.9847394673666585E-2</v>
      </c>
      <c r="P120" s="47">
        <f t="shared" si="42"/>
        <v>1.9640544549033905E-2</v>
      </c>
      <c r="Q120" s="48">
        <f t="shared" si="43"/>
        <v>1.9692612590371441E-2</v>
      </c>
      <c r="R120" s="48">
        <f t="shared" si="44"/>
        <v>-6.7133081919914492E-5</v>
      </c>
      <c r="S120" s="48">
        <f>-Parameters!B$6*2*Model!N120*((Model!N121-Model!N120)/5)</f>
        <v>-6.7017676823702578E-5</v>
      </c>
      <c r="T120" s="48">
        <f t="shared" si="45"/>
        <v>1.5065040583298478E-5</v>
      </c>
      <c r="U120" s="48">
        <f>(Parameters!B$7-Parameters!B$8*Model!L120)*((Model!L121-Model!L120)/5)</f>
        <v>1.507845307943046E-5</v>
      </c>
      <c r="V120" s="49">
        <f t="shared" si="38"/>
        <v>-5.2068041336616012E-5</v>
      </c>
      <c r="W120" s="48">
        <f t="shared" si="39"/>
        <v>1.9947931958663383E-2</v>
      </c>
      <c r="Y120" s="38">
        <f t="shared" si="46"/>
        <v>-1.5260532633341525E-4</v>
      </c>
      <c r="AC120" s="10">
        <f>(Parameters!$B$13-Parameters!$E$25/Parameters!$E$24)*EXP(0.5*$A120*Parameters!$E$26) + Parameters!$E$25/Parameters!$E$24</f>
        <v>6627.8501333874501</v>
      </c>
      <c r="AD120" s="10">
        <f>(Parameters!B$13-Parameters!E$25/Parameters!E$24)*0.5*Parameters!E$26*EXP(-0.5*Model!A120*Parameters!E$27)</f>
        <v>1.7155967938556524</v>
      </c>
      <c r="AE120" s="10">
        <f>(Parameters!B$7-Parameters!B$8*Model!AD120)*(Parameters!B$15*EXP((Parameters!B$1+Parameters!B$19)*A120))/1000000000</f>
        <v>156487589.93252072</v>
      </c>
      <c r="AF120" s="2">
        <f>AF119+Parameters!B$9*(Parameters!B$10*Model!AC120-Model!AF119)</f>
        <v>3.180994986925425</v>
      </c>
      <c r="AG120" s="10">
        <f t="shared" si="33"/>
        <v>6.1768718915984344E-2</v>
      </c>
      <c r="AH120" s="11">
        <f t="shared" si="34"/>
        <v>1.9802577180591183E-2</v>
      </c>
      <c r="AI120" s="11">
        <f t="shared" si="47"/>
        <v>-4.436733252854097E-3</v>
      </c>
      <c r="AJ120" s="35">
        <v>0.32219798733342347</v>
      </c>
      <c r="AK120" s="11"/>
      <c r="AL120" s="2">
        <f>(Parameters!$B$13-Parameters!$B$25/Parameters!$B$24)*EXP(0.5*$A120*Parameters!$B$26) + Parameters!$B$25/Parameters!$B$24</f>
        <v>6713.3132909003207</v>
      </c>
      <c r="AM120" s="2">
        <f>(Parameters!B$13-Parameters!B$25/Parameters!B$24)*0.5*Parameters!B$26*EXP(-0.5*Model!A120*Parameters!B$27)</f>
        <v>1.7837567256766302</v>
      </c>
      <c r="AN120" s="8">
        <f>(Parameters!B$7-Parameters!B$8*Model!AM120)*(Parameters!B$15*EXP((Parameters!B$1+Parameters!B$19)*A120))/1000000000</f>
        <v>156222817.89640421</v>
      </c>
      <c r="AO120" s="2">
        <f>AO119+Parameters!B$9*(Parameters!B$10*Model!AL120-Model!AO119)</f>
        <v>3.2220025408462041</v>
      </c>
      <c r="AP120">
        <f t="shared" si="35"/>
        <v>0.10277627283676338</v>
      </c>
      <c r="AQ120" s="3">
        <f t="shared" si="36"/>
        <v>3.2949284215393226E-2</v>
      </c>
      <c r="AV120" s="15">
        <f>IF(Parameters!H$30*EXP(0.5*Model!A120*Parameters!H$26)+Parameters!H$31*EXP(0.5*Model!A120*Parameters!H$27)+Parameters!$H$25/Parameters!$H$24&gt;AV119,Parameters!H$30*EXP(0.5*Model!A120*Parameters!H$26)+Parameters!H$31*EXP(0.5*Model!A120*Parameters!H$27)+Parameters!$H$25/Parameters!$H$24,AV119+5*AW119)</f>
        <v>4178.3170609379795</v>
      </c>
      <c r="AW120" s="22">
        <f>IF(Parameters!H$30*0.5*Parameters!H$26*EXP(0.5*Model!A120*Parameters!H$26)+Parameters!H$31*0.5*Parameters!H$27*EXP(0.5*Model!A120*Parameters!H$27)&gt;0,Parameters!H$30*0.5*Parameters!H$26*EXP(0.5*Model!A120*Parameters!H$26)+Parameters!H$31*0.5*Parameters!H$27*EXP(0.5*Model!A120*Parameters!H$27),0)</f>
        <v>0</v>
      </c>
      <c r="AX120">
        <f>(Parameters!B$7-Parameters!B$8*Model!AW120)*(Parameters!B$15*EXP((Parameters!B$1+Parameters!B$19)*A120))/1000000000</f>
        <v>163151946.01575747</v>
      </c>
      <c r="AY120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120))/1000000000</f>
        <v>10904104982.380972</v>
      </c>
      <c r="AZ120" s="2">
        <f>AZ119+Parameters!B$9*(Parameters!B$10*Model!AV120-Model!AZ119)</f>
        <v>2.0055921892502302</v>
      </c>
      <c r="BC120">
        <v>4166.6000000000004</v>
      </c>
      <c r="BD120">
        <v>0</v>
      </c>
      <c r="BE120">
        <f>(Parameters!B$7-Parameters!B$8*Model!BD120)*(Parameters!B$15*EXP((Parameters!B$1+Parameters!B$19)*A120))/1000000000</f>
        <v>163151946.01575747</v>
      </c>
      <c r="BF120" s="2">
        <f>BF119+Parameters!B$9*(Parameters!B$10*Model!BC120-Model!BF119)</f>
        <v>1.9999680000000002</v>
      </c>
    </row>
    <row r="121" spans="1:58" x14ac:dyDescent="0.3">
      <c r="A121">
        <f>A120+Parameters!B$16</f>
        <v>590</v>
      </c>
      <c r="B121">
        <f>B120*(1+Parameters!B$1)^Parameters!B$16</f>
        <v>139390309327.82684</v>
      </c>
      <c r="C121">
        <f>C120/(1+Parameters!B$2)^Parameters!B$16</f>
        <v>1.5733241221789025E-3</v>
      </c>
      <c r="D121">
        <f>(1/B121)*(1-Parameters!B$4)*K121</f>
        <v>855866784.10607684</v>
      </c>
      <c r="E121">
        <f>D121^(1-Parameters!B$3)/(1-Parameters!B$3)</f>
        <v>-2.1359436718597605E-3</v>
      </c>
      <c r="F121" s="59">
        <f t="shared" si="26"/>
        <v>-468425.55352473917</v>
      </c>
      <c r="G121">
        <f>G120*(1+Parameters!B$1+Parameters!B$5)^Parameters!B$16</f>
        <v>2123638.4558295398</v>
      </c>
      <c r="H121">
        <f>EXP(-Parameters!B$6*N121^2)</f>
        <v>0.95219681418876734</v>
      </c>
      <c r="I121">
        <f>EXP(Parameters!B$7*L121-Parameters!B$8/2*L121^2)</f>
        <v>1.0053604696486482</v>
      </c>
      <c r="J121" s="54">
        <f t="shared" si="37"/>
        <v>0.9573010363107658</v>
      </c>
      <c r="K121">
        <f>Parameters!B$15*G121*H121*I121</f>
        <v>1.5697307339468217E+20</v>
      </c>
      <c r="L121" s="56">
        <v>4.482140669982515</v>
      </c>
      <c r="M121" s="2">
        <f>M120+L121*Parameters!B$16</f>
        <v>6522.7700281402631</v>
      </c>
      <c r="N121" s="2">
        <f>N120+Parameters!B$9*(Parameters!B$10*Model!M121-Model!N120)</f>
        <v>3.1299689444082373</v>
      </c>
      <c r="O121" s="37">
        <f t="shared" si="41"/>
        <v>1.9843814732029896E-2</v>
      </c>
      <c r="P121" s="47">
        <f t="shared" si="42"/>
        <v>1.9637034270989489E-2</v>
      </c>
      <c r="Q121" s="48">
        <f t="shared" si="43"/>
        <v>1.9692612590371441E-2</v>
      </c>
      <c r="R121" s="48">
        <f t="shared" si="44"/>
        <v>-6.8225320115986146E-5</v>
      </c>
      <c r="S121" s="48">
        <f>-Parameters!B$6*2*Model!N121*((Model!N122-Model!N121)/5)</f>
        <v>-6.8106949798345687E-5</v>
      </c>
      <c r="T121" s="48">
        <f t="shared" si="45"/>
        <v>1.2647000733137005E-5</v>
      </c>
      <c r="U121" s="48">
        <f>(Parameters!B$7-Parameters!B$8*Model!L121)*((Model!L122-Model!L121)/5)</f>
        <v>1.2656484236797111E-5</v>
      </c>
      <c r="V121" s="49">
        <f t="shared" si="38"/>
        <v>-5.5578319382849143E-5</v>
      </c>
      <c r="W121" s="48">
        <f t="shared" si="39"/>
        <v>1.994442168061715E-2</v>
      </c>
      <c r="Y121" s="38">
        <f t="shared" si="46"/>
        <v>-1.561852679701041E-4</v>
      </c>
      <c r="AC121" s="10">
        <f>(Parameters!$B$13-Parameters!$E$25/Parameters!$E$24)*EXP(0.5*$A121*Parameters!$E$26) + Parameters!$E$25/Parameters!$E$24</f>
        <v>6636.3334628786315</v>
      </c>
      <c r="AD121" s="10">
        <f>(Parameters!B$13-Parameters!E$25/Parameters!E$24)*0.5*Parameters!E$26*EXP(-0.5*Model!A121*Parameters!E$27)</f>
        <v>1.6778747805355532</v>
      </c>
      <c r="AE121" s="10">
        <f>(Parameters!B$7-Parameters!B$8*Model!AD121)*(Parameters!B$15*EXP((Parameters!B$1+Parameters!B$19)*A121))/1000000000</f>
        <v>177046544.9184635</v>
      </c>
      <c r="AF121" s="2">
        <f>AF120+Parameters!B$9*(Parameters!B$10*Model!AC121-Model!AF120)</f>
        <v>3.1850751881854453</v>
      </c>
      <c r="AG121" s="10">
        <f t="shared" si="33"/>
        <v>5.5106243777208075E-2</v>
      </c>
      <c r="AH121" s="11">
        <f t="shared" si="34"/>
        <v>1.7606003368070687E-2</v>
      </c>
      <c r="AI121" s="11">
        <f t="shared" si="47"/>
        <v>-4.436733252854097E-3</v>
      </c>
      <c r="AJ121" s="35">
        <v>0.31168081423466548</v>
      </c>
      <c r="AK121" s="11"/>
      <c r="AL121" s="2">
        <f>(Parameters!$B$13-Parameters!$B$25/Parameters!$B$24)*EXP(0.5*$A121*Parameters!$B$26) + Parameters!$B$25/Parameters!$B$24</f>
        <v>6722.1348146130631</v>
      </c>
      <c r="AM121" s="2">
        <f>(Parameters!B$13-Parameters!B$25/Parameters!B$24)*0.5*Parameters!B$26*EXP(-0.5*Model!A121*Parameters!B$27)</f>
        <v>1.7449946928653564</v>
      </c>
      <c r="AN121" s="8">
        <f>(Parameters!B$7-Parameters!B$8*Model!AM121)*(Parameters!B$15*EXP((Parameters!B$1+Parameters!B$19)*A121))/1000000000</f>
        <v>176751834.5452244</v>
      </c>
      <c r="AO121" s="2">
        <f>AO120+Parameters!B$9*(Parameters!B$10*Model!AL121-Model!AO120)</f>
        <v>3.2262453001823852</v>
      </c>
      <c r="AP121">
        <f t="shared" si="35"/>
        <v>9.6276355774147948E-2</v>
      </c>
      <c r="AQ121" s="3">
        <f t="shared" si="36"/>
        <v>3.0759524290535824E-2</v>
      </c>
      <c r="AV121" s="15">
        <f>IF(Parameters!H$30*EXP(0.5*Model!A121*Parameters!H$26)+Parameters!H$31*EXP(0.5*Model!A121*Parameters!H$27)+Parameters!$H$25/Parameters!$H$24&gt;AV120,Parameters!H$30*EXP(0.5*Model!A121*Parameters!H$26)+Parameters!H$31*EXP(0.5*Model!A121*Parameters!H$27)+Parameters!$H$25/Parameters!$H$24,AV120+5*AW120)</f>
        <v>4178.3170609379795</v>
      </c>
      <c r="AW121" s="22">
        <f>IF(Parameters!H$30*0.5*Parameters!H$26*EXP(0.5*Model!A121*Parameters!H$26)+Parameters!H$31*0.5*Parameters!H$27*EXP(0.5*Model!A121*Parameters!H$27)&gt;0,Parameters!H$30*0.5*Parameters!H$26*EXP(0.5*Model!A121*Parameters!H$26)+Parameters!H$31*0.5*Parameters!H$27*EXP(0.5*Model!A121*Parameters!H$27),0)</f>
        <v>0</v>
      </c>
      <c r="AX121">
        <f>(Parameters!B$7-Parameters!B$8*Model!AW121)*(Parameters!B$15*EXP((Parameters!B$1+Parameters!B$19)*A121))/1000000000</f>
        <v>184413764.05889329</v>
      </c>
      <c r="AY121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121))/1000000000</f>
        <v>13141357552.607903</v>
      </c>
      <c r="AZ121" s="2">
        <f>AZ120+Parameters!B$9*(Parameters!B$10*Model!AV121-Model!AZ120)</f>
        <v>2.0055921892502302</v>
      </c>
      <c r="BC121">
        <v>4166.6000000000004</v>
      </c>
      <c r="BD121">
        <v>0</v>
      </c>
      <c r="BE121">
        <f>(Parameters!B$7-Parameters!B$8*Model!BD121)*(Parameters!B$15*EXP((Parameters!B$1+Parameters!B$19)*A121))/1000000000</f>
        <v>184413764.05889329</v>
      </c>
      <c r="BF121" s="2">
        <f>BF120+Parameters!B$9*(Parameters!B$10*Model!BC121-Model!BF120)</f>
        <v>1.9999680000000002</v>
      </c>
    </row>
    <row r="122" spans="1:58" x14ac:dyDescent="0.3">
      <c r="A122">
        <f>A121+Parameters!B$16</f>
        <v>595</v>
      </c>
      <c r="B122">
        <f>B121*(1+Parameters!B$1)^Parameters!B$16</f>
        <v>142910089312.27133</v>
      </c>
      <c r="C122">
        <f>C121/(1+Parameters!B$2)^Parameters!B$16</f>
        <v>1.4895751665380832E-3</v>
      </c>
      <c r="D122">
        <f>(1/B122)*(1-Parameters!B$4)*K122</f>
        <v>944222843.94334042</v>
      </c>
      <c r="E122">
        <f>D122^(1-Parameters!B$3)/(1-Parameters!B$3)</f>
        <v>-2.0637442654987525E-3</v>
      </c>
      <c r="F122" s="59">
        <f t="shared" si="26"/>
        <v>-439320.2210963745</v>
      </c>
      <c r="G122">
        <f>G121*(1+Parameters!B$1+Parameters!B$5)^Parameters!B$16</f>
        <v>2402701.9901359053</v>
      </c>
      <c r="H122">
        <f>EXP(-Parameters!B$6*N122^2)</f>
        <v>0.95187204992247454</v>
      </c>
      <c r="I122">
        <f>EXP(Parameters!B$7*L122-Parameters!B$8/2*L122^2)</f>
        <v>1.0054240456317243</v>
      </c>
      <c r="J122" s="54">
        <f t="shared" si="37"/>
        <v>0.95703504735681699</v>
      </c>
      <c r="K122">
        <f>Parameters!B$15*G122*H122*I122</f>
        <v>1.7755127757714424E+20</v>
      </c>
      <c r="L122" s="56">
        <v>4.53836493429651</v>
      </c>
      <c r="M122" s="2">
        <f>M121+L122*Parameters!B$16</f>
        <v>6545.4618528117453</v>
      </c>
      <c r="N122" s="2">
        <f>N121+Parameters!B$9*(Parameters!B$10*Model!M122-Model!N121)</f>
        <v>3.1408487567974337</v>
      </c>
      <c r="O122" s="37">
        <f t="shared" si="41"/>
        <v>1.9841013418167242E-2</v>
      </c>
      <c r="P122" s="47">
        <f t="shared" si="42"/>
        <v>1.96342874604764E-2</v>
      </c>
      <c r="Q122" s="48">
        <f t="shared" si="43"/>
        <v>1.9692612590371441E-2</v>
      </c>
      <c r="R122" s="48">
        <f t="shared" si="44"/>
        <v>-6.9205676794976465E-5</v>
      </c>
      <c r="S122" s="48">
        <f>-Parameters!B$6*2*Model!N122*((Model!N123-Model!N122)/5)</f>
        <v>-6.9084725635808756E-5</v>
      </c>
      <c r="T122" s="48">
        <f t="shared" si="45"/>
        <v>1.0880546900965891E-5</v>
      </c>
      <c r="U122" s="48">
        <f>(Parameters!B$7-Parameters!B$8*Model!L122)*((Model!L123-Model!L122)/5)</f>
        <v>1.0887585860746525E-5</v>
      </c>
      <c r="V122" s="49">
        <f t="shared" si="38"/>
        <v>-5.8325129894010575E-5</v>
      </c>
      <c r="W122" s="48">
        <f t="shared" si="39"/>
        <v>1.994167487010599E-2</v>
      </c>
      <c r="Y122" s="38">
        <f t="shared" si="46"/>
        <v>-1.5898658183275891E-4</v>
      </c>
      <c r="AC122" s="10">
        <f>(Parameters!$B$13-Parameters!$E$25/Parameters!$E$24)*EXP(0.5*$A122*Parameters!$E$26) + Parameters!$E$25/Parameters!$E$24</f>
        <v>6644.6302635366919</v>
      </c>
      <c r="AD122" s="10">
        <f>(Parameters!B$13-Parameters!E$25/Parameters!E$24)*0.5*Parameters!E$26*EXP(-0.5*Model!A122*Parameters!E$27)</f>
        <v>1.6409821872132169</v>
      </c>
      <c r="AE122" s="10">
        <f>(Parameters!B$7-Parameters!B$8*Model!AD122)*(Parameters!B$15*EXP((Parameters!B$1+Parameters!B$19)*A122))/1000000000</f>
        <v>200302193.15949088</v>
      </c>
      <c r="AF122" s="2">
        <f>AF121+Parameters!B$9*(Parameters!B$10*Model!AC122-Model!AF121)</f>
        <v>3.1890656752382402</v>
      </c>
      <c r="AG122" s="10">
        <f t="shared" si="33"/>
        <v>4.8216918440806555E-2</v>
      </c>
      <c r="AH122" s="11">
        <f t="shared" si="34"/>
        <v>1.5351556911632681E-2</v>
      </c>
      <c r="AI122" s="11">
        <f t="shared" si="47"/>
        <v>-4.436733252854097E-3</v>
      </c>
      <c r="AJ122" s="35">
        <v>0.30150694225614322</v>
      </c>
      <c r="AK122" s="11"/>
      <c r="AL122" s="2">
        <f>(Parameters!$B$13-Parameters!$B$25/Parameters!$B$24)*EXP(0.5*$A122*Parameters!$B$26) + Parameters!$B$25/Parameters!$B$24</f>
        <v>6730.7646416741964</v>
      </c>
      <c r="AM122" s="2">
        <f>(Parameters!B$13-Parameters!B$25/Parameters!B$24)*0.5*Parameters!B$26*EXP(-0.5*Model!A122*Parameters!B$27)</f>
        <v>1.7070749807394283</v>
      </c>
      <c r="AN122" s="8">
        <f>(Parameters!B$7-Parameters!B$8*Model!AM122)*(Parameters!B$15*EXP((Parameters!B$1+Parameters!B$19)*A122))/1000000000</f>
        <v>199974173.99022499</v>
      </c>
      <c r="AO122" s="2">
        <f>AO121+Parameters!B$9*(Parameters!B$10*Model!AL122-Model!AO121)</f>
        <v>3.2303958619816311</v>
      </c>
      <c r="AP122">
        <f t="shared" si="35"/>
        <v>8.9547105184197395E-2</v>
      </c>
      <c r="AQ122" s="3">
        <f t="shared" si="36"/>
        <v>2.8510479847334038E-2</v>
      </c>
      <c r="AV122" s="15">
        <f>IF(Parameters!H$30*EXP(0.5*Model!A122*Parameters!H$26)+Parameters!H$31*EXP(0.5*Model!A122*Parameters!H$27)+Parameters!$H$25/Parameters!$H$24&gt;AV121,Parameters!H$30*EXP(0.5*Model!A122*Parameters!H$26)+Parameters!H$31*EXP(0.5*Model!A122*Parameters!H$27)+Parameters!$H$25/Parameters!$H$24,AV121+5*AW121)</f>
        <v>4178.3170609379795</v>
      </c>
      <c r="AW122" s="22">
        <f>IF(Parameters!H$30*0.5*Parameters!H$26*EXP(0.5*Model!A122*Parameters!H$26)+Parameters!H$31*0.5*Parameters!H$27*EXP(0.5*Model!A122*Parameters!H$27)&gt;0,Parameters!H$30*0.5*Parameters!H$26*EXP(0.5*Model!A122*Parameters!H$26)+Parameters!H$31*0.5*Parameters!H$27*EXP(0.5*Model!A122*Parameters!H$27),0)</f>
        <v>0</v>
      </c>
      <c r="AX122">
        <f>(Parameters!B$7-Parameters!B$8*Model!AW122)*(Parameters!B$15*EXP((Parameters!B$1+Parameters!B$19)*A122))/1000000000</f>
        <v>208446403.52058464</v>
      </c>
      <c r="AY122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122))/1000000000</f>
        <v>15837638999.672897</v>
      </c>
      <c r="AZ122" s="2">
        <f>AZ121+Parameters!B$9*(Parameters!B$10*Model!AV122-Model!AZ121)</f>
        <v>2.0055921892502302</v>
      </c>
      <c r="BC122">
        <v>4166.6000000000004</v>
      </c>
      <c r="BD122">
        <v>0</v>
      </c>
      <c r="BE122">
        <f>(Parameters!B$7-Parameters!B$8*Model!BD122)*(Parameters!B$15*EXP((Parameters!B$1+Parameters!B$19)*A122))/1000000000</f>
        <v>208446403.52058464</v>
      </c>
      <c r="BF122" s="2">
        <f>BF121+Parameters!B$9*(Parameters!B$10*Model!BC122-Model!BF121)</f>
        <v>1.9999680000000002</v>
      </c>
    </row>
    <row r="123" spans="1:58" x14ac:dyDescent="0.3">
      <c r="A123">
        <f>A122+Parameters!B$16</f>
        <v>600</v>
      </c>
      <c r="B123">
        <f>B122*(1+Parameters!B$1)^Parameters!B$16</f>
        <v>146518748152.05832</v>
      </c>
      <c r="C123">
        <f>C122/(1+Parameters!B$2)^Parameters!B$16</f>
        <v>1.4102842163851695E-3</v>
      </c>
      <c r="D123">
        <f>(1/B123)*(1-Parameters!B$4)*K123</f>
        <v>1041686102.2969387</v>
      </c>
      <c r="E123">
        <f>D123^(1-Parameters!B$3)/(1-Parameters!B$3)</f>
        <v>-1.9939949364766955E-3</v>
      </c>
      <c r="F123" s="59">
        <f t="shared" si="26"/>
        <v>-412025.31108777743</v>
      </c>
      <c r="G123">
        <f>G122*(1+Parameters!B$1+Parameters!B$5)^Parameters!B$16</f>
        <v>2718436.7647684119</v>
      </c>
      <c r="H123">
        <f>EXP(-Parameters!B$6*N123^2)</f>
        <v>0.95154273215522234</v>
      </c>
      <c r="I123">
        <f>EXP(Parameters!B$7*L123-Parameters!B$8/2*L123^2)</f>
        <v>1.0054787449370259</v>
      </c>
      <c r="J123" s="54">
        <f t="shared" si="37"/>
        <v>0.95675599208138162</v>
      </c>
      <c r="K123">
        <f>Parameters!B$15*G123*H123*I123</f>
        <v>2.0082439957361105E+20</v>
      </c>
      <c r="L123" s="56">
        <v>4.5868037608526695</v>
      </c>
      <c r="M123" s="2">
        <f>M122+L123*Parameters!B$16</f>
        <v>6568.3958716160087</v>
      </c>
      <c r="N123" s="2">
        <f>N122+Parameters!B$9*(Parameters!B$10*Model!M123-Model!N122)</f>
        <v>3.1518465365355213</v>
      </c>
      <c r="O123" s="37">
        <f t="shared" si="41"/>
        <v>1.9844773335403243E-2</v>
      </c>
      <c r="P123" s="47">
        <f t="shared" si="42"/>
        <v>1.9637974221704439E-2</v>
      </c>
      <c r="Q123" s="48">
        <f t="shared" si="43"/>
        <v>1.9692612590371441E-2</v>
      </c>
      <c r="R123" s="48">
        <f t="shared" si="44"/>
        <v>-7.0494100941813725E-5</v>
      </c>
      <c r="S123" s="48">
        <f>-Parameters!B$6*2*Model!N123*((Model!N124-Model!N123)/5)</f>
        <v>-7.0369483563839595E-5</v>
      </c>
      <c r="T123" s="48">
        <f t="shared" si="45"/>
        <v>1.5855732273945352E-5</v>
      </c>
      <c r="U123" s="48">
        <f>(Parameters!B$7-Parameters!B$8*Model!L123)*((Model!L124-Model!L123)/5)</f>
        <v>1.5870727838426677E-5</v>
      </c>
      <c r="V123" s="49">
        <f t="shared" si="38"/>
        <v>-5.463836866786837E-5</v>
      </c>
      <c r="W123" s="48">
        <f t="shared" si="39"/>
        <v>1.9945361631332131E-2</v>
      </c>
      <c r="Y123" s="38">
        <f t="shared" si="46"/>
        <v>-1.5522666459675746E-4</v>
      </c>
      <c r="AC123" s="10">
        <f>(Parameters!$B$13-Parameters!$E$25/Parameters!$E$24)*EXP(0.5*$A123*Parameters!$E$26) + Parameters!$E$25/Parameters!$E$24</f>
        <v>6652.7446367000994</v>
      </c>
      <c r="AD123" s="10">
        <f>(Parameters!B$13-Parameters!E$25/Parameters!E$24)*0.5*Parameters!E$26*EXP(-0.5*Model!A123*Parameters!E$27)</f>
        <v>1.6049007768574743</v>
      </c>
      <c r="AE123" s="10">
        <f>(Parameters!B$7-Parameters!B$8*Model!AD123)*(Parameters!B$15*EXP((Parameters!B$1+Parameters!B$19)*A123))/1000000000</f>
        <v>226607807.66298896</v>
      </c>
      <c r="AF123" s="2">
        <f>AF122+Parameters!B$9*(Parameters!B$10*Model!AC123-Model!AF122)</f>
        <v>3.1929684206921363</v>
      </c>
      <c r="AG123" s="10">
        <f t="shared" si="33"/>
        <v>4.1121884156614996E-2</v>
      </c>
      <c r="AH123" s="11">
        <f t="shared" si="34"/>
        <v>1.3046918268367142E-2</v>
      </c>
      <c r="AI123" s="11">
        <f t="shared" si="47"/>
        <v>-4.436733252854097E-3</v>
      </c>
      <c r="AJ123" s="35">
        <v>0.29166516537718457</v>
      </c>
      <c r="AK123" s="11"/>
      <c r="AL123" s="2">
        <f>(Parameters!$B$13-Parameters!$B$25/Parameters!$B$24)*EXP(0.5*$A123*Parameters!$B$26) + Parameters!$B$25/Parameters!$B$24</f>
        <v>6739.2069377593361</v>
      </c>
      <c r="AM123" s="2">
        <f>(Parameters!B$13-Parameters!B$25/Parameters!B$24)*0.5*Parameters!B$26*EXP(-0.5*Model!A123*Parameters!B$27)</f>
        <v>1.6699792851985316</v>
      </c>
      <c r="AN123" s="8">
        <f>(Parameters!B$7-Parameters!B$8*Model!AM123)*(Parameters!B$15*EXP((Parameters!B$1+Parameters!B$19)*A123))/1000000000</f>
        <v>226242731.24568197</v>
      </c>
      <c r="AO123" s="2">
        <f>AO122+Parameters!B$9*(Parameters!B$10*Model!AL123-Model!AO122)</f>
        <v>3.2344562297480626</v>
      </c>
      <c r="AP123">
        <f t="shared" si="35"/>
        <v>8.2609693212541302E-2</v>
      </c>
      <c r="AQ123" s="3">
        <f t="shared" si="36"/>
        <v>2.6209935114209292E-2</v>
      </c>
      <c r="AV123" s="15">
        <f>IF(Parameters!H$30*EXP(0.5*Model!A123*Parameters!H$26)+Parameters!H$31*EXP(0.5*Model!A123*Parameters!H$27)+Parameters!$H$25/Parameters!$H$24&gt;AV122,Parameters!H$30*EXP(0.5*Model!A123*Parameters!H$26)+Parameters!H$31*EXP(0.5*Model!A123*Parameters!H$27)+Parameters!$H$25/Parameters!$H$24,AV122+5*AW122)</f>
        <v>4178.3170609379795</v>
      </c>
      <c r="AW123" s="22">
        <f>IF(Parameters!H$30*0.5*Parameters!H$26*EXP(0.5*Model!A123*Parameters!H$26)+Parameters!H$31*0.5*Parameters!H$27*EXP(0.5*Model!A123*Parameters!H$27)&gt;0,Parameters!H$30*0.5*Parameters!H$26*EXP(0.5*Model!A123*Parameters!H$26)+Parameters!H$31*0.5*Parameters!H$27*EXP(0.5*Model!A123*Parameters!H$27),0)</f>
        <v>0</v>
      </c>
      <c r="AX123">
        <f>(Parameters!B$7-Parameters!B$8*Model!AW123)*(Parameters!B$15*EXP((Parameters!B$1+Parameters!B$19)*A123))/1000000000</f>
        <v>235610955.40997961</v>
      </c>
      <c r="AY123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123))/1000000000</f>
        <v>19087130692.53508</v>
      </c>
      <c r="AZ123" s="2">
        <f>AZ122+Parameters!B$9*(Parameters!B$10*Model!AV123-Model!AZ122)</f>
        <v>2.0055921892502302</v>
      </c>
      <c r="BC123">
        <v>4166.6000000000004</v>
      </c>
      <c r="BD123">
        <v>0</v>
      </c>
      <c r="BE123">
        <f>(Parameters!B$7-Parameters!B$8*Model!BD123)*(Parameters!B$15*EXP((Parameters!B$1+Parameters!B$19)*A123))/1000000000</f>
        <v>235610955.40997961</v>
      </c>
      <c r="BF123" s="2">
        <f>BF122+Parameters!B$9*(Parameters!B$10*Model!BC123-Model!BF122)</f>
        <v>1.9999680000000002</v>
      </c>
    </row>
    <row r="124" spans="1:58" x14ac:dyDescent="0.3">
      <c r="A124">
        <f>A123+Parameters!B$16</f>
        <v>605</v>
      </c>
      <c r="B124">
        <f>B123*(1+Parameters!B$1)^Parameters!B$16</f>
        <v>150218530149.6618</v>
      </c>
      <c r="C124">
        <f>C123/(1+Parameters!B$2)^Parameters!B$16</f>
        <v>1.3352139695021442E-3</v>
      </c>
      <c r="D124">
        <f>(1/B124)*(1-Parameters!B$4)*K124</f>
        <v>1149230762.1761508</v>
      </c>
      <c r="E124">
        <f>D124^(1-Parameters!B$3)/(1-Parameters!B$3)</f>
        <v>-1.9265905280322904E-3</v>
      </c>
      <c r="F124" s="59">
        <f t="shared" si="26"/>
        <v>-386423.73725135194</v>
      </c>
      <c r="G124">
        <f>G123*(1+Parameters!B$1+Parameters!B$5)^Parameters!B$16</f>
        <v>3075661.6818828001</v>
      </c>
      <c r="H124">
        <f>EXP(-Parameters!B$6*N124^2)</f>
        <v>0.95120740050889629</v>
      </c>
      <c r="I124">
        <f>EXP(Parameters!B$7*L124-Parameters!B$8/2*L124^2)</f>
        <v>1.0055584611058141</v>
      </c>
      <c r="J124" s="54">
        <f t="shared" si="37"/>
        <v>0.95649464984818755</v>
      </c>
      <c r="K124">
        <f>Parameters!B$15*G124*H124*I124</f>
        <v>2.271523103906275E+20</v>
      </c>
      <c r="L124" s="56">
        <v>4.657503983562771</v>
      </c>
      <c r="M124" s="2">
        <f>M123+L124*Parameters!B$16</f>
        <v>6591.6833915338229</v>
      </c>
      <c r="N124" s="2">
        <f>N123+Parameters!B$9*(Parameters!B$10*Model!M124-Model!N123)</f>
        <v>3.1630097519313427</v>
      </c>
      <c r="O124" s="37">
        <f t="shared" si="41"/>
        <v>1.9826707085596862E-2</v>
      </c>
      <c r="P124" s="47">
        <f t="shared" si="42"/>
        <v>1.9620259359305406E-2</v>
      </c>
      <c r="Q124" s="48">
        <f t="shared" si="43"/>
        <v>1.9692612590371441E-2</v>
      </c>
      <c r="R124" s="48">
        <f t="shared" si="44"/>
        <v>-7.0728115997354277E-5</v>
      </c>
      <c r="S124" s="48">
        <f>-Parameters!B$6*2*Model!N124*((Model!N125-Model!N124)/5)</f>
        <v>-7.0603552139661196E-5</v>
      </c>
      <c r="T124" s="48">
        <f t="shared" si="45"/>
        <v>-1.6251150690537405E-6</v>
      </c>
      <c r="U124" s="48">
        <f>(Parameters!B$7-Parameters!B$8*Model!L124)*((Model!L125-Model!L124)/5)</f>
        <v>-1.6249572730844191E-6</v>
      </c>
      <c r="V124" s="49">
        <f t="shared" si="38"/>
        <v>-7.2353231066408022E-5</v>
      </c>
      <c r="W124" s="48">
        <f t="shared" si="39"/>
        <v>1.9927646768933591E-2</v>
      </c>
      <c r="Y124" s="38">
        <f t="shared" si="46"/>
        <v>-1.7329291440313851E-4</v>
      </c>
      <c r="AC124" s="10">
        <f>(Parameters!$B$13-Parameters!$E$25/Parameters!$E$24)*EXP(0.5*$A124*Parameters!$E$26) + Parameters!$E$25/Parameters!$E$24</f>
        <v>6660.6805935283564</v>
      </c>
      <c r="AD124" s="10">
        <f>(Parameters!B$13-Parameters!E$25/Parameters!E$24)*0.5*Parameters!E$26*EXP(-0.5*Model!A124*Parameters!E$27)</f>
        <v>1.5696127134273747</v>
      </c>
      <c r="AE124" s="10">
        <f>(Parameters!B$7-Parameters!B$8*Model!AD124)*(Parameters!B$15*EXP((Parameters!B$1+Parameters!B$19)*A124))/1000000000</f>
        <v>256362893.96545646</v>
      </c>
      <c r="AF124" s="2">
        <f>AF123+Parameters!B$9*(Parameters!B$10*Model!AC124-Model!AF123)</f>
        <v>3.1967853537823552</v>
      </c>
      <c r="AG124" s="10">
        <f t="shared" si="33"/>
        <v>3.3775601851012471E-2</v>
      </c>
      <c r="AH124" s="11">
        <f t="shared" si="34"/>
        <v>1.0678311007542419E-2</v>
      </c>
      <c r="AI124" s="11">
        <f t="shared" si="47"/>
        <v>-4.436733252853986E-3</v>
      </c>
      <c r="AJ124" s="35">
        <v>0.28214464336357148</v>
      </c>
      <c r="AK124" s="11"/>
      <c r="AL124" s="2">
        <f>(Parameters!$B$13-Parameters!$B$25/Parameters!$B$24)*EXP(0.5*$A124*Parameters!$B$26) + Parameters!$B$25/Parameters!$B$24</f>
        <v>6747.4657780216367</v>
      </c>
      <c r="AM124" s="2">
        <f>(Parameters!B$13-Parameters!B$25/Parameters!B$24)*0.5*Parameters!B$26*EXP(-0.5*Model!A124*Parameters!B$27)</f>
        <v>1.6336896999007053</v>
      </c>
      <c r="AN124" s="8">
        <f>(Parameters!B$7-Parameters!B$8*Model!AM124)*(Parameters!B$15*EXP((Parameters!B$1+Parameters!B$19)*A124))/1000000000</f>
        <v>255956591.60746881</v>
      </c>
      <c r="AO124" s="2">
        <f>AO123+Parameters!B$9*(Parameters!B$10*Model!AL124-Model!AO123)</f>
        <v>3.2384283634485351</v>
      </c>
      <c r="AP124">
        <f t="shared" si="35"/>
        <v>7.5418611517192424E-2</v>
      </c>
      <c r="AQ124" s="3">
        <f t="shared" si="36"/>
        <v>2.3843938979682754E-2</v>
      </c>
      <c r="AV124" s="15">
        <f>IF(Parameters!H$30*EXP(0.5*Model!A124*Parameters!H$26)+Parameters!H$31*EXP(0.5*Model!A124*Parameters!H$27)+Parameters!$H$25/Parameters!$H$24&gt;AV123,Parameters!H$30*EXP(0.5*Model!A124*Parameters!H$26)+Parameters!H$31*EXP(0.5*Model!A124*Parameters!H$27)+Parameters!$H$25/Parameters!$H$24,AV123+5*AW123)</f>
        <v>4178.3170609379795</v>
      </c>
      <c r="AW124" s="22">
        <f>IF(Parameters!H$30*0.5*Parameters!H$26*EXP(0.5*Model!A124*Parameters!H$26)+Parameters!H$31*0.5*Parameters!H$27*EXP(0.5*Model!A124*Parameters!H$27)&gt;0,Parameters!H$30*0.5*Parameters!H$26*EXP(0.5*Model!A124*Parameters!H$26)+Parameters!H$31*0.5*Parameters!H$27*EXP(0.5*Model!A124*Parameters!H$27),0)</f>
        <v>0</v>
      </c>
      <c r="AX124">
        <f>(Parameters!B$7-Parameters!B$8*Model!AW124)*(Parameters!B$15*EXP((Parameters!B$1+Parameters!B$19)*A124))/1000000000</f>
        <v>266315567.79880491</v>
      </c>
      <c r="AY124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124))/1000000000</f>
        <v>23003337686.977192</v>
      </c>
      <c r="AZ124" s="2">
        <f>AZ123+Parameters!B$9*(Parameters!B$10*Model!AV124-Model!AZ123)</f>
        <v>2.0055921892502302</v>
      </c>
      <c r="BC124">
        <v>4166.6000000000004</v>
      </c>
      <c r="BD124">
        <v>0</v>
      </c>
      <c r="BE124">
        <f>(Parameters!B$7-Parameters!B$8*Model!BD124)*(Parameters!B$15*EXP((Parameters!B$1+Parameters!B$19)*A124))/1000000000</f>
        <v>266315567.79880491</v>
      </c>
      <c r="BF124" s="2">
        <f>BF123+Parameters!B$9*(Parameters!B$10*Model!BC124-Model!BF123)</f>
        <v>1.9999680000000002</v>
      </c>
    </row>
    <row r="125" spans="1:58" x14ac:dyDescent="0.3">
      <c r="A125">
        <f>A124+Parameters!B$16</f>
        <v>610</v>
      </c>
      <c r="B125">
        <f>B124*(1+Parameters!B$1)^Parameters!B$16</f>
        <v>154011736279.00568</v>
      </c>
      <c r="C125">
        <f>C124/(1+Parameters!B$2)^Parameters!B$16</f>
        <v>1.2641397554057038E-3</v>
      </c>
      <c r="D125">
        <f>(1/B125)*(1-Parameters!B$4)*K125</f>
        <v>1267766138.1202016</v>
      </c>
      <c r="E125">
        <f>D125^(1-Parameters!B$3)/(1-Parameters!B$3)</f>
        <v>-1.8615223462276785E-3</v>
      </c>
      <c r="F125" s="59">
        <f t="shared" si="26"/>
        <v>-362424.17622830818</v>
      </c>
      <c r="G125">
        <f>G124*(1+Parameters!B$1+Parameters!B$5)^Parameters!B$16</f>
        <v>3479828.8869551918</v>
      </c>
      <c r="H125">
        <f>EXP(-Parameters!B$6*N125^2)</f>
        <v>0.95087107444486996</v>
      </c>
      <c r="I125">
        <f>EXP(Parameters!B$7*L125-Parameters!B$8/2*L125^2)</f>
        <v>1.0055502903979703</v>
      </c>
      <c r="J125" s="54">
        <f t="shared" si="37"/>
        <v>0.95614868503906902</v>
      </c>
      <c r="K125">
        <f>Parameters!B$15*G125*H125*I125</f>
        <v>2.5690903174687097E+20</v>
      </c>
      <c r="L125" s="56">
        <v>4.6502514899945444</v>
      </c>
      <c r="M125" s="2">
        <f>M124+L125*Parameters!B$16</f>
        <v>6614.9346489837953</v>
      </c>
      <c r="N125" s="2">
        <f>N124+Parameters!B$9*(Parameters!B$10*Model!M125-Model!N124)</f>
        <v>3.1741705698985574</v>
      </c>
      <c r="O125" s="37">
        <f t="shared" si="41"/>
        <v>1.9809684442710696E-2</v>
      </c>
      <c r="P125" s="47">
        <f t="shared" si="42"/>
        <v>1.9603567518585122E-2</v>
      </c>
      <c r="Q125" s="48">
        <f t="shared" si="43"/>
        <v>1.9692612590371441E-2</v>
      </c>
      <c r="R125" s="48">
        <f t="shared" si="44"/>
        <v>-6.9770297472334964E-5</v>
      </c>
      <c r="S125" s="48">
        <f>-Parameters!B$6*2*Model!N125*((Model!N126-Model!N125)/5)</f>
        <v>-6.9649926764173497E-5</v>
      </c>
      <c r="T125" s="48">
        <f t="shared" si="45"/>
        <v>-1.9274774313457918E-5</v>
      </c>
      <c r="U125" s="48">
        <f>(Parameters!B$7-Parameters!B$8*Model!L125)*((Model!L126-Model!L125)/5)</f>
        <v>-1.9252631968673303E-5</v>
      </c>
      <c r="V125" s="49">
        <f t="shared" si="38"/>
        <v>-8.9045071785792885E-5</v>
      </c>
      <c r="W125" s="48">
        <f t="shared" si="39"/>
        <v>1.9910954928214208E-2</v>
      </c>
      <c r="Y125" s="38">
        <f t="shared" si="46"/>
        <v>-1.9031555728930491E-4</v>
      </c>
      <c r="AC125" s="10">
        <f>(Parameters!$B$13-Parameters!$E$25/Parameters!$E$24)*EXP(0.5*$A125*Parameters!$E$26) + Parameters!$E$25/Parameters!$E$24</f>
        <v>6668.4420569848289</v>
      </c>
      <c r="AD125" s="10">
        <f>(Parameters!B$13-Parameters!E$25/Parameters!E$24)*0.5*Parameters!E$26*EXP(-0.5*Model!A125*Parameters!E$27)</f>
        <v>1.5351005530553348</v>
      </c>
      <c r="AE125" s="10">
        <f>(Parameters!B$7-Parameters!B$8*Model!AD125)*(Parameters!B$15*EXP((Parameters!B$1+Parameters!B$19)*A125))/1000000000</f>
        <v>290019235.60723871</v>
      </c>
      <c r="AF125" s="2">
        <f>AF124+Parameters!B$9*(Parameters!B$10*Model!AC125-Model!AF124)</f>
        <v>3.2005183613246913</v>
      </c>
      <c r="AG125" s="10">
        <f t="shared" si="33"/>
        <v>2.634779142613386E-2</v>
      </c>
      <c r="AH125" s="11">
        <f t="shared" si="34"/>
        <v>8.3006854376373052E-3</v>
      </c>
      <c r="AI125" s="11">
        <f t="shared" si="47"/>
        <v>-4.436733252854097E-3</v>
      </c>
      <c r="AJ125" s="35">
        <v>0.27293488982755287</v>
      </c>
      <c r="AK125" s="11"/>
      <c r="AL125" s="2">
        <f>(Parameters!$B$13-Parameters!$B$25/Parameters!$B$24)*EXP(0.5*$A125*Parameters!$B$26) + Parameters!$B$25/Parameters!$B$24</f>
        <v>6755.5451490588903</v>
      </c>
      <c r="AM125" s="2">
        <f>(Parameters!B$13-Parameters!B$25/Parameters!B$24)*0.5*Parameters!B$26*EXP(-0.5*Model!A125*Parameters!B$27)</f>
        <v>1.598188707618829</v>
      </c>
      <c r="AN125" s="8">
        <f>(Parameters!B$7-Parameters!B$8*Model!AM125)*(Parameters!B$15*EXP((Parameters!B$1+Parameters!B$19)*A125))/1000000000</f>
        <v>289567071.42019141</v>
      </c>
      <c r="AO125" s="2">
        <f>AO124+Parameters!B$9*(Parameters!B$10*Model!AL125-Model!AO124)</f>
        <v>3.2423141804587261</v>
      </c>
      <c r="AP125">
        <f t="shared" si="35"/>
        <v>6.814361056016871E-2</v>
      </c>
      <c r="AQ125" s="3">
        <f t="shared" si="36"/>
        <v>2.1468162803345032E-2</v>
      </c>
      <c r="AV125" s="15">
        <f>IF(Parameters!H$30*EXP(0.5*Model!A125*Parameters!H$26)+Parameters!H$31*EXP(0.5*Model!A125*Parameters!H$27)+Parameters!$H$25/Parameters!$H$24&gt;AV124,Parameters!H$30*EXP(0.5*Model!A125*Parameters!H$26)+Parameters!H$31*EXP(0.5*Model!A125*Parameters!H$27)+Parameters!$H$25/Parameters!$H$24,AV124+5*AW124)</f>
        <v>4178.3170609379795</v>
      </c>
      <c r="AW125" s="22">
        <f>IF(Parameters!H$30*0.5*Parameters!H$26*EXP(0.5*Model!A125*Parameters!H$26)+Parameters!H$31*0.5*Parameters!H$27*EXP(0.5*Model!A125*Parameters!H$27)&gt;0,Parameters!H$30*0.5*Parameters!H$26*EXP(0.5*Model!A125*Parameters!H$26)+Parameters!H$31*0.5*Parameters!H$27*EXP(0.5*Model!A125*Parameters!H$27),0)</f>
        <v>0</v>
      </c>
      <c r="AX125">
        <f>(Parameters!B$7-Parameters!B$8*Model!AW125)*(Parameters!B$15*EXP((Parameters!B$1+Parameters!B$19)*A125))/1000000000</f>
        <v>301021578.25635588</v>
      </c>
      <c r="AY125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125))/1000000000</f>
        <v>27723053468.065502</v>
      </c>
      <c r="AZ125" s="2">
        <f>AZ124+Parameters!B$9*(Parameters!B$10*Model!AV125-Model!AZ124)</f>
        <v>2.0055921892502302</v>
      </c>
      <c r="BC125">
        <v>4166.6000000000004</v>
      </c>
      <c r="BD125">
        <v>0</v>
      </c>
      <c r="BE125">
        <f>(Parameters!B$7-Parameters!B$8*Model!BD125)*(Parameters!B$15*EXP((Parameters!B$1+Parameters!B$19)*A125))/1000000000</f>
        <v>301021578.25635588</v>
      </c>
      <c r="BF125" s="2">
        <f>BF124+Parameters!B$9*(Parameters!B$10*Model!BC125-Model!BF124)</f>
        <v>1.9999680000000002</v>
      </c>
    </row>
    <row r="126" spans="1:58" x14ac:dyDescent="0.3">
      <c r="A126">
        <f>A125+Parameters!B$16</f>
        <v>615</v>
      </c>
      <c r="B126">
        <f>B125*(1+Parameters!B$1)^Parameters!B$16</f>
        <v>157900725616.48874</v>
      </c>
      <c r="C126">
        <f>C125/(1+Parameters!B$2)^Parameters!B$16</f>
        <v>1.1968488629526927E-3</v>
      </c>
      <c r="D126">
        <f>(1/B126)*(1-Parameters!B$4)*K126</f>
        <v>1398410920.7978106</v>
      </c>
      <c r="E126">
        <f>D126^(1-Parameters!B$3)/(1-Parameters!B$3)</f>
        <v>-1.7987043014406163E-3</v>
      </c>
      <c r="F126" s="59">
        <f t="shared" si="26"/>
        <v>-339925.08164967113</v>
      </c>
      <c r="G126">
        <f>G125*(1+Parameters!B$1+Parameters!B$5)^Parameters!B$16</f>
        <v>3937106.9821551451</v>
      </c>
      <c r="H126">
        <f>EXP(-Parameters!B$6*N126^2)</f>
        <v>0.95053941950878296</v>
      </c>
      <c r="I126">
        <f>EXP(Parameters!B$7*L126-Parameters!B$8/2*L126^2)</f>
        <v>1.0054533862930159</v>
      </c>
      <c r="J126" s="54">
        <f t="shared" si="37"/>
        <v>0.95572307815010349</v>
      </c>
      <c r="K126">
        <f>Parameters!B$15*G126*H126*I126</f>
        <v>2.9053960408420585E+20</v>
      </c>
      <c r="L126" s="56">
        <v>4.5643400147427284</v>
      </c>
      <c r="M126" s="2">
        <f>M125+L126*Parameters!B$16</f>
        <v>6637.7563490575094</v>
      </c>
      <c r="N126" s="2">
        <f>N125+Parameters!B$9*(Parameters!B$10*Model!M126-Model!N125)</f>
        <v>3.1851419284362303</v>
      </c>
      <c r="O126" s="37">
        <f t="shared" si="41"/>
        <v>1.9763657425401648E-2</v>
      </c>
      <c r="P126" s="47">
        <f t="shared" si="42"/>
        <v>1.9558433552209636E-2</v>
      </c>
      <c r="Q126" s="48">
        <f t="shared" si="43"/>
        <v>1.9692612590371441E-2</v>
      </c>
      <c r="R126" s="48">
        <f t="shared" si="44"/>
        <v>-6.5631951062181885E-5</v>
      </c>
      <c r="S126" s="48">
        <f>-Parameters!B$6*2*Model!N126*((Model!N127-Model!N126)/5)</f>
        <v>-6.5526144728943696E-5</v>
      </c>
      <c r="T126" s="48">
        <f t="shared" si="45"/>
        <v>-6.8547087099852605E-5</v>
      </c>
      <c r="U126" s="48">
        <f>(Parameters!B$7-Parameters!B$8*Model!L126)*((Model!L127-Model!L126)/5)</f>
        <v>-6.8269942234722096E-5</v>
      </c>
      <c r="V126" s="49">
        <f t="shared" si="38"/>
        <v>-1.3417903816203449E-4</v>
      </c>
      <c r="W126" s="48">
        <f t="shared" si="39"/>
        <v>1.9865820961837966E-2</v>
      </c>
      <c r="Y126" s="38">
        <f t="shared" si="46"/>
        <v>-2.3634257459835203E-4</v>
      </c>
      <c r="AC126" s="10">
        <f>(Parameters!$B$13-Parameters!$E$25/Parameters!$E$24)*EXP(0.5*$A126*Parameters!$E$26) + Parameters!$E$25/Parameters!$E$24</f>
        <v>6676.0328637759731</v>
      </c>
      <c r="AD126" s="10">
        <f>(Parameters!B$13-Parameters!E$25/Parameters!E$24)*0.5*Parameters!E$26*EXP(-0.5*Model!A126*Parameters!E$27)</f>
        <v>1.5013472354241542</v>
      </c>
      <c r="AE126" s="10">
        <f>(Parameters!B$7-Parameters!B$8*Model!AD126)*(Parameters!B$15*EXP((Parameters!B$1+Parameters!B$19)*A126))/1000000000</f>
        <v>328087729.60943758</v>
      </c>
      <c r="AF126" s="2">
        <f>AF125+Parameters!B$9*(Parameters!B$10*Model!AC126-Model!AF125)</f>
        <v>3.2041692886482136</v>
      </c>
      <c r="AG126" s="10">
        <f t="shared" si="33"/>
        <v>1.9027360211983257E-2</v>
      </c>
      <c r="AH126" s="11">
        <f t="shared" si="34"/>
        <v>5.9737872407227026E-3</v>
      </c>
      <c r="AI126" s="11">
        <f t="shared" si="47"/>
        <v>-4.436733252854097E-3</v>
      </c>
      <c r="AJ126" s="35">
        <v>0.2640257606776048</v>
      </c>
      <c r="AK126" s="11"/>
      <c r="AL126" s="2">
        <f>(Parameters!$B$13-Parameters!$B$25/Parameters!$B$24)*EXP(0.5*$A126*Parameters!$B$26) + Parameters!$B$25/Parameters!$B$24</f>
        <v>6763.4489508378847</v>
      </c>
      <c r="AM126" s="2">
        <f>(Parameters!B$13-Parameters!B$25/Parameters!B$24)*0.5*Parameters!B$26*EXP(-0.5*Model!A126*Parameters!B$27)</f>
        <v>1.5634591717849391</v>
      </c>
      <c r="AN126" s="8">
        <f>(Parameters!B$7-Parameters!B$8*Model!AM126)*(Parameters!B$15*EXP((Parameters!B$1+Parameters!B$19)*A126))/1000000000</f>
        <v>327584548.32336575</v>
      </c>
      <c r="AO126" s="2">
        <f>AO125+Parameters!B$9*(Parameters!B$10*Model!AL126-Model!AO125)</f>
        <v>3.246115556488665</v>
      </c>
      <c r="AP126">
        <f t="shared" si="35"/>
        <v>6.097362805243467E-2</v>
      </c>
      <c r="AQ126" s="3">
        <f t="shared" si="36"/>
        <v>1.9143143201273336E-2</v>
      </c>
      <c r="AV126" s="15">
        <f>IF(Parameters!H$30*EXP(0.5*Model!A126*Parameters!H$26)+Parameters!H$31*EXP(0.5*Model!A126*Parameters!H$27)+Parameters!$H$25/Parameters!$H$24&gt;AV125,Parameters!H$30*EXP(0.5*Model!A126*Parameters!H$26)+Parameters!H$31*EXP(0.5*Model!A126*Parameters!H$27)+Parameters!$H$25/Parameters!$H$24,AV125+5*AW125)</f>
        <v>4178.3170609379795</v>
      </c>
      <c r="AW126" s="22">
        <f>IF(Parameters!H$30*0.5*Parameters!H$26*EXP(0.5*Model!A126*Parameters!H$26)+Parameters!H$31*0.5*Parameters!H$27*EXP(0.5*Model!A126*Parameters!H$27)&gt;0,Parameters!H$30*0.5*Parameters!H$26*EXP(0.5*Model!A126*Parameters!H$26)+Parameters!H$31*0.5*Parameters!H$27*EXP(0.5*Model!A126*Parameters!H$27),0)</f>
        <v>0</v>
      </c>
      <c r="AX126">
        <f>(Parameters!B$7-Parameters!B$8*Model!AW126)*(Parameters!B$15*EXP((Parameters!B$1+Parameters!B$19)*A126))/1000000000</f>
        <v>340250445.45801443</v>
      </c>
      <c r="AY126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126))/1000000000</f>
        <v>33411138159.673542</v>
      </c>
      <c r="AZ126" s="2">
        <f>AZ125+Parameters!B$9*(Parameters!B$10*Model!AV126-Model!AZ125)</f>
        <v>2.0055921892502302</v>
      </c>
      <c r="BC126">
        <v>4166.6000000000004</v>
      </c>
      <c r="BD126">
        <v>0</v>
      </c>
      <c r="BE126">
        <f>(Parameters!B$7-Parameters!B$8*Model!BD126)*(Parameters!B$15*EXP((Parameters!B$1+Parameters!B$19)*A126))/1000000000</f>
        <v>340250445.45801443</v>
      </c>
      <c r="BF126" s="2">
        <f>BF125+Parameters!B$9*(Parameters!B$10*Model!BC126-Model!BF125)</f>
        <v>1.9999680000000002</v>
      </c>
    </row>
    <row r="127" spans="1:58" x14ac:dyDescent="0.3">
      <c r="A127">
        <f>A126+Parameters!B$16</f>
        <v>620</v>
      </c>
      <c r="B127">
        <f>B126*(1+Parameters!B$1)^Parameters!B$16</f>
        <v>161887916808.14517</v>
      </c>
      <c r="C127">
        <f>C126/(1+Parameters!B$2)^Parameters!B$16</f>
        <v>1.1331399037374902E-3</v>
      </c>
      <c r="D127">
        <f>(1/B127)*(1-Parameters!B$4)*K127</f>
        <v>1542170740.3834176</v>
      </c>
      <c r="E127">
        <f>D127^(1-Parameters!B$3)/(1-Parameters!B$3)</f>
        <v>-1.7381433652772585E-3</v>
      </c>
      <c r="F127" s="59">
        <f t="shared" si="26"/>
        <v>-318847.90158203593</v>
      </c>
      <c r="G127">
        <f>G126*(1+Parameters!B$1+Parameters!B$5)^Parameters!B$16</f>
        <v>4454475.1746393535</v>
      </c>
      <c r="H127">
        <f>EXP(-Parameters!B$6*N127^2)</f>
        <v>0.95022754190110215</v>
      </c>
      <c r="I127">
        <f>EXP(Parameters!B$7*L127-Parameters!B$8/2*L127^2)</f>
        <v>1.0051088408361319</v>
      </c>
      <c r="J127" s="54">
        <f t="shared" si="37"/>
        <v>0.95508210317078379</v>
      </c>
      <c r="K127">
        <f>Parameters!B$15*G127*H127*I127</f>
        <v>3.2849843226729782E+20</v>
      </c>
      <c r="L127" s="56">
        <v>4.2603965632243641</v>
      </c>
      <c r="M127" s="2">
        <f>M126+L127*Parameters!B$16</f>
        <v>6659.0583318736308</v>
      </c>
      <c r="N127" s="2">
        <f>N126+Parameters!B$9*(Parameters!B$10*Model!M127-Model!N126)</f>
        <v>3.1954281489879648</v>
      </c>
      <c r="O127" s="37">
        <f t="shared" si="41"/>
        <v>1.9759741864112446E-2</v>
      </c>
      <c r="P127" s="47">
        <f t="shared" si="42"/>
        <v>1.9554593869574147E-2</v>
      </c>
      <c r="Q127" s="48">
        <f t="shared" si="43"/>
        <v>1.9692612590371441E-2</v>
      </c>
      <c r="R127" s="48">
        <f t="shared" si="44"/>
        <v>-6.0681239851171385E-5</v>
      </c>
      <c r="S127" s="48">
        <f>-Parameters!B$6*2*Model!N127*((Model!N128-Model!N127)/5)</f>
        <v>-6.0591351549434254E-5</v>
      </c>
      <c r="T127" s="48">
        <f t="shared" si="45"/>
        <v>-7.7337480945116925E-5</v>
      </c>
      <c r="U127" s="48">
        <f>(Parameters!B$7-Parameters!B$8*Model!L127)*((Model!L128-Model!L127)/5)</f>
        <v>-7.6990664070297022E-5</v>
      </c>
      <c r="V127" s="49">
        <f t="shared" si="38"/>
        <v>-1.380187207962883E-4</v>
      </c>
      <c r="W127" s="48">
        <f t="shared" si="39"/>
        <v>1.9861981279203713E-2</v>
      </c>
      <c r="Y127" s="38">
        <f t="shared" si="46"/>
        <v>-2.4025813588755482E-4</v>
      </c>
      <c r="AC127" s="10">
        <f>(Parameters!$B$13-Parameters!$E$25/Parameters!$E$24)*EXP(0.5*$A127*Parameters!$E$26) + Parameters!$E$25/Parameters!$E$24</f>
        <v>6683.4567662479249</v>
      </c>
      <c r="AD127" s="10">
        <f>(Parameters!B$13-Parameters!E$25/Parameters!E$24)*0.5*Parameters!E$26*EXP(-0.5*Model!A127*Parameters!E$27)</f>
        <v>1.4683360753336274</v>
      </c>
      <c r="AE127" s="10">
        <f>(Parameters!B$7-Parameters!B$8*Model!AD127)*(Parameters!B$15*EXP((Parameters!B$1+Parameters!B$19)*A127))/1000000000</f>
        <v>371146115.1333313</v>
      </c>
      <c r="AF127" s="2">
        <f>AF126+Parameters!B$9*(Parameters!B$10*Model!AC127-Model!AF126)</f>
        <v>3.2077399405074645</v>
      </c>
      <c r="AG127" s="10">
        <f t="shared" si="33"/>
        <v>1.2311791519499682E-2</v>
      </c>
      <c r="AH127" s="11">
        <f t="shared" si="34"/>
        <v>3.8529395578489199E-3</v>
      </c>
      <c r="AI127" s="11">
        <f t="shared" si="47"/>
        <v>-4.436733252854097E-3</v>
      </c>
      <c r="AJ127" s="35">
        <v>0.25540744294520989</v>
      </c>
      <c r="AK127" s="11"/>
      <c r="AL127" s="2">
        <f>(Parameters!$B$13-Parameters!$B$25/Parameters!$B$24)*EXP(0.5*$A127*Parameters!$B$26) + Parameters!$B$25/Parameters!$B$24</f>
        <v>6771.1809985769478</v>
      </c>
      <c r="AM127" s="2">
        <f>(Parameters!B$13-Parameters!B$25/Parameters!B$24)*0.5*Parameters!B$26*EXP(-0.5*Model!A127*Parameters!B$27)</f>
        <v>1.5294843282182933</v>
      </c>
      <c r="AN127" s="8">
        <f>(Parameters!B$7-Parameters!B$8*Model!AM127)*(Parameters!B$15*EXP((Parameters!B$1+Parameters!B$19)*A127))/1000000000</f>
        <v>370586184.09897965</v>
      </c>
      <c r="AO127" s="2">
        <f>AO126+Parameters!B$9*(Parameters!B$10*Model!AL127-Model!AO126)</f>
        <v>3.2498343264881515</v>
      </c>
      <c r="AP127">
        <f t="shared" si="35"/>
        <v>5.4406177500186725E-2</v>
      </c>
      <c r="AQ127" s="3">
        <f t="shared" si="36"/>
        <v>1.7026255939260562E-2</v>
      </c>
      <c r="AV127" s="15">
        <f>IF(Parameters!H$30*EXP(0.5*Model!A127*Parameters!H$26)+Parameters!H$31*EXP(0.5*Model!A127*Parameters!H$27)+Parameters!$H$25/Parameters!$H$24&gt;AV126,Parameters!H$30*EXP(0.5*Model!A127*Parameters!H$26)+Parameters!H$31*EXP(0.5*Model!A127*Parameters!H$27)+Parameters!$H$25/Parameters!$H$24,AV126+5*AW126)</f>
        <v>4178.3170609379795</v>
      </c>
      <c r="AW127" s="22">
        <f>IF(Parameters!H$30*0.5*Parameters!H$26*EXP(0.5*Model!A127*Parameters!H$26)+Parameters!H$31*0.5*Parameters!H$27*EXP(0.5*Model!A127*Parameters!H$27)&gt;0,Parameters!H$30*0.5*Parameters!H$26*EXP(0.5*Model!A127*Parameters!H$26)+Parameters!H$31*0.5*Parameters!H$27*EXP(0.5*Model!A127*Parameters!H$27),0)</f>
        <v>0</v>
      </c>
      <c r="AX127">
        <f>(Parameters!B$7-Parameters!B$8*Model!AW127)*(Parameters!B$15*EXP((Parameters!B$1+Parameters!B$19)*A127))/1000000000</f>
        <v>384591584.11489338</v>
      </c>
      <c r="AY127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127))/1000000000</f>
        <v>40266277104.384361</v>
      </c>
      <c r="AZ127" s="2">
        <f>AZ126+Parameters!B$9*(Parameters!B$10*Model!AV127-Model!AZ126)</f>
        <v>2.0055921892502302</v>
      </c>
      <c r="BC127">
        <v>4166.6000000000004</v>
      </c>
      <c r="BD127">
        <v>0</v>
      </c>
      <c r="BE127">
        <f>(Parameters!B$7-Parameters!B$8*Model!BD127)*(Parameters!B$15*EXP((Parameters!B$1+Parameters!B$19)*A127))/1000000000</f>
        <v>384591584.11489338</v>
      </c>
      <c r="BF127" s="2">
        <f>BF126+Parameters!B$9*(Parameters!B$10*Model!BC127-Model!BF126)</f>
        <v>1.9999680000000002</v>
      </c>
    </row>
    <row r="128" spans="1:58" x14ac:dyDescent="0.3">
      <c r="A128">
        <f>A127+Parameters!B$16</f>
        <v>625</v>
      </c>
      <c r="B128">
        <f>B127*(1+Parameters!B$1)^Parameters!B$16</f>
        <v>165975789573.85236</v>
      </c>
      <c r="C128">
        <f>C127/(1+Parameters!B$2)^Parameters!B$16</f>
        <v>1.0728222093761232E-3</v>
      </c>
      <c r="D128">
        <f>(1/B128)*(1-Parameters!B$4)*K128</f>
        <v>1700676745.4095504</v>
      </c>
      <c r="E128">
        <f>D128^(1-Parameters!B$3)/(1-Parameters!B$3)</f>
        <v>-1.6796327535907832E-3</v>
      </c>
      <c r="F128" s="59">
        <f t="shared" si="26"/>
        <v>-299079.62948097638</v>
      </c>
      <c r="G128">
        <f>G127*(1+Parameters!B$1+Parameters!B$5)^Parameters!B$16</f>
        <v>5039829.796704364</v>
      </c>
      <c r="H128">
        <f>EXP(-Parameters!B$6*N128^2)</f>
        <v>0.94993928070651379</v>
      </c>
      <c r="I128">
        <f>EXP(Parameters!B$7*L128-Parameters!B$8/2*L128^2)</f>
        <v>1.004720253042847</v>
      </c>
      <c r="J128" s="54">
        <f t="shared" si="37"/>
        <v>0.95442323448678856</v>
      </c>
      <c r="K128">
        <f>Parameters!B$15*G128*H128*I128</f>
        <v>3.7140942845952583E+20</v>
      </c>
      <c r="L128" s="56">
        <v>3.9203882913688766</v>
      </c>
      <c r="M128" s="2">
        <f>M127+L128*Parameters!B$16</f>
        <v>6678.6602733304753</v>
      </c>
      <c r="N128" s="2">
        <f>N127+Parameters!B$9*(Parameters!B$10*Model!M128-Model!N127)</f>
        <v>3.204909093125079</v>
      </c>
      <c r="O128" s="37">
        <f t="shared" si="41"/>
        <v>1.9743793999565717E-2</v>
      </c>
      <c r="P128" s="47">
        <f t="shared" si="42"/>
        <v>1.9538954902281771E-2</v>
      </c>
      <c r="Q128" s="48">
        <f t="shared" si="43"/>
        <v>1.9692612590371441E-2</v>
      </c>
      <c r="R128" s="48">
        <f t="shared" si="44"/>
        <v>-5.4313870370376811E-5</v>
      </c>
      <c r="S128" s="48">
        <f>-Parameters!B$6*2*Model!N128*((Model!N129-Model!N128)/5)</f>
        <v>-5.4242258649759014E-5</v>
      </c>
      <c r="T128" s="48">
        <f t="shared" si="45"/>
        <v>-9.93438177202232E-5</v>
      </c>
      <c r="U128" s="48">
        <f>(Parameters!B$7-Parameters!B$8*Model!L128)*((Model!L129-Model!L128)/5)</f>
        <v>-9.8783030098676826E-5</v>
      </c>
      <c r="V128" s="49">
        <f t="shared" si="38"/>
        <v>-1.5365768809060001E-4</v>
      </c>
      <c r="W128" s="48">
        <f t="shared" si="39"/>
        <v>1.9846342311909401E-2</v>
      </c>
      <c r="Y128" s="38">
        <f t="shared" si="46"/>
        <v>-2.5620600043428296E-4</v>
      </c>
      <c r="AC128" s="10">
        <f>(Parameters!$B$13-Parameters!$E$25/Parameters!$E$24)*EXP(0.5*$A128*Parameters!$E$26) + Parameters!$E$25/Parameters!$E$24</f>
        <v>6690.7174342413928</v>
      </c>
      <c r="AD128" s="10">
        <f>(Parameters!B$13-Parameters!E$25/Parameters!E$24)*0.5*Parameters!E$26*EXP(-0.5*Model!A128*Parameters!E$27)</f>
        <v>1.4360507544525849</v>
      </c>
      <c r="AE128" s="10">
        <f>(Parameters!B$7-Parameters!B$8*Model!AD128)*(Parameters!B$15*EXP((Parameters!B$1+Parameters!B$19)*A128))/1000000000</f>
        <v>419847711.97303188</v>
      </c>
      <c r="AF128" s="2">
        <f>AF127+Parameters!B$9*(Parameters!B$10*Model!AC128-Model!AF127)</f>
        <v>3.2112320819746007</v>
      </c>
      <c r="AG128" s="10">
        <f t="shared" si="33"/>
        <v>6.3229888495217601E-3</v>
      </c>
      <c r="AH128" s="11">
        <f t="shared" si="34"/>
        <v>1.972907394810462E-3</v>
      </c>
      <c r="AI128" s="11">
        <f t="shared" si="47"/>
        <v>-4.436733252854097E-3</v>
      </c>
      <c r="AJ128" s="35">
        <v>0.24707044397635494</v>
      </c>
      <c r="AK128" s="11"/>
      <c r="AL128" s="2">
        <f>(Parameters!$B$13-Parameters!$B$25/Parameters!$B$24)*EXP(0.5*$A128*Parameters!$B$26) + Parameters!$B$25/Parameters!$B$24</f>
        <v>6778.7450245875725</v>
      </c>
      <c r="AM128" s="2">
        <f>(Parameters!B$13-Parameters!B$25/Parameters!B$24)*0.5*Parameters!B$26*EXP(-0.5*Model!A128*Parameters!B$27)</f>
        <v>1.4962477770331881</v>
      </c>
      <c r="AN128" s="8">
        <f>(Parameters!B$7-Parameters!B$8*Model!AM128)*(Parameters!B$15*EXP((Parameters!B$1+Parameters!B$19)*A128))/1000000000</f>
        <v>419224656.70676416</v>
      </c>
      <c r="AO128" s="2">
        <f>AO127+Parameters!B$9*(Parameters!B$10*Model!AL128-Model!AO127)</f>
        <v>3.2534722855324985</v>
      </c>
      <c r="AP128">
        <f t="shared" si="35"/>
        <v>4.8563192407419464E-2</v>
      </c>
      <c r="AQ128" s="3">
        <f t="shared" si="36"/>
        <v>1.5152751917860459E-2</v>
      </c>
      <c r="AV128" s="15">
        <f>IF(Parameters!H$30*EXP(0.5*Model!A128*Parameters!H$26)+Parameters!H$31*EXP(0.5*Model!A128*Parameters!H$27)+Parameters!$H$25/Parameters!$H$24&gt;AV127,Parameters!H$30*EXP(0.5*Model!A128*Parameters!H$26)+Parameters!H$31*EXP(0.5*Model!A128*Parameters!H$27)+Parameters!$H$25/Parameters!$H$24,AV127+5*AW127)</f>
        <v>4178.3170609379795</v>
      </c>
      <c r="AW128" s="22">
        <f>IF(Parameters!H$30*0.5*Parameters!H$26*EXP(0.5*Model!A128*Parameters!H$26)+Parameters!H$31*0.5*Parameters!H$27*EXP(0.5*Model!A128*Parameters!H$27)&gt;0,Parameters!H$30*0.5*Parameters!H$26*EXP(0.5*Model!A128*Parameters!H$26)+Parameters!H$31*0.5*Parameters!H$27*EXP(0.5*Model!A128*Parameters!H$27),0)</f>
        <v>0</v>
      </c>
      <c r="AX128">
        <f>(Parameters!B$7-Parameters!B$8*Model!AW128)*(Parameters!B$15*EXP((Parameters!B$1+Parameters!B$19)*A128))/1000000000</f>
        <v>434711220.94461566</v>
      </c>
      <c r="AY128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128))/1000000000</f>
        <v>48527920961.520447</v>
      </c>
      <c r="AZ128" s="2">
        <f>AZ127+Parameters!B$9*(Parameters!B$10*Model!AV128-Model!AZ127)</f>
        <v>2.0055921892502302</v>
      </c>
      <c r="BC128">
        <v>4166.6000000000004</v>
      </c>
      <c r="BD128">
        <v>0</v>
      </c>
      <c r="BE128">
        <f>(Parameters!B$7-Parameters!B$8*Model!BD128)*(Parameters!B$15*EXP((Parameters!B$1+Parameters!B$19)*A128))/1000000000</f>
        <v>434711220.94461566</v>
      </c>
      <c r="BF128" s="2">
        <f>BF127+Parameters!B$9*(Parameters!B$10*Model!BC128-Model!BF127)</f>
        <v>1.9999680000000002</v>
      </c>
    </row>
    <row r="129" spans="1:58" x14ac:dyDescent="0.3">
      <c r="A129">
        <f>A128+Parameters!B$16</f>
        <v>630</v>
      </c>
      <c r="B129">
        <f>B128*(1+Parameters!B$1)^Parameters!B$16</f>
        <v>170166886249.52197</v>
      </c>
      <c r="C129">
        <f>C128/(1+Parameters!B$2)^Parameters!B$16</f>
        <v>1.0157152608732958E-3</v>
      </c>
      <c r="D129">
        <f>(1/B129)*(1-Parameters!B$4)*K129</f>
        <v>1875327525.3202798</v>
      </c>
      <c r="E129">
        <f>D129^(1-Parameters!B$3)/(1-Parameters!B$3)</f>
        <v>-1.6231361892069937E-3</v>
      </c>
      <c r="F129" s="59">
        <f t="shared" si="26"/>
        <v>-280544.6496820316</v>
      </c>
      <c r="G129">
        <f>G128*(1+Parameters!B$1+Parameters!B$5)^Parameters!B$16</f>
        <v>5702104.8235622048</v>
      </c>
      <c r="H129">
        <f>EXP(-Parameters!B$6*N129^2)</f>
        <v>0.94968134133755255</v>
      </c>
      <c r="I129">
        <f>EXP(Parameters!B$7*L129-Parameters!B$8/2*L129^2)</f>
        <v>1.0042213132411768</v>
      </c>
      <c r="J129" s="54">
        <f t="shared" si="37"/>
        <v>0.95369024375863931</v>
      </c>
      <c r="K129">
        <f>Parameters!B$15*G129*H129*I129</f>
        <v>4.1989295484443892E+20</v>
      </c>
      <c r="L129" s="56">
        <v>3.4880351866220711</v>
      </c>
      <c r="M129" s="2">
        <f>M128+L129*Parameters!B$16</f>
        <v>6696.1004492635857</v>
      </c>
      <c r="N129" s="2">
        <f>N128+Parameters!B$9*(Parameters!B$10*Model!M129-Model!N128)</f>
        <v>3.213371463987035</v>
      </c>
      <c r="O129" s="37">
        <f t="shared" si="41"/>
        <v>1.9728917135830804E-2</v>
      </c>
      <c r="P129" s="47">
        <f t="shared" si="42"/>
        <v>1.9524365970883365E-2</v>
      </c>
      <c r="Q129" s="48">
        <f t="shared" si="43"/>
        <v>1.9692612590371441E-2</v>
      </c>
      <c r="R129" s="48">
        <f t="shared" si="44"/>
        <v>-4.649054138416788E-5</v>
      </c>
      <c r="S129" s="48">
        <f>-Parameters!B$6*2*Model!N129*((Model!N130-Model!N129)/5)</f>
        <v>-4.6438329265491762E-5</v>
      </c>
      <c r="T129" s="48">
        <f t="shared" si="45"/>
        <v>-1.2175607810415421E-4</v>
      </c>
      <c r="U129" s="48">
        <f>(Parameters!B$7-Parameters!B$8*Model!L129)*((Model!L130-Model!L129)/5)</f>
        <v>-1.2093435259398891E-4</v>
      </c>
      <c r="V129" s="49">
        <f t="shared" si="38"/>
        <v>-1.6824661948832209E-4</v>
      </c>
      <c r="W129" s="48">
        <f t="shared" si="39"/>
        <v>1.9831753380511678E-2</v>
      </c>
      <c r="Y129" s="38">
        <f t="shared" si="46"/>
        <v>-2.7108286416919689E-4</v>
      </c>
      <c r="AC129" s="10">
        <f>(Parameters!$B$13-Parameters!$E$25/Parameters!$E$24)*EXP(0.5*$A129*Parameters!$E$26) + Parameters!$E$25/Parameters!$E$24</f>
        <v>6697.8184569057576</v>
      </c>
      <c r="AD129" s="10">
        <f>(Parameters!B$13-Parameters!E$25/Parameters!E$24)*0.5*Parameters!E$26*EXP(-0.5*Model!A129*Parameters!E$27)</f>
        <v>1.4044753132522929</v>
      </c>
      <c r="AE129" s="10">
        <f>(Parameters!B$7-Parameters!B$8*Model!AD129)*(Parameters!B$15*EXP((Parameters!B$1+Parameters!B$19)*A129))/1000000000</f>
        <v>474931300.76051682</v>
      </c>
      <c r="AF129" s="2">
        <f>AF128+Parameters!B$9*(Parameters!B$10*Model!AC129-Model!AF128)</f>
        <v>3.2146474393119164</v>
      </c>
      <c r="AG129" s="10">
        <f t="shared" si="33"/>
        <v>1.2759753248814398E-3</v>
      </c>
      <c r="AH129" s="11">
        <f t="shared" si="34"/>
        <v>3.9708304476515638E-4</v>
      </c>
      <c r="AI129" s="11">
        <f t="shared" si="47"/>
        <v>-4.436733252854097E-3</v>
      </c>
      <c r="AJ129" s="35">
        <v>0.23900558097583796</v>
      </c>
      <c r="AK129" s="11"/>
      <c r="AL129" s="2">
        <f>(Parameters!$B$13-Parameters!$B$25/Parameters!$B$24)*EXP(0.5*$A129*Parameters!$B$26) + Parameters!$B$25/Parameters!$B$24</f>
        <v>6786.1446800760359</v>
      </c>
      <c r="AM129" s="2">
        <f>(Parameters!B$13-Parameters!B$25/Parameters!B$24)*0.5*Parameters!B$26*EXP(-0.5*Model!A129*Parameters!B$27)</f>
        <v>1.4637334747226216</v>
      </c>
      <c r="AN129" s="8">
        <f>(Parameters!B$7-Parameters!B$8*Model!AM129)*(Parameters!B$15*EXP((Parameters!B$1+Parameters!B$19)*A129))/1000000000</f>
        <v>474238033.31478363</v>
      </c>
      <c r="AO129" s="2">
        <f>AO128+Parameters!B$9*(Parameters!B$10*Model!AL129-Model!AO128)</f>
        <v>3.2570311896890276</v>
      </c>
      <c r="AP129">
        <f t="shared" si="35"/>
        <v>4.3659725701992613E-2</v>
      </c>
      <c r="AQ129" s="3">
        <f t="shared" si="36"/>
        <v>1.3586890339724747E-2</v>
      </c>
      <c r="AV129" s="15">
        <f>IF(Parameters!H$30*EXP(0.5*Model!A129*Parameters!H$26)+Parameters!H$31*EXP(0.5*Model!A129*Parameters!H$27)+Parameters!$H$25/Parameters!$H$24&gt;AV128,Parameters!H$30*EXP(0.5*Model!A129*Parameters!H$26)+Parameters!H$31*EXP(0.5*Model!A129*Parameters!H$27)+Parameters!$H$25/Parameters!$H$24,AV128+5*AW128)</f>
        <v>4178.3170609379795</v>
      </c>
      <c r="AW129" s="22">
        <f>IF(Parameters!H$30*0.5*Parameters!H$26*EXP(0.5*Model!A129*Parameters!H$26)+Parameters!H$31*0.5*Parameters!H$27*EXP(0.5*Model!A129*Parameters!H$27)&gt;0,Parameters!H$30*0.5*Parameters!H$26*EXP(0.5*Model!A129*Parameters!H$26)+Parameters!H$31*0.5*Parameters!H$27*EXP(0.5*Model!A129*Parameters!H$27),0)</f>
        <v>0</v>
      </c>
      <c r="AX129">
        <f>(Parameters!B$7-Parameters!B$8*Model!AW129)*(Parameters!B$15*EXP((Parameters!B$1+Parameters!B$19)*A129))/1000000000</f>
        <v>491362404.74441719</v>
      </c>
      <c r="AY129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129))/1000000000</f>
        <v>58484649741.586082</v>
      </c>
      <c r="AZ129" s="2">
        <f>AZ128+Parameters!B$9*(Parameters!B$10*Model!AV129-Model!AZ128)</f>
        <v>2.0055921892502302</v>
      </c>
      <c r="BC129">
        <v>4166.6000000000004</v>
      </c>
      <c r="BD129">
        <v>0</v>
      </c>
      <c r="BE129">
        <f>(Parameters!B$7-Parameters!B$8*Model!BD129)*(Parameters!B$15*EXP((Parameters!B$1+Parameters!B$19)*A129))/1000000000</f>
        <v>491362404.74441719</v>
      </c>
      <c r="BF129" s="2">
        <f>BF128+Parameters!B$9*(Parameters!B$10*Model!BC129-Model!BF128)</f>
        <v>1.9999680000000002</v>
      </c>
    </row>
    <row r="130" spans="1:58" x14ac:dyDescent="0.3">
      <c r="A130">
        <f>A129+Parameters!B$16</f>
        <v>635</v>
      </c>
      <c r="B130">
        <f>B129*(1+Parameters!B$1)^Parameters!B$16</f>
        <v>174463813368.23337</v>
      </c>
      <c r="C130">
        <f>C129/(1+Parameters!B$2)^Parameters!B$16</f>
        <v>9.6164814836454337E-4</v>
      </c>
      <c r="D130">
        <f>(1/B130)*(1-Parameters!B$4)*K130</f>
        <v>2067763206.8601153</v>
      </c>
      <c r="E130">
        <f>D130^(1-Parameters!B$3)/(1-Parameters!B$3)</f>
        <v>-1.5685800042891114E-3</v>
      </c>
      <c r="F130" s="59">
        <f t="shared" si="26"/>
        <v>-263165.06417824043</v>
      </c>
      <c r="G130">
        <f>G129*(1+Parameters!B$1+Parameters!B$5)^Parameters!B$16</f>
        <v>6451408.2281415248</v>
      </c>
      <c r="H130">
        <f>EXP(-Parameters!B$6*N130^2)</f>
        <v>0.94946061099472323</v>
      </c>
      <c r="I130">
        <f>EXP(Parameters!B$7*L130-Parameters!B$8/2*L130^2)</f>
        <v>1.0036101490491958</v>
      </c>
      <c r="J130" s="54">
        <f t="shared" si="37"/>
        <v>0.95288830531675461</v>
      </c>
      <c r="K130">
        <f>Parameters!B$15*G130*H130*I130</f>
        <v>4.7467086080439851E+20</v>
      </c>
      <c r="L130" s="56">
        <v>2.964672498428869</v>
      </c>
      <c r="M130" s="2">
        <f>M129+L130*Parameters!B$16</f>
        <v>6710.9238117557297</v>
      </c>
      <c r="N130" s="2">
        <f>N129+Parameters!B$9*(Parameters!B$10*Model!M130-Model!N129)</f>
        <v>3.2205972593527337</v>
      </c>
      <c r="O130" s="37">
        <f t="shared" si="41"/>
        <v>1.9744908705393804E-2</v>
      </c>
      <c r="P130" s="47">
        <f t="shared" si="42"/>
        <v>1.9540048025106387E-2</v>
      </c>
      <c r="Q130" s="48">
        <f t="shared" si="43"/>
        <v>1.9692612590371441E-2</v>
      </c>
      <c r="R130" s="48">
        <f t="shared" si="44"/>
        <v>-3.9093088728934986E-5</v>
      </c>
      <c r="S130" s="48">
        <f>-Parameters!B$6*2*Model!N130*((Model!N131-Model!N130)/5)</f>
        <v>-3.9056322434120175E-5</v>
      </c>
      <c r="T130" s="48">
        <f t="shared" si="45"/>
        <v>-1.1347147653487508E-4</v>
      </c>
      <c r="U130" s="48">
        <f>(Parameters!B$7-Parameters!B$8*Model!L130)*((Model!L131-Model!L130)/5)</f>
        <v>-1.1277591458737757E-4</v>
      </c>
      <c r="V130" s="49">
        <f t="shared" si="38"/>
        <v>-1.5256456526381007E-4</v>
      </c>
      <c r="W130" s="48">
        <f t="shared" si="39"/>
        <v>1.9847435434736192E-2</v>
      </c>
      <c r="Y130" s="38">
        <f t="shared" si="46"/>
        <v>-2.5509129460619603E-4</v>
      </c>
      <c r="AC130" s="10">
        <f>(Parameters!$B$13-Parameters!$E$25/Parameters!$E$24)*EXP(0.5*$A130*Parameters!$E$26) + Parameters!$E$25/Parameters!$E$24</f>
        <v>6704.7633444732919</v>
      </c>
      <c r="AD130" s="10">
        <f>(Parameters!B$13-Parameters!E$25/Parameters!E$24)*0.5*Parameters!E$26*EXP(-0.5*Model!A130*Parameters!E$27)</f>
        <v>1.3735941431172134</v>
      </c>
      <c r="AE130" s="10">
        <f>(Parameters!B$7-Parameters!B$8*Model!AD130)*(Parameters!B$15*EXP((Parameters!B$1+Parameters!B$19)*A130))/1000000000</f>
        <v>537232293.97790492</v>
      </c>
      <c r="AF130" s="2">
        <f>AF129+Parameters!B$9*(Parameters!B$10*Model!AC130-Model!AF129)</f>
        <v>3.2179877008251832</v>
      </c>
      <c r="AG130" s="10">
        <f t="shared" si="33"/>
        <v>-2.6095585275505151E-3</v>
      </c>
      <c r="AH130" s="11">
        <f t="shared" si="34"/>
        <v>-8.1027161032701635E-4</v>
      </c>
      <c r="AI130" s="11">
        <f t="shared" si="47"/>
        <v>-4.436733252854097E-3</v>
      </c>
      <c r="AJ130" s="35">
        <v>0.23120397089287106</v>
      </c>
      <c r="AK130" s="11"/>
      <c r="AL130" s="2">
        <f>(Parameters!$B$13-Parameters!$B$25/Parameters!$B$24)*EXP(0.5*$A130*Parameters!$B$26) + Parameters!$B$25/Parameters!$B$24</f>
        <v>6793.3835369058552</v>
      </c>
      <c r="AM130" s="2">
        <f>(Parameters!B$13-Parameters!B$25/Parameters!B$24)*0.5*Parameters!B$26*EXP(-0.5*Model!A130*Parameters!B$27)</f>
        <v>1.431925726413986</v>
      </c>
      <c r="AN130" s="8">
        <f>(Parameters!B$7-Parameters!B$8*Model!AM130)*(Parameters!B$15*EXP((Parameters!B$1+Parameters!B$19)*A130))/1000000000</f>
        <v>536460933.3407793</v>
      </c>
      <c r="AO130" s="2">
        <f>AO129+Parameters!B$9*(Parameters!B$10*Model!AL130-Model!AO129)</f>
        <v>3.2605127568647334</v>
      </c>
      <c r="AP130">
        <f t="shared" si="35"/>
        <v>3.9915497511999742E-2</v>
      </c>
      <c r="AQ130" s="3">
        <f t="shared" si="36"/>
        <v>1.2393818381383658E-2</v>
      </c>
      <c r="AV130" s="15">
        <f>IF(Parameters!H$30*EXP(0.5*Model!A130*Parameters!H$26)+Parameters!H$31*EXP(0.5*Model!A130*Parameters!H$27)+Parameters!$H$25/Parameters!$H$24&gt;AV129,Parameters!H$30*EXP(0.5*Model!A130*Parameters!H$26)+Parameters!H$31*EXP(0.5*Model!A130*Parameters!H$27)+Parameters!$H$25/Parameters!$H$24,AV129+5*AW129)</f>
        <v>4178.3170609379795</v>
      </c>
      <c r="AW130" s="22">
        <f>IF(Parameters!H$30*0.5*Parameters!H$26*EXP(0.5*Model!A130*Parameters!H$26)+Parameters!H$31*0.5*Parameters!H$27*EXP(0.5*Model!A130*Parameters!H$27)&gt;0,Parameters!H$30*0.5*Parameters!H$26*EXP(0.5*Model!A130*Parameters!H$26)+Parameters!H$31*0.5*Parameters!H$27*EXP(0.5*Model!A130*Parameters!H$27),0)</f>
        <v>0</v>
      </c>
      <c r="AX130">
        <f>(Parameters!B$7-Parameters!B$8*Model!AW130)*(Parameters!B$15*EXP((Parameters!B$1+Parameters!B$19)*A130))/1000000000</f>
        <v>555396320.96816003</v>
      </c>
      <c r="AY130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130))/1000000000</f>
        <v>70484252933.650467</v>
      </c>
      <c r="AZ130" s="2">
        <f>AZ129+Parameters!B$9*(Parameters!B$10*Model!AV130-Model!AZ129)</f>
        <v>2.0055921892502302</v>
      </c>
      <c r="BC130">
        <v>4166.6000000000004</v>
      </c>
      <c r="BD130">
        <v>0</v>
      </c>
      <c r="BE130">
        <f>(Parameters!B$7-Parameters!B$8*Model!BD130)*(Parameters!B$15*EXP((Parameters!B$1+Parameters!B$19)*A130))/1000000000</f>
        <v>555396320.96816003</v>
      </c>
      <c r="BF130" s="2">
        <f>BF129+Parameters!B$9*(Parameters!B$10*Model!BC130-Model!BF129)</f>
        <v>1.9999680000000002</v>
      </c>
    </row>
    <row r="131" spans="1:58" x14ac:dyDescent="0.3">
      <c r="A131">
        <f>A130+Parameters!B$16</f>
        <v>640</v>
      </c>
      <c r="B131">
        <f>B130*(1+Parameters!B$1)^Parameters!B$16</f>
        <v>178869243281.29245</v>
      </c>
      <c r="C131">
        <f>C130/(1+Parameters!B$2)^Parameters!B$16</f>
        <v>9.1045905961662399E-4</v>
      </c>
      <c r="D131">
        <f>(1/B131)*(1-Parameters!B$4)*K131</f>
        <v>2280124346.0215001</v>
      </c>
      <c r="E131">
        <f>D131^(1-Parameters!B$3)/(1-Parameters!B$3)</f>
        <v>-1.5158159393741063E-3</v>
      </c>
      <c r="F131" s="59">
        <f t="shared" ref="F131:F194" si="48">B131*C131*E131</f>
        <v>-246855.35966909549</v>
      </c>
      <c r="G131">
        <f>G130*(1+Parameters!B$1+Parameters!B$5)^Parameters!B$16</f>
        <v>7299176.2540294742</v>
      </c>
      <c r="H131">
        <f>EXP(-Parameters!B$6*N131^2)</f>
        <v>0.94927504239188742</v>
      </c>
      <c r="I131">
        <f>EXP(Parameters!B$7*L131-Parameters!B$8/2*L131^2)</f>
        <v>1.0030409049195053</v>
      </c>
      <c r="J131" s="54">
        <f t="shared" si="37"/>
        <v>0.95216169753826052</v>
      </c>
      <c r="K131">
        <f>Parameters!B$15*G131*H131*I131</f>
        <v>5.3663699521068106E+20</v>
      </c>
      <c r="L131" s="56">
        <v>2.4831603152966433</v>
      </c>
      <c r="M131" s="2">
        <f>M130+L131*Parameters!B$16</f>
        <v>6723.339613332213</v>
      </c>
      <c r="N131" s="2">
        <f>N130+Parameters!B$9*(Parameters!B$10*Model!M131-Model!N130)</f>
        <v>3.2266607810055419</v>
      </c>
      <c r="O131" s="37">
        <f t="shared" ref="O131:O162" si="49">((K132/B132)/(K131/B131))^0.2-1</f>
        <v>1.9290929743228435E-2</v>
      </c>
      <c r="P131" s="47">
        <f t="shared" si="42"/>
        <v>1.9094760148253159E-2</v>
      </c>
      <c r="Q131" s="48">
        <f t="shared" si="43"/>
        <v>1.9692612590371441E-2</v>
      </c>
      <c r="R131" s="48">
        <f t="shared" si="44"/>
        <v>-3.9672685797168361E-6</v>
      </c>
      <c r="S131" s="48">
        <f>-Parameters!B$6*2*Model!N131*((Model!N132-Model!N131)/5)</f>
        <v>-3.9668907171473594E-6</v>
      </c>
      <c r="T131" s="48">
        <f t="shared" si="45"/>
        <v>-5.9388517353871372E-4</v>
      </c>
      <c r="U131" s="48">
        <f>(Parameters!B$7-Parameters!B$8*Model!L131)*((Model!L132-Model!L131)/5)</f>
        <v>-5.7616960741405901E-4</v>
      </c>
      <c r="V131" s="49">
        <f t="shared" si="38"/>
        <v>-5.9785244211843058E-4</v>
      </c>
      <c r="W131" s="48">
        <f t="shared" si="39"/>
        <v>1.9402147557881569E-2</v>
      </c>
      <c r="Y131" s="38">
        <f t="shared" ref="Y131:Y162" si="50">O131-0.02</f>
        <v>-7.0907025677156496E-4</v>
      </c>
      <c r="AC131" s="10">
        <f>(Parameters!$B$13-Parameters!$E$25/Parameters!$E$24)*EXP(0.5*$A131*Parameters!$E$26) + Parameters!$E$25/Parameters!$E$24</f>
        <v>6711.5555299943626</v>
      </c>
      <c r="AD131" s="10">
        <f>(Parameters!B$13-Parameters!E$25/Parameters!E$24)*0.5*Parameters!E$26*EXP(-0.5*Model!A131*Parameters!E$27)</f>
        <v>1.3433919786292345</v>
      </c>
      <c r="AE131" s="10">
        <f>(Parameters!B$7-Parameters!B$8*Model!AD131)*(Parameters!B$15*EXP((Parameters!B$1+Parameters!B$19)*A131))/1000000000</f>
        <v>607695366.33425808</v>
      </c>
      <c r="AF131" s="2">
        <f>AF130+Parameters!B$9*(Parameters!B$10*Model!AC131-Model!AF130)</f>
        <v>3.2212545176982248</v>
      </c>
      <c r="AG131" s="10">
        <f t="shared" ref="AG131:AG194" si="51">AF131-N131</f>
        <v>-5.4062633073170829E-3</v>
      </c>
      <c r="AH131" s="11">
        <f t="shared" ref="AH131:AH194" si="52">AG131/N131</f>
        <v>-1.6754978828708172E-3</v>
      </c>
      <c r="AI131" s="11">
        <f t="shared" si="47"/>
        <v>-4.436733252854097E-3</v>
      </c>
      <c r="AJ131" s="35">
        <v>0.22365702063683429</v>
      </c>
      <c r="AK131" s="11"/>
      <c r="AL131" s="2">
        <f>(Parameters!$B$13-Parameters!$B$25/Parameters!$B$24)*EXP(0.5*$A131*Parameters!$B$26) + Parameters!$B$25/Parameters!$B$24</f>
        <v>6800.4650893219541</v>
      </c>
      <c r="AM131" s="2">
        <f>(Parameters!B$13-Parameters!B$25/Parameters!B$24)*0.5*Parameters!B$26*EXP(-0.5*Model!A131*Parameters!B$27)</f>
        <v>1.4008091782930463</v>
      </c>
      <c r="AN131" s="8">
        <f>(Parameters!B$7-Parameters!B$8*Model!AM131)*(Parameters!B$15*EXP((Parameters!B$1+Parameters!B$19)*A131))/1000000000</f>
        <v>606837149.97333467</v>
      </c>
      <c r="AO131" s="2">
        <f>AO130+Parameters!B$9*(Parameters!B$10*Model!AL131-Model!AO130)</f>
        <v>3.2639186676355294</v>
      </c>
      <c r="AP131">
        <f t="shared" ref="AP131:AP194" si="53">AO131-N131</f>
        <v>3.7257886629987524E-2</v>
      </c>
      <c r="AQ131" s="3">
        <f t="shared" ref="AQ131:AQ194" si="54">AP131/N131</f>
        <v>1.1546886753424588E-2</v>
      </c>
      <c r="AV131" s="15">
        <f>IF(Parameters!H$30*EXP(0.5*Model!A131*Parameters!H$26)+Parameters!H$31*EXP(0.5*Model!A131*Parameters!H$27)+Parameters!$H$25/Parameters!$H$24&gt;AV130,Parameters!H$30*EXP(0.5*Model!A131*Parameters!H$26)+Parameters!H$31*EXP(0.5*Model!A131*Parameters!H$27)+Parameters!$H$25/Parameters!$H$24,AV130+5*AW130)</f>
        <v>4178.3170609379795</v>
      </c>
      <c r="AW131" s="22">
        <f>IF(Parameters!H$30*0.5*Parameters!H$26*EXP(0.5*Model!A131*Parameters!H$26)+Parameters!H$31*0.5*Parameters!H$27*EXP(0.5*Model!A131*Parameters!H$27)&gt;0,Parameters!H$30*0.5*Parameters!H$26*EXP(0.5*Model!A131*Parameters!H$26)+Parameters!H$31*0.5*Parameters!H$27*EXP(0.5*Model!A131*Parameters!H$27),0)</f>
        <v>0</v>
      </c>
      <c r="AX131">
        <f>(Parameters!B$7-Parameters!B$8*Model!AW131)*(Parameters!B$15*EXP((Parameters!B$1+Parameters!B$19)*A131))/1000000000</f>
        <v>627775080.80907285</v>
      </c>
      <c r="AY131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131))/1000000000</f>
        <v>84945877825.480881</v>
      </c>
      <c r="AZ131" s="2">
        <f>AZ130+Parameters!B$9*(Parameters!B$10*Model!AV131-Model!AZ130)</f>
        <v>2.0055921892502302</v>
      </c>
      <c r="BC131">
        <v>4166.6000000000004</v>
      </c>
      <c r="BD131">
        <v>0</v>
      </c>
      <c r="BE131">
        <f>(Parameters!B$7-Parameters!B$8*Model!BD131)*(Parameters!B$15*EXP((Parameters!B$1+Parameters!B$19)*A131))/1000000000</f>
        <v>627775080.80907285</v>
      </c>
      <c r="BF131" s="2">
        <f>BF130+Parameters!B$9*(Parameters!B$10*Model!BC131-Model!BF130)</f>
        <v>1.9999680000000002</v>
      </c>
    </row>
    <row r="132" spans="1:58" x14ac:dyDescent="0.3">
      <c r="A132">
        <f>A131+Parameters!B$16</f>
        <v>645</v>
      </c>
      <c r="B132">
        <f>B131*(1+Parameters!B$1)^Parameters!B$16</f>
        <v>183385915820.2244</v>
      </c>
      <c r="C132">
        <f>C131/(1+Parameters!B$2)^Parameters!B$16</f>
        <v>8.6199479575533146E-4</v>
      </c>
      <c r="D132">
        <f>(1/B132)*(1-Parameters!B$4)*K132</f>
        <v>2508703466.2941699</v>
      </c>
      <c r="E132">
        <f>D132^(1-Parameters!B$3)/(1-Parameters!B$3)</f>
        <v>-1.4659686744760846E-3</v>
      </c>
      <c r="F132" s="59">
        <f t="shared" si="48"/>
        <v>-231736.96373909479</v>
      </c>
      <c r="G132">
        <f>G131*(1+Parameters!B$1+Parameters!B$5)^Parameters!B$16</f>
        <v>8258347.9611451719</v>
      </c>
      <c r="H132">
        <f>EXP(-Parameters!B$6*N132^2)</f>
        <v>0.94925621243340086</v>
      </c>
      <c r="I132">
        <f>EXP(Parameters!B$7*L132-Parameters!B$8/2*L132^2)</f>
        <v>1.0000668670878123</v>
      </c>
      <c r="J132" s="54">
        <f t="shared" ref="J132:J195" si="55">H132*I132</f>
        <v>0.949319686431914</v>
      </c>
      <c r="K132">
        <f>Parameters!B$15*G132*H132*I132</f>
        <v>6.0534326669437855E+20</v>
      </c>
      <c r="L132" s="56">
        <v>5.3100911039300806E-2</v>
      </c>
      <c r="M132" s="2">
        <f>M131+L132*Parameters!B$16</f>
        <v>6723.6051178874095</v>
      </c>
      <c r="N132" s="2">
        <f>N131+Parameters!B$9*(Parameters!B$10*Model!M132-Model!N131)</f>
        <v>3.2272754862668602</v>
      </c>
      <c r="O132" s="37">
        <f t="shared" si="49"/>
        <v>2.0278726038096107E-2</v>
      </c>
      <c r="P132" s="47">
        <f t="shared" si="42"/>
        <v>2.0063392299944097E-2</v>
      </c>
      <c r="Q132" s="48">
        <f t="shared" si="43"/>
        <v>1.9692612590371441E-2</v>
      </c>
      <c r="R132" s="48">
        <f t="shared" si="44"/>
        <v>-2.3821271810719143E-5</v>
      </c>
      <c r="S132" s="48">
        <f>-Parameters!B$6*2*Model!N132*((Model!N133-Model!N132)/5)</f>
        <v>-2.3807666715083316E-5</v>
      </c>
      <c r="T132" s="48">
        <f t="shared" si="45"/>
        <v>3.9460098138253063E-4</v>
      </c>
      <c r="U132" s="48">
        <f>(Parameters!B$7-Parameters!B$8*Model!L132)*((Model!L133-Model!L132)/5)</f>
        <v>4.0226476104894998E-4</v>
      </c>
      <c r="V132" s="49">
        <f t="shared" ref="V132:V135" si="56">R132+T132</f>
        <v>3.7077970957181147E-4</v>
      </c>
      <c r="W132" s="48">
        <f t="shared" ref="W132:W135" si="57">V132+0.02</f>
        <v>2.0370779709571813E-2</v>
      </c>
      <c r="Y132" s="38">
        <f t="shared" si="50"/>
        <v>2.787260380961061E-4</v>
      </c>
      <c r="AC132" s="10">
        <f>(Parameters!$B$13-Parameters!$E$25/Parameters!$E$24)*EXP(0.5*$A132*Parameters!$E$26) + Parameters!$E$25/Parameters!$E$24</f>
        <v>6718.1983710344821</v>
      </c>
      <c r="AD132" s="10">
        <f>(Parameters!B$13-Parameters!E$25/Parameters!E$24)*0.5*Parameters!E$26*EXP(-0.5*Model!A132*Parameters!E$27)</f>
        <v>1.3138538900215511</v>
      </c>
      <c r="AE132" s="10">
        <f>(Parameters!B$7-Parameters!B$8*Model!AD132)*(Parameters!B$15*EXP((Parameters!B$1+Parameters!B$19)*A132))/1000000000</f>
        <v>687388735.06631088</v>
      </c>
      <c r="AF132" s="2">
        <f>AF131+Parameters!B$9*(Parameters!B$10*Model!AC132-Model!AF131)</f>
        <v>3.2244495048091446</v>
      </c>
      <c r="AG132" s="10">
        <f t="shared" si="51"/>
        <v>-2.8259814577156206E-3</v>
      </c>
      <c r="AH132" s="11">
        <f t="shared" si="52"/>
        <v>-8.7565547773690833E-4</v>
      </c>
      <c r="AI132" s="11">
        <f t="shared" ref="AI132:AI163" si="58">(AD132/AD131)^0.2-1</f>
        <v>-4.436733252854097E-3</v>
      </c>
      <c r="AJ132" s="35">
        <v>0.21635641761240906</v>
      </c>
      <c r="AK132" s="11"/>
      <c r="AL132" s="2">
        <f>(Parameters!$B$13-Parameters!$B$25/Parameters!$B$24)*EXP(0.5*$A132*Parameters!$B$26) + Parameters!$B$25/Parameters!$B$24</f>
        <v>6807.3927556373546</v>
      </c>
      <c r="AM132" s="2">
        <f>(Parameters!B$13-Parameters!B$25/Parameters!B$24)*0.5*Parameters!B$26*EXP(-0.5*Model!A132*Parameters!B$27)</f>
        <v>1.3703688101925522</v>
      </c>
      <c r="AN132" s="8">
        <f>(Parameters!B$7-Parameters!B$8*Model!AM132)*(Parameters!B$15*EXP((Parameters!B$1+Parameters!B$19)*A132))/1000000000</f>
        <v>686433920.63429987</v>
      </c>
      <c r="AO132" s="2">
        <f>AO131+Parameters!B$9*(Parameters!B$10*Model!AL132-Model!AO131)</f>
        <v>3.2672505660574713</v>
      </c>
      <c r="AP132">
        <f t="shared" si="53"/>
        <v>3.9975079790611101E-2</v>
      </c>
      <c r="AQ132" s="3">
        <f t="shared" si="54"/>
        <v>1.2386633852832977E-2</v>
      </c>
      <c r="AV132" s="15">
        <f>IF(Parameters!H$30*EXP(0.5*Model!A132*Parameters!H$26)+Parameters!H$31*EXP(0.5*Model!A132*Parameters!H$27)+Parameters!$H$25/Parameters!$H$24&gt;AV131,Parameters!H$30*EXP(0.5*Model!A132*Parameters!H$26)+Parameters!H$31*EXP(0.5*Model!A132*Parameters!H$27)+Parameters!$H$25/Parameters!$H$24,AV131+5*AW131)</f>
        <v>4178.3170609379795</v>
      </c>
      <c r="AW132" s="22">
        <f>IF(Parameters!H$30*0.5*Parameters!H$26*EXP(0.5*Model!A132*Parameters!H$26)+Parameters!H$31*0.5*Parameters!H$27*EXP(0.5*Model!A132*Parameters!H$27)&gt;0,Parameters!H$30*0.5*Parameters!H$26*EXP(0.5*Model!A132*Parameters!H$26)+Parameters!H$31*0.5*Parameters!H$27*EXP(0.5*Model!A132*Parameters!H$27),0)</f>
        <v>0</v>
      </c>
      <c r="AX132">
        <f>(Parameters!B$7-Parameters!B$8*Model!AW132)*(Parameters!B$15*EXP((Parameters!B$1+Parameters!B$19)*A132))/1000000000</f>
        <v>709586176.94450283</v>
      </c>
      <c r="AY132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132))/1000000000</f>
        <v>102374670358.4138</v>
      </c>
      <c r="AZ132" s="2">
        <f>AZ131+Parameters!B$9*(Parameters!B$10*Model!AV132-Model!AZ131)</f>
        <v>2.0055921892502302</v>
      </c>
      <c r="BC132">
        <v>4166.6000000000004</v>
      </c>
      <c r="BD132">
        <v>0</v>
      </c>
      <c r="BE132">
        <f>(Parameters!B$7-Parameters!B$8*Model!BD132)*(Parameters!B$15*EXP((Parameters!B$1+Parameters!B$19)*A132))/1000000000</f>
        <v>709586176.94450283</v>
      </c>
      <c r="BF132" s="2">
        <f>BF131+Parameters!B$9*(Parameters!B$10*Model!BC132-Model!BF131)</f>
        <v>1.9999680000000002</v>
      </c>
    </row>
    <row r="133" spans="1:58" x14ac:dyDescent="0.3">
      <c r="A133">
        <f>A132+Parameters!B$16</f>
        <v>650</v>
      </c>
      <c r="B133">
        <f>B132*(1+Parameters!B$1)^Parameters!B$16</f>
        <v>188016640000.73373</v>
      </c>
      <c r="C133">
        <f>C132/(1+Parameters!B$2)^Parameters!B$16</f>
        <v>8.1611031277139775E-4</v>
      </c>
      <c r="D133">
        <f>(1/B133)*(1-Parameters!B$4)*K133</f>
        <v>2773597811.4914107</v>
      </c>
      <c r="E133">
        <f>D133^(1-Parameters!B$3)/(1-Parameters!B$3)</f>
        <v>-1.4153594064452068E-3</v>
      </c>
      <c r="F133" s="59">
        <f t="shared" si="48"/>
        <v>-217176.02936964692</v>
      </c>
      <c r="G133">
        <f>G132*(1+Parameters!B$1+Parameters!B$5)^Parameters!B$16</f>
        <v>9343562.7081481926</v>
      </c>
      <c r="H133">
        <f>EXP(-Parameters!B$6*N133^2)</f>
        <v>0.94914315671509009</v>
      </c>
      <c r="I133">
        <f>EXP(Parameters!B$7*L133-Parameters!B$8/2*L133^2)</f>
        <v>1.002041951708933</v>
      </c>
      <c r="J133" s="54">
        <f t="shared" si="55"/>
        <v>0.95108126120596648</v>
      </c>
      <c r="K133">
        <f>Parameters!B$15*G133*H133*I133</f>
        <v>6.8616123846053095E+20</v>
      </c>
      <c r="L133" s="56">
        <v>1.6514103998838741</v>
      </c>
      <c r="M133" s="2">
        <f>M132+L133*Parameters!B$16</f>
        <v>6731.8621698868292</v>
      </c>
      <c r="N133" s="2">
        <f>N132+Parameters!B$9*(Parameters!B$10*Model!M133-Model!N132)</f>
        <v>3.2309639948581461</v>
      </c>
      <c r="O133" s="37">
        <f t="shared" si="49"/>
        <v>1.9795626392744792E-2</v>
      </c>
      <c r="P133" s="47">
        <f t="shared" si="42"/>
        <v>1.9589782449589848E-2</v>
      </c>
      <c r="Q133" s="48">
        <f t="shared" si="43"/>
        <v>1.9692612590371441E-2</v>
      </c>
      <c r="R133" s="48">
        <f t="shared" si="44"/>
        <v>-2.0664100678461428E-5</v>
      </c>
      <c r="S133" s="48">
        <f>-Parameters!B$6*2*Model!N133*((Model!N134-Model!N133)/5)</f>
        <v>-2.0653884716475688E-5</v>
      </c>
      <c r="T133" s="48">
        <f t="shared" si="45"/>
        <v>-8.2166040102171447E-5</v>
      </c>
      <c r="U133" s="48">
        <f>(Parameters!B$7-Parameters!B$8*Model!L133)*((Model!L134-Model!L133)/5)</f>
        <v>-8.182333827077499E-5</v>
      </c>
      <c r="V133" s="49">
        <f t="shared" si="56"/>
        <v>-1.0283014078063288E-4</v>
      </c>
      <c r="W133" s="48">
        <f t="shared" si="57"/>
        <v>1.9897169859219369E-2</v>
      </c>
      <c r="Y133" s="38">
        <f t="shared" si="50"/>
        <v>-2.0437360725520867E-4</v>
      </c>
      <c r="AC133" s="10">
        <f>(Parameters!$B$13-Parameters!$E$25/Parameters!$E$24)*EXP(0.5*$A133*Parameters!$E$26) + Parameters!$E$25/Parameters!$E$24</f>
        <v>6724.69515133405</v>
      </c>
      <c r="AD133" s="10">
        <f>(Parameters!B$13-Parameters!E$25/Parameters!E$24)*0.5*Parameters!E$26*EXP(-0.5*Model!A133*Parameters!E$27)</f>
        <v>1.2849652757984662</v>
      </c>
      <c r="AE133" s="10">
        <f>(Parameters!B$7-Parameters!B$8*Model!AD133)*(Parameters!B$15*EXP((Parameters!B$1+Parameters!B$19)*A133))/1000000000</f>
        <v>777520305.59574842</v>
      </c>
      <c r="AF133" s="2">
        <f>AF132+Parameters!B$9*(Parameters!B$10*Model!AC133-Model!AF132)</f>
        <v>3.2275742415286044</v>
      </c>
      <c r="AG133" s="10">
        <f t="shared" si="51"/>
        <v>-3.3897533295417226E-3</v>
      </c>
      <c r="AH133" s="11">
        <f t="shared" si="52"/>
        <v>-1.0491461170524582E-3</v>
      </c>
      <c r="AI133" s="11">
        <f t="shared" si="58"/>
        <v>-4.436733252854097E-3</v>
      </c>
      <c r="AJ133" s="35">
        <v>0.2092941205636627</v>
      </c>
      <c r="AK133" s="11"/>
      <c r="AL133" s="2">
        <f>(Parameters!$B$13-Parameters!$B$25/Parameters!$B$24)*EXP(0.5*$A133*Parameters!$B$26) + Parameters!$B$25/Parameters!$B$24</f>
        <v>6814.169879883224</v>
      </c>
      <c r="AM133" s="2">
        <f>(Parameters!B$13-Parameters!B$25/Parameters!B$24)*0.5*Parameters!B$26*EXP(-0.5*Model!A133*Parameters!B$27)</f>
        <v>1.3405899283418998</v>
      </c>
      <c r="AN133" s="8">
        <f>(Parameters!B$7-Parameters!B$8*Model!AM133)*(Parameters!B$15*EXP((Parameters!B$1+Parameters!B$19)*A133))/1000000000</f>
        <v>776458061.70630586</v>
      </c>
      <c r="AO133" s="2">
        <f>AO132+Parameters!B$9*(Parameters!B$10*Model!AL133-Model!AO132)</f>
        <v>3.2705100604603587</v>
      </c>
      <c r="AP133">
        <f t="shared" si="53"/>
        <v>3.9546065602212632E-2</v>
      </c>
      <c r="AQ133" s="3">
        <f t="shared" si="54"/>
        <v>1.2239711016633872E-2</v>
      </c>
      <c r="AV133" s="15">
        <f>IF(Parameters!H$30*EXP(0.5*Model!A133*Parameters!H$26)+Parameters!H$31*EXP(0.5*Model!A133*Parameters!H$27)+Parameters!$H$25/Parameters!$H$24&gt;AV132,Parameters!H$30*EXP(0.5*Model!A133*Parameters!H$26)+Parameters!H$31*EXP(0.5*Model!A133*Parameters!H$27)+Parameters!$H$25/Parameters!$H$24,AV132+5*AW132)</f>
        <v>4178.3170609379795</v>
      </c>
      <c r="AW133" s="22">
        <f>IF(Parameters!H$30*0.5*Parameters!H$26*EXP(0.5*Model!A133*Parameters!H$26)+Parameters!H$31*0.5*Parameters!H$27*EXP(0.5*Model!A133*Parameters!H$27)&gt;0,Parameters!H$30*0.5*Parameters!H$26*EXP(0.5*Model!A133*Parameters!H$26)+Parameters!H$31*0.5*Parameters!H$27*EXP(0.5*Model!A133*Parameters!H$27),0)</f>
        <v>0</v>
      </c>
      <c r="AX133">
        <f>(Parameters!B$7-Parameters!B$8*Model!AW133)*(Parameters!B$15*EXP((Parameters!B$1+Parameters!B$19)*A133))/1000000000</f>
        <v>802058823.14059234</v>
      </c>
      <c r="AY133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133))/1000000000</f>
        <v>123379419923.42412</v>
      </c>
      <c r="AZ133" s="2">
        <f>AZ132+Parameters!B$9*(Parameters!B$10*Model!AV133-Model!AZ132)</f>
        <v>2.0055921892502302</v>
      </c>
      <c r="BC133">
        <v>4166.6000000000004</v>
      </c>
      <c r="BD133">
        <v>0</v>
      </c>
      <c r="BE133">
        <f>(Parameters!B$7-Parameters!B$8*Model!BD133)*(Parameters!B$15*EXP((Parameters!B$1+Parameters!B$19)*A133))/1000000000</f>
        <v>802058823.14059234</v>
      </c>
      <c r="BF133" s="2">
        <f>BF132+Parameters!B$9*(Parameters!B$10*Model!BC133-Model!BF132)</f>
        <v>1.9999680000000002</v>
      </c>
    </row>
    <row r="134" spans="1:58" x14ac:dyDescent="0.3">
      <c r="A134">
        <f>A133+Parameters!B$16</f>
        <v>655</v>
      </c>
      <c r="B134">
        <f>B133*(1+Parameters!B$1)^Parameters!B$16</f>
        <v>192764295769.69165</v>
      </c>
      <c r="C134">
        <f>C133/(1+Parameters!B$2)^Parameters!B$16</f>
        <v>7.7266828743230171E-4</v>
      </c>
      <c r="D134">
        <f>(1/B134)*(1-Parameters!B$4)*K134</f>
        <v>3059209444.2433033</v>
      </c>
      <c r="E134">
        <f>D134^(1-Parameters!B$3)/(1-Parameters!B$3)</f>
        <v>-1.3676303554573861E-3</v>
      </c>
      <c r="F134" s="59">
        <f t="shared" si="48"/>
        <v>-203698.77422662271</v>
      </c>
      <c r="G134">
        <f>G133*(1+Parameters!B$1+Parameters!B$5)^Parameters!B$16</f>
        <v>10571383.585657431</v>
      </c>
      <c r="H134">
        <f>EXP(-Parameters!B$6*N134^2)</f>
        <v>0.94904509583228402</v>
      </c>
      <c r="I134">
        <f>EXP(Parameters!B$7*L134-Parameters!B$8/2*L134^2)</f>
        <v>1.0016303671644615</v>
      </c>
      <c r="J134" s="54">
        <f t="shared" si="55"/>
        <v>0.95059238779412225</v>
      </c>
      <c r="K134">
        <f>Parameters!B$15*G134*H134*I134</f>
        <v>7.7592941333098699E+20</v>
      </c>
      <c r="L134" s="56">
        <v>1.3134252762331105</v>
      </c>
      <c r="M134" s="2">
        <f>M133+L134*Parameters!B$16</f>
        <v>6738.4292962679947</v>
      </c>
      <c r="N134" s="2">
        <f>N133+Parameters!B$9*(Parameters!B$10*Model!M134-Model!N133)</f>
        <v>3.2341602367149642</v>
      </c>
      <c r="O134" s="37">
        <f t="shared" si="49"/>
        <v>1.9818174454768744E-2</v>
      </c>
      <c r="P134" s="47">
        <f t="shared" si="42"/>
        <v>1.9611892578494119E-2</v>
      </c>
      <c r="Q134" s="48">
        <f t="shared" si="43"/>
        <v>1.9692612590371441E-2</v>
      </c>
      <c r="R134" s="48">
        <f t="shared" si="44"/>
        <v>-1.6694275534306898E-5</v>
      </c>
      <c r="S134" s="48">
        <f>-Parameters!B$6*2*Model!N134*((Model!N135-Model!N134)/5)</f>
        <v>-1.6687619650558794E-5</v>
      </c>
      <c r="T134" s="48">
        <f t="shared" si="45"/>
        <v>-6.4025736343242115E-5</v>
      </c>
      <c r="U134" s="48">
        <f>(Parameters!B$7-Parameters!B$8*Model!L134)*((Model!L135-Model!L134)/5)</f>
        <v>-6.3820695884101098E-5</v>
      </c>
      <c r="V134" s="49">
        <f t="shared" si="56"/>
        <v>-8.072001187754902E-5</v>
      </c>
      <c r="W134" s="48">
        <f t="shared" si="57"/>
        <v>1.991927998812245E-2</v>
      </c>
      <c r="Y134" s="38">
        <f t="shared" si="50"/>
        <v>-1.8182554523125602E-4</v>
      </c>
      <c r="AC134" s="10">
        <f>(Parameters!$B$13-Parameters!$E$25/Parameters!$E$24)*EXP(0.5*$A134*Parameters!$E$26) + Parameters!$E$25/Parameters!$E$24</f>
        <v>6731.0490824315939</v>
      </c>
      <c r="AD134" s="10">
        <f>(Parameters!B$13-Parameters!E$25/Parameters!E$24)*0.5*Parameters!E$26*EXP(-0.5*Model!A134*Parameters!E$27)</f>
        <v>1.2567118555174699</v>
      </c>
      <c r="AE134" s="10">
        <f>(Parameters!B$7-Parameters!B$8*Model!AD134)*(Parameters!B$15*EXP((Parameters!B$1+Parameters!B$19)*A134))/1000000000</f>
        <v>879455926.09453261</v>
      </c>
      <c r="AF134" s="2">
        <f>AF133+Parameters!B$9*(Parameters!B$10*Model!AC134-Model!AF133)</f>
        <v>3.2306302725005516</v>
      </c>
      <c r="AG134" s="10">
        <f t="shared" si="51"/>
        <v>-3.5299642144126508E-3</v>
      </c>
      <c r="AH134" s="11">
        <f t="shared" si="52"/>
        <v>-1.0914623754072691E-3</v>
      </c>
      <c r="AI134" s="11">
        <f t="shared" si="58"/>
        <v>-4.436733252853986E-3</v>
      </c>
      <c r="AJ134" s="35">
        <v>0.20246235071699858</v>
      </c>
      <c r="AK134" s="11"/>
      <c r="AL134" s="2">
        <f>(Parameters!$B$13-Parameters!$B$25/Parameters!$B$24)*EXP(0.5*$A134*Parameters!$B$26) + Parameters!$B$25/Parameters!$B$24</f>
        <v>6820.7997334230595</v>
      </c>
      <c r="AM134" s="2">
        <f>(Parameters!B$13-Parameters!B$25/Parameters!B$24)*0.5*Parameters!B$26*EXP(-0.5*Model!A134*Parameters!B$27)</f>
        <v>1.3114581582743527</v>
      </c>
      <c r="AN134" s="8">
        <f>(Parameters!B$7-Parameters!B$8*Model!AM134)*(Parameters!B$15*EXP((Parameters!B$1+Parameters!B$19)*A134))/1000000000</f>
        <v>878274210.95606446</v>
      </c>
      <c r="AO134" s="2">
        <f>AO133+Parameters!B$9*(Parameters!B$10*Model!AL134-Model!AO133)</f>
        <v>3.2736987242240825</v>
      </c>
      <c r="AP134">
        <f t="shared" si="53"/>
        <v>3.9538487509118259E-2</v>
      </c>
      <c r="AQ134" s="3">
        <f t="shared" si="54"/>
        <v>1.2225271667206791E-2</v>
      </c>
      <c r="AV134" s="15">
        <f>IF(Parameters!H$30*EXP(0.5*Model!A134*Parameters!H$26)+Parameters!H$31*EXP(0.5*Model!A134*Parameters!H$27)+Parameters!$H$25/Parameters!$H$24&gt;AV133,Parameters!H$30*EXP(0.5*Model!A134*Parameters!H$26)+Parameters!H$31*EXP(0.5*Model!A134*Parameters!H$27)+Parameters!$H$25/Parameters!$H$24,AV133+5*AW133)</f>
        <v>4178.3170609379795</v>
      </c>
      <c r="AW134" s="22">
        <f>IF(Parameters!H$30*0.5*Parameters!H$26*EXP(0.5*Model!A134*Parameters!H$26)+Parameters!H$31*0.5*Parameters!H$27*EXP(0.5*Model!A134*Parameters!H$27)&gt;0,Parameters!H$30*0.5*Parameters!H$26*EXP(0.5*Model!A134*Parameters!H$26)+Parameters!H$31*0.5*Parameters!H$27*EXP(0.5*Model!A134*Parameters!H$27),0)</f>
        <v>0</v>
      </c>
      <c r="AX134">
        <f>(Parameters!B$7-Parameters!B$8*Model!AW134)*(Parameters!B$15*EXP((Parameters!B$1+Parameters!B$19)*A134))/1000000000</f>
        <v>906582423.21986997</v>
      </c>
      <c r="AY134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134))/1000000000</f>
        <v>148693824432.80902</v>
      </c>
      <c r="AZ134" s="2">
        <f>AZ133+Parameters!B$9*(Parameters!B$10*Model!AV134-Model!AZ133)</f>
        <v>2.0055921892502302</v>
      </c>
      <c r="BC134">
        <v>4166.6000000000004</v>
      </c>
      <c r="BD134">
        <v>0</v>
      </c>
      <c r="BE134">
        <f>(Parameters!B$7-Parameters!B$8*Model!BD134)*(Parameters!B$15*EXP((Parameters!B$1+Parameters!B$19)*A134))/1000000000</f>
        <v>906582423.21986997</v>
      </c>
      <c r="BF134" s="2">
        <f>BF133+Parameters!B$9*(Parameters!B$10*Model!BC134-Model!BF133)</f>
        <v>1.9999680000000002</v>
      </c>
    </row>
    <row r="135" spans="1:58" x14ac:dyDescent="0.3">
      <c r="A135">
        <f>A134+Parameters!B$16</f>
        <v>660</v>
      </c>
      <c r="B135">
        <f>B134*(1+Parameters!B$1)^Parameters!B$16</f>
        <v>197631835796.23672</v>
      </c>
      <c r="C135">
        <f>C134/(1+Parameters!B$2)^Parameters!B$16</f>
        <v>7.3153870630084464E-4</v>
      </c>
      <c r="D135">
        <f>(1/B135)*(1-Parameters!B$4)*K135</f>
        <v>3374605020.0130577</v>
      </c>
      <c r="E135">
        <f>D135^(1-Parameters!B$3)/(1-Parameters!B$3)</f>
        <v>-1.3214597018133664E-3</v>
      </c>
      <c r="F135" s="59">
        <f t="shared" si="48"/>
        <v>-191050.48235884763</v>
      </c>
      <c r="G135">
        <f>G134*(1+Parameters!B$1+Parameters!B$5)^Parameters!B$16</f>
        <v>11960550.210429957</v>
      </c>
      <c r="H135">
        <f>EXP(-Parameters!B$6*N135^2)</f>
        <v>0.94896588103679258</v>
      </c>
      <c r="I135">
        <f>EXP(Parameters!B$7*L135-Parameters!B$8/2*L135^2)</f>
        <v>1.0013097678747063</v>
      </c>
      <c r="J135" s="54">
        <f t="shared" si="55"/>
        <v>0.95020880606196689</v>
      </c>
      <c r="K135">
        <f>Parameters!B$15*G135*H135*I135</f>
        <v>8.7753866472681151E+20</v>
      </c>
      <c r="L135" s="56">
        <v>1.0519930293662649</v>
      </c>
      <c r="M135" s="2">
        <f>M134+L135*Parameters!B$16</f>
        <v>6743.6892614148264</v>
      </c>
      <c r="N135" s="2">
        <f>N134+Parameters!B$9*(Parameters!B$10*Model!M135-Model!N134)</f>
        <v>3.2367401366625792</v>
      </c>
      <c r="O135" s="37">
        <f t="shared" si="49"/>
        <v>1.9830588879482303E-2</v>
      </c>
      <c r="P135" s="47">
        <f t="shared" si="42"/>
        <v>1.9624065679017803E-2</v>
      </c>
      <c r="Q135" s="48">
        <f t="shared" si="43"/>
        <v>1.9692612590371441E-2</v>
      </c>
      <c r="R135" s="48">
        <f t="shared" si="44"/>
        <v>-1.3172107169195864E-5</v>
      </c>
      <c r="S135" s="48">
        <f>-Parameters!B$6*2*Model!N135*((Model!N136-Model!N135)/5)</f>
        <v>-1.3167969440960816E-5</v>
      </c>
      <c r="T135" s="48">
        <f t="shared" si="45"/>
        <v>-5.5374804185438404E-5</v>
      </c>
      <c r="U135" s="48">
        <f>(Parameters!B$7-Parameters!B$8*Model!L135)*((Model!L136-Model!L135)/5)</f>
        <v>-5.5223239863242207E-5</v>
      </c>
      <c r="V135" s="49">
        <f t="shared" si="56"/>
        <v>-6.8546911354634273E-5</v>
      </c>
      <c r="W135" s="48">
        <f t="shared" si="57"/>
        <v>1.9931453088645367E-2</v>
      </c>
      <c r="Y135" s="38">
        <f t="shared" si="50"/>
        <v>-1.6941112051769777E-4</v>
      </c>
      <c r="AC135" s="10">
        <f>(Parameters!$B$13-Parameters!$E$25/Parameters!$E$24)*EXP(0.5*$A135*Parameters!$E$26) + Parameters!$E$25/Parameters!$E$24</f>
        <v>6737.2633052513211</v>
      </c>
      <c r="AD135" s="10">
        <f>(Parameters!B$13-Parameters!E$25/Parameters!E$24)*0.5*Parameters!E$26*EXP(-0.5*Model!A135*Parameters!E$27)</f>
        <v>1.2290796627300167</v>
      </c>
      <c r="AE135" s="10">
        <f>(Parameters!B$7-Parameters!B$8*Model!AD135)*(Parameters!B$15*EXP((Parameters!B$1+Parameters!B$19)*A135))/1000000000</f>
        <v>994740026.29769218</v>
      </c>
      <c r="AF135" s="2">
        <f>AF134+Parameters!B$9*(Parameters!B$10*Model!AC135-Model!AF134)</f>
        <v>3.2336191084057764</v>
      </c>
      <c r="AG135" s="10">
        <f t="shared" si="51"/>
        <v>-3.1210282568028269E-3</v>
      </c>
      <c r="AH135" s="11">
        <f t="shared" si="52"/>
        <v>-9.6425048815347179E-4</v>
      </c>
      <c r="AI135" s="11">
        <f t="shared" si="58"/>
        <v>-4.436733252854097E-3</v>
      </c>
      <c r="AJ135" s="35">
        <v>0.19585358321321947</v>
      </c>
      <c r="AK135" s="11"/>
      <c r="AL135" s="2">
        <f>(Parameters!$B$13-Parameters!$B$25/Parameters!$B$24)*EXP(0.5*$A135*Parameters!$B$26) + Parameters!$B$25/Parameters!$B$24</f>
        <v>6827.2855165317951</v>
      </c>
      <c r="AM135" s="2">
        <f>(Parameters!B$13-Parameters!B$25/Parameters!B$24)*0.5*Parameters!B$26*EXP(-0.5*Model!A135*Parameters!B$27)</f>
        <v>1.2829594378883875</v>
      </c>
      <c r="AN135" s="8">
        <f>(Parameters!B$7-Parameters!B$8*Model!AM135)*(Parameters!B$15*EXP((Parameters!B$1+Parameters!B$19)*A135))/1000000000</f>
        <v>993425452.85871696</v>
      </c>
      <c r="AO135" s="2">
        <f>AO134+Parameters!B$9*(Parameters!B$10*Model!AL135-Model!AO134)</f>
        <v>3.276818096538106</v>
      </c>
      <c r="AP135">
        <f t="shared" si="53"/>
        <v>4.0077959875526759E-2</v>
      </c>
      <c r="AQ135" s="3">
        <f t="shared" si="54"/>
        <v>1.2382198812182483E-2</v>
      </c>
      <c r="AV135" s="15">
        <f>IF(Parameters!H$30*EXP(0.5*Model!A135*Parameters!H$26)+Parameters!H$31*EXP(0.5*Model!A135*Parameters!H$27)+Parameters!$H$25/Parameters!$H$24&gt;AV134,Parameters!H$30*EXP(0.5*Model!A135*Parameters!H$26)+Parameters!H$31*EXP(0.5*Model!A135*Parameters!H$27)+Parameters!$H$25/Parameters!$H$24,AV134+5*AW134)</f>
        <v>4178.3170609379795</v>
      </c>
      <c r="AW135" s="22">
        <f>IF(Parameters!H$30*0.5*Parameters!H$26*EXP(0.5*Model!A135*Parameters!H$26)+Parameters!H$31*0.5*Parameters!H$27*EXP(0.5*Model!A135*Parameters!H$27)&gt;0,Parameters!H$30*0.5*Parameters!H$26*EXP(0.5*Model!A135*Parameters!H$26)+Parameters!H$31*0.5*Parameters!H$27*EXP(0.5*Model!A135*Parameters!H$27),0)</f>
        <v>0</v>
      </c>
      <c r="AX135">
        <f>(Parameters!B$7-Parameters!B$8*Model!AW135)*(Parameters!B$15*EXP((Parameters!B$1+Parameters!B$19)*A135))/1000000000</f>
        <v>1024727446.8884504</v>
      </c>
      <c r="AY135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135))/1000000000</f>
        <v>179202118458.47156</v>
      </c>
      <c r="AZ135" s="2">
        <f>AZ134+Parameters!B$9*(Parameters!B$10*Model!AV135-Model!AZ134)</f>
        <v>2.0055921892502302</v>
      </c>
      <c r="BC135">
        <v>4166.6000000000004</v>
      </c>
      <c r="BD135">
        <v>0</v>
      </c>
      <c r="BE135">
        <f>(Parameters!B$7-Parameters!B$8*Model!BD135)*(Parameters!B$15*EXP((Parameters!B$1+Parameters!B$19)*A135))/1000000000</f>
        <v>1024727446.8884504</v>
      </c>
      <c r="BF135" s="2">
        <f>BF134+Parameters!B$9*(Parameters!B$10*Model!BC135-Model!BF134)</f>
        <v>1.9999680000000002</v>
      </c>
    </row>
    <row r="136" spans="1:58" x14ac:dyDescent="0.3">
      <c r="A136">
        <f>A135+Parameters!B$16</f>
        <v>665</v>
      </c>
      <c r="B136">
        <f>B135*(1+Parameters!B$1)^Parameters!B$16</f>
        <v>202622287308.10336</v>
      </c>
      <c r="C136">
        <f>C135/(1+Parameters!B$2)^Parameters!B$16</f>
        <v>6.9259847663050514E-4</v>
      </c>
      <c r="D136">
        <f>(1/B136)*(1-Parameters!B$4)*K136</f>
        <v>3722743539.9930596</v>
      </c>
      <c r="E136">
        <f>D136^(1-Parameters!B$3)/(1-Parameters!B$3)</f>
        <v>-1.276820550661276E-3</v>
      </c>
      <c r="F136" s="59">
        <f t="shared" si="48"/>
        <v>-179183.74518207775</v>
      </c>
      <c r="G136">
        <f>G135*(1+Parameters!B$1+Parameters!B$5)^Parameters!B$16</f>
        <v>13532264.738771142</v>
      </c>
      <c r="H136">
        <f>EXP(-Parameters!B$6*N136^2)</f>
        <v>0.94890338369344485</v>
      </c>
      <c r="I136">
        <f>EXP(Parameters!B$7*L136-Parameters!B$8/2*L136^2)</f>
        <v>1.0010325695893538</v>
      </c>
      <c r="J136" s="54">
        <f t="shared" si="55"/>
        <v>0.94988319247068165</v>
      </c>
      <c r="K136">
        <f>Parameters!B$15*G136*H136*I136</f>
        <v>9.9251422517744671E+20</v>
      </c>
      <c r="L136" s="56">
        <v>0.82722327885945723</v>
      </c>
      <c r="M136" s="2">
        <f>M135+L136*Parameters!B$16</f>
        <v>6747.8253778091239</v>
      </c>
      <c r="N136" s="2">
        <f>N135+Parameters!B$9*(Parameters!B$10*Model!M136-Model!N135)</f>
        <v>3.2387742773233952</v>
      </c>
      <c r="O136" s="37">
        <f t="shared" si="49"/>
        <v>1.9841694658422115E-2</v>
      </c>
      <c r="S136" s="48">
        <f>-Parameters!B$6*2*Model!N136*((Model!N137-Model!N136)/5)</f>
        <v>-1.0148239682566522E-5</v>
      </c>
      <c r="U136" s="48">
        <f>(Parameters!B$7-Parameters!B$8*Model!L136)*((Model!L137-Model!L136)/5)</f>
        <v>-4.7396020469496193E-5</v>
      </c>
      <c r="Y136" s="38">
        <f t="shared" si="50"/>
        <v>-1.5830534157788498E-4</v>
      </c>
      <c r="AC136" s="10">
        <f>(Parameters!$B$13-Parameters!$E$25/Parameters!$E$24)*EXP(0.5*$A136*Parameters!$E$26) + Parameters!$E$25/Parameters!$E$24</f>
        <v>6743.3408916557673</v>
      </c>
      <c r="AD136" s="10">
        <f>(Parameters!B$13-Parameters!E$25/Parameters!E$24)*0.5*Parameters!E$26*EXP(-0.5*Model!A136*Parameters!E$27)</f>
        <v>1.2020550380775263</v>
      </c>
      <c r="AE136" s="10">
        <f>(Parameters!B$7-Parameters!B$8*Model!AD136)*(Parameters!B$15*EXP((Parameters!B$1+Parameters!B$19)*A136))/1000000000</f>
        <v>1125118951.8385496</v>
      </c>
      <c r="AF136" s="2">
        <f>AF135+Parameters!B$9*(Parameters!B$10*Model!AC136-Model!AF135)</f>
        <v>3.2365422267086883</v>
      </c>
      <c r="AG136" s="10">
        <f t="shared" si="51"/>
        <v>-2.2320506147068819E-3</v>
      </c>
      <c r="AH136" s="11">
        <f t="shared" si="52"/>
        <v>-6.8916522844299753E-4</v>
      </c>
      <c r="AI136" s="11">
        <f t="shared" si="58"/>
        <v>-4.436733252854097E-3</v>
      </c>
      <c r="AJ136" s="35">
        <v>0.18946053881926486</v>
      </c>
      <c r="AK136" s="11"/>
      <c r="AL136" s="2">
        <f>(Parameters!$B$13-Parameters!$B$25/Parameters!$B$24)*EXP(0.5*$A136*Parameters!$B$26) + Parameters!$B$25/Parameters!$B$24</f>
        <v>6833.6303599405992</v>
      </c>
      <c r="AM136" s="2">
        <f>(Parameters!B$13-Parameters!B$25/Parameters!B$24)*0.5*Parameters!B$26*EXP(-0.5*Model!A136*Parameters!B$27)</f>
        <v>1.2550800106598234</v>
      </c>
      <c r="AN136" s="8">
        <f>(Parameters!B$7-Parameters!B$8*Model!AM136)*(Parameters!B$15*EXP((Parameters!B$1+Parameters!B$19)*A136))/1000000000</f>
        <v>1123656637.9492412</v>
      </c>
      <c r="AO136" s="2">
        <f>AO135+Parameters!B$9*(Parameters!B$10*Model!AL136-Model!AO135)</f>
        <v>3.2798696831444452</v>
      </c>
      <c r="AP136">
        <f t="shared" si="53"/>
        <v>4.109540582104998E-2</v>
      </c>
      <c r="AQ136" s="3">
        <f t="shared" si="54"/>
        <v>1.2688567433915852E-2</v>
      </c>
      <c r="AV136" s="15">
        <f>IF(Parameters!H$30*EXP(0.5*Model!A136*Parameters!H$26)+Parameters!H$31*EXP(0.5*Model!A136*Parameters!H$27)+Parameters!$H$25/Parameters!$H$24&gt;AV135,Parameters!H$30*EXP(0.5*Model!A136*Parameters!H$26)+Parameters!H$31*EXP(0.5*Model!A136*Parameters!H$27)+Parameters!$H$25/Parameters!$H$24,AV135+5*AW135)</f>
        <v>4178.3170609379795</v>
      </c>
      <c r="AW136" s="22">
        <f>IF(Parameters!H$30*0.5*Parameters!H$26*EXP(0.5*Model!A136*Parameters!H$26)+Parameters!H$31*0.5*Parameters!H$27*EXP(0.5*Model!A136*Parameters!H$27)&gt;0,Parameters!H$30*0.5*Parameters!H$26*EXP(0.5*Model!A136*Parameters!H$26)+Parameters!H$31*0.5*Parameters!H$27*EXP(0.5*Model!A136*Parameters!H$27),0)</f>
        <v>0</v>
      </c>
      <c r="AX136">
        <f>(Parameters!B$7-Parameters!B$8*Model!AW136)*(Parameters!B$15*EXP((Parameters!B$1+Parameters!B$19)*A136))/1000000000</f>
        <v>1158269026.0826399</v>
      </c>
      <c r="AY136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136))/1000000000</f>
        <v>215969959630.13443</v>
      </c>
      <c r="AZ136" s="2">
        <f>AZ135+Parameters!B$9*(Parameters!B$10*Model!AV136-Model!AZ135)</f>
        <v>2.0055921892502302</v>
      </c>
      <c r="BC136">
        <v>4166.6000000000004</v>
      </c>
      <c r="BD136">
        <v>0</v>
      </c>
      <c r="BE136">
        <f>(Parameters!B$7-Parameters!B$8*Model!BD136)*(Parameters!B$15*EXP((Parameters!B$1+Parameters!B$19)*A136))/1000000000</f>
        <v>1158269026.0826399</v>
      </c>
      <c r="BF136" s="2">
        <f>BF135+Parameters!B$9*(Parameters!B$10*Model!BC136-Model!BF135)</f>
        <v>1.9999680000000002</v>
      </c>
    </row>
    <row r="137" spans="1:58" x14ac:dyDescent="0.3">
      <c r="A137">
        <f>A136+Parameters!B$16</f>
        <v>670</v>
      </c>
      <c r="B137">
        <f>B136*(1+Parameters!B$1)^Parameters!B$16</f>
        <v>207738753974.31979</v>
      </c>
      <c r="C137">
        <f>C136/(1+Parameters!B$2)^Parameters!B$16</f>
        <v>6.5573105797305984E-4</v>
      </c>
      <c r="D137">
        <f>(1/B137)*(1-Parameters!B$4)*K137</f>
        <v>4107021117.8939791</v>
      </c>
      <c r="E137">
        <f>D137^(1-Parameters!B$3)/(1-Parameters!B$3)</f>
        <v>-1.2336658079150618E-3</v>
      </c>
      <c r="F137" s="59">
        <f t="shared" si="48"/>
        <v>-168050.88521274095</v>
      </c>
      <c r="G137">
        <f>G136*(1+Parameters!B$1+Parameters!B$5)^Parameters!B$16</f>
        <v>15310515.464455875</v>
      </c>
      <c r="H137">
        <f>EXP(-Parameters!B$6*N137^2)</f>
        <v>0.94885522477536721</v>
      </c>
      <c r="I137">
        <f>EXP(Parameters!B$7*L137-Parameters!B$8/2*L137^2)</f>
        <v>1.0007948203123089</v>
      </c>
      <c r="J137" s="54">
        <f t="shared" si="55"/>
        <v>0.94960939418145918</v>
      </c>
      <c r="K137">
        <f>Parameters!B$15*G137*H137*I137</f>
        <v>1.1226150652335699E+21</v>
      </c>
      <c r="L137" s="56">
        <v>0.63536503236766684</v>
      </c>
      <c r="M137" s="2">
        <f>M136+L137*Parameters!B$16</f>
        <v>6751.0022029709626</v>
      </c>
      <c r="N137" s="2">
        <f>N136+Parameters!B$9*(Parameters!B$10*Model!M137-Model!N136)</f>
        <v>3.2403409563836836</v>
      </c>
      <c r="O137" s="37">
        <f t="shared" si="49"/>
        <v>1.9857559440095374E-2</v>
      </c>
      <c r="S137" s="48">
        <f>-Parameters!B$6*2*Model!N137*((Model!N138-Model!N137)/5)</f>
        <v>-7.9428766221161933E-6</v>
      </c>
      <c r="U137" s="48">
        <f>(Parameters!B$7-Parameters!B$8*Model!L137)*((Model!L138-Model!L137)/5)</f>
        <v>-3.4100130387645737E-5</v>
      </c>
      <c r="Y137" s="38">
        <f t="shared" si="50"/>
        <v>-1.4244055990462676E-4</v>
      </c>
      <c r="AC137" s="10">
        <f>(Parameters!$B$13-Parameters!$E$25/Parameters!$E$24)*EXP(0.5*$A137*Parameters!$E$26) + Parameters!$E$25/Parameters!$E$24</f>
        <v>6749.2848459643028</v>
      </c>
      <c r="AD137" s="10">
        <f>(Parameters!B$13-Parameters!E$25/Parameters!E$24)*0.5*Parameters!E$26*EXP(-0.5*Model!A137*Parameters!E$27)</f>
        <v>1.1756246225391842</v>
      </c>
      <c r="AE137" s="10">
        <f>(Parameters!B$7-Parameters!B$8*Model!AD137)*(Parameters!B$15*EXP((Parameters!B$1+Parameters!B$19)*A137))/1000000000</f>
        <v>1272567346.0058231</v>
      </c>
      <c r="AF137" s="2">
        <f>AF136+Parameters!B$9*(Parameters!B$10*Model!AC137-Model!AF136)</f>
        <v>3.2394010723876638</v>
      </c>
      <c r="AG137" s="10">
        <f t="shared" si="51"/>
        <v>-9.3988399601974137E-4</v>
      </c>
      <c r="AH137" s="11">
        <f t="shared" si="52"/>
        <v>-2.9005712937958222E-4</v>
      </c>
      <c r="AI137" s="11">
        <f t="shared" si="58"/>
        <v>-4.436733252854097E-3</v>
      </c>
      <c r="AJ137" s="35">
        <v>0.18327617591049181</v>
      </c>
      <c r="AK137" s="11"/>
      <c r="AL137" s="2">
        <f>(Parameters!$B$13-Parameters!$B$25/Parameters!$B$24)*EXP(0.5*$A137*Parameters!$B$26) + Parameters!$B$25/Parameters!$B$24</f>
        <v>6839.837326348098</v>
      </c>
      <c r="AM137" s="2">
        <f>(Parameters!B$13-Parameters!B$25/Parameters!B$24)*0.5*Parameters!B$26*EXP(-0.5*Model!A137*Parameters!B$27)</f>
        <v>1.2278064190014566</v>
      </c>
      <c r="AN137" s="8">
        <f>(Parameters!B$7-Parameters!B$8*Model!AM137)*(Parameters!B$15*EXP((Parameters!B$1+Parameters!B$19)*A137))/1000000000</f>
        <v>1270940747.9349446</v>
      </c>
      <c r="AO137" s="2">
        <f>AO136+Parameters!B$9*(Parameters!B$10*Model!AL137-Model!AO136)</f>
        <v>3.2828549570644983</v>
      </c>
      <c r="AP137">
        <f t="shared" si="53"/>
        <v>4.2514000680814679E-2</v>
      </c>
      <c r="AQ137" s="3">
        <f t="shared" si="54"/>
        <v>1.3120224461891677E-2</v>
      </c>
      <c r="AV137" s="15">
        <f>IF(Parameters!H$30*EXP(0.5*Model!A137*Parameters!H$26)+Parameters!H$31*EXP(0.5*Model!A137*Parameters!H$27)+Parameters!$H$25/Parameters!$H$24&gt;AV136,Parameters!H$30*EXP(0.5*Model!A137*Parameters!H$26)+Parameters!H$31*EXP(0.5*Model!A137*Parameters!H$27)+Parameters!$H$25/Parameters!$H$24,AV136+5*AW136)</f>
        <v>4178.3170609379795</v>
      </c>
      <c r="AW137" s="22">
        <f>IF(Parameters!H$30*0.5*Parameters!H$26*EXP(0.5*Model!A137*Parameters!H$26)+Parameters!H$31*0.5*Parameters!H$27*EXP(0.5*Model!A137*Parameters!H$27)&gt;0,Parameters!H$30*0.5*Parameters!H$26*EXP(0.5*Model!A137*Parameters!H$26)+Parameters!H$31*0.5*Parameters!H$27*EXP(0.5*Model!A137*Parameters!H$27),0)</f>
        <v>0</v>
      </c>
      <c r="AX137">
        <f>(Parameters!B$7-Parameters!B$8*Model!AW137)*(Parameters!B$15*EXP((Parameters!B$1+Parameters!B$19)*A137))/1000000000</f>
        <v>1309213626.3707094</v>
      </c>
      <c r="AY137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137))/1000000000</f>
        <v>260281652158.31979</v>
      </c>
      <c r="AZ137" s="2">
        <f>AZ136+Parameters!B$9*(Parameters!B$10*Model!AV137-Model!AZ136)</f>
        <v>2.0055921892502302</v>
      </c>
      <c r="BC137">
        <v>4166.6000000000004</v>
      </c>
      <c r="BD137">
        <v>0</v>
      </c>
      <c r="BE137">
        <f>(Parameters!B$7-Parameters!B$8*Model!BD137)*(Parameters!B$15*EXP((Parameters!B$1+Parameters!B$19)*A137))/1000000000</f>
        <v>1309213626.3707094</v>
      </c>
      <c r="BF137" s="2">
        <f>BF136+Parameters!B$9*(Parameters!B$10*Model!BC137-Model!BF136)</f>
        <v>1.9999680000000002</v>
      </c>
    </row>
    <row r="138" spans="1:58" x14ac:dyDescent="0.3">
      <c r="A138">
        <f>A137+Parameters!B$16</f>
        <v>675</v>
      </c>
      <c r="B138">
        <f>B137*(1+Parameters!B$1)^Parameters!B$16</f>
        <v>212984417835.44644</v>
      </c>
      <c r="C138">
        <f>C137/(1+Parameters!B$2)^Parameters!B$16</f>
        <v>6.2082611339594443E-4</v>
      </c>
      <c r="D138">
        <f>(1/B138)*(1-Parameters!B$4)*K138</f>
        <v>4531317910.1318607</v>
      </c>
      <c r="E138">
        <f>D138^(1-Parameters!B$3)/(1-Parameters!B$3)</f>
        <v>-1.1919371863616218E-3</v>
      </c>
      <c r="F138" s="59">
        <f t="shared" si="48"/>
        <v>-157605.43008544447</v>
      </c>
      <c r="G138">
        <f>G137*(1+Parameters!B$1+Parameters!B$5)^Parameters!B$16</f>
        <v>17322442.940074295</v>
      </c>
      <c r="H138">
        <f>EXP(-Parameters!B$6*N138^2)</f>
        <v>0.94881753519738021</v>
      </c>
      <c r="I138">
        <f>EXP(Parameters!B$7*L138-Parameters!B$8/2*L138^2)</f>
        <v>1.0006239153453662</v>
      </c>
      <c r="J138" s="54">
        <f t="shared" si="55"/>
        <v>0.94940951701754239</v>
      </c>
      <c r="K138">
        <f>Parameters!B$15*G138*H138*I138</f>
        <v>1.2698685619957447E+21</v>
      </c>
      <c r="L138" s="56">
        <v>0.4979685566329039</v>
      </c>
      <c r="M138" s="2">
        <f>M137+L138*Parameters!B$16</f>
        <v>6753.4920457541275</v>
      </c>
      <c r="N138" s="2">
        <f>N137+Parameters!B$9*(Parameters!B$10*Model!M138-Model!N137)</f>
        <v>3.2415665799722242</v>
      </c>
      <c r="O138" s="37">
        <f t="shared" si="49"/>
        <v>1.986438068821772E-2</v>
      </c>
      <c r="S138" s="48">
        <f>-Parameters!B$6*2*Model!N138*((Model!N139-Model!N138)/5)</f>
        <v>-6.0846757064607276E-6</v>
      </c>
      <c r="U138" s="48">
        <f>(Parameters!B$7-Parameters!B$8*Model!L138)*((Model!L139-Model!L138)/5)</f>
        <v>-2.9285681642297835E-5</v>
      </c>
      <c r="Y138" s="38">
        <f t="shared" si="50"/>
        <v>-1.3561931178228057E-4</v>
      </c>
      <c r="AC138" s="10">
        <f>(Parameters!$B$13-Parameters!$E$25/Parameters!$E$24)*EXP(0.5*$A138*Parameters!$E$26) + Parameters!$E$25/Parameters!$E$24</f>
        <v>6755.0981064382468</v>
      </c>
      <c r="AD138" s="10">
        <f>(Parameters!B$13-Parameters!E$25/Parameters!E$24)*0.5*Parameters!E$26*EXP(-0.5*Model!A138*Parameters!E$27)</f>
        <v>1.1497753508282049</v>
      </c>
      <c r="AE138" s="10">
        <f>(Parameters!B$7-Parameters!B$8*Model!AD138)*(Parameters!B$15*EXP((Parameters!B$1+Parameters!B$19)*A138))/1000000000</f>
        <v>1439317976.7466388</v>
      </c>
      <c r="AF138" s="2">
        <f>AF137+Parameters!B$9*(Parameters!B$10*Model!AC138-Model!AF137)</f>
        <v>3.2421970586493396</v>
      </c>
      <c r="AG138" s="10">
        <f t="shared" si="51"/>
        <v>6.3047867711540917E-4</v>
      </c>
      <c r="AH138" s="11">
        <f t="shared" si="52"/>
        <v>1.9449814204365704E-4</v>
      </c>
      <c r="AI138" s="11">
        <f t="shared" si="58"/>
        <v>-4.436733252854097E-3</v>
      </c>
      <c r="AJ138" s="35">
        <v>0.17729368271467202</v>
      </c>
      <c r="AK138" s="11"/>
      <c r="AL138" s="2">
        <f>(Parameters!$B$13-Parameters!$B$25/Parameters!$B$24)*EXP(0.5*$A138*Parameters!$B$26) + Parameters!$B$25/Parameters!$B$24</f>
        <v>6845.9094118987605</v>
      </c>
      <c r="AM138" s="2">
        <f>(Parameters!B$13-Parameters!B$25/Parameters!B$24)*0.5*Parameters!B$26*EXP(-0.5*Model!A138*Parameters!B$27)</f>
        <v>1.2011254977669903</v>
      </c>
      <c r="AN138" s="8">
        <f>(Parameters!B$7-Parameters!B$8*Model!AM138)*(Parameters!B$15*EXP((Parameters!B$1+Parameters!B$19)*A138))/1000000000</f>
        <v>1437508704.2094049</v>
      </c>
      <c r="AO138" s="2">
        <f>AO137+Parameters!B$9*(Parameters!B$10*Model!AL138-Model!AO137)</f>
        <v>3.2857753593100818</v>
      </c>
      <c r="AP138">
        <f t="shared" si="53"/>
        <v>4.4208779337857607E-2</v>
      </c>
      <c r="AQ138" s="3">
        <f t="shared" si="54"/>
        <v>1.3638090795665969E-2</v>
      </c>
      <c r="AV138" s="15">
        <f>IF(Parameters!H$30*EXP(0.5*Model!A138*Parameters!H$26)+Parameters!H$31*EXP(0.5*Model!A138*Parameters!H$27)+Parameters!$H$25/Parameters!$H$24&gt;AV137,Parameters!H$30*EXP(0.5*Model!A138*Parameters!H$26)+Parameters!H$31*EXP(0.5*Model!A138*Parameters!H$27)+Parameters!$H$25/Parameters!$H$24,AV137+5*AW137)</f>
        <v>4178.3170609379795</v>
      </c>
      <c r="AW138" s="22">
        <f>IF(Parameters!H$30*0.5*Parameters!H$26*EXP(0.5*Model!A138*Parameters!H$26)+Parameters!H$31*0.5*Parameters!H$27*EXP(0.5*Model!A138*Parameters!H$27)&gt;0,Parameters!H$30*0.5*Parameters!H$26*EXP(0.5*Model!A138*Parameters!H$26)+Parameters!H$31*0.5*Parameters!H$27*EXP(0.5*Model!A138*Parameters!H$27),0)</f>
        <v>0</v>
      </c>
      <c r="AX138">
        <f>(Parameters!B$7-Parameters!B$8*Model!AW138)*(Parameters!B$15*EXP((Parameters!B$1+Parameters!B$19)*A138))/1000000000</f>
        <v>1479829194.1482489</v>
      </c>
      <c r="AY138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138))/1000000000</f>
        <v>313685007703.32068</v>
      </c>
      <c r="AZ138" s="2">
        <f>AZ137+Parameters!B$9*(Parameters!B$10*Model!AV138-Model!AZ137)</f>
        <v>2.0055921892502302</v>
      </c>
      <c r="BC138">
        <v>4166.6000000000004</v>
      </c>
      <c r="BD138">
        <v>0</v>
      </c>
      <c r="BE138">
        <f>(Parameters!B$7-Parameters!B$8*Model!BD138)*(Parameters!B$15*EXP((Parameters!B$1+Parameters!B$19)*A138))/1000000000</f>
        <v>1479829194.1482489</v>
      </c>
      <c r="BF138" s="2">
        <f>BF137+Parameters!B$9*(Parameters!B$10*Model!BC138-Model!BF137)</f>
        <v>1.9999680000000002</v>
      </c>
    </row>
    <row r="139" spans="1:58" x14ac:dyDescent="0.3">
      <c r="A139">
        <f>A138+Parameters!B$16</f>
        <v>680</v>
      </c>
      <c r="B139">
        <f>B138*(1+Parameters!B$1)^Parameters!B$16</f>
        <v>218362541282.55545</v>
      </c>
      <c r="C139">
        <f>C138/(1+Parameters!B$2)^Parameters!B$16</f>
        <v>5.8777917926551668E-4</v>
      </c>
      <c r="D139">
        <f>(1/B139)*(1-Parameters!B$4)*K139</f>
        <v>4999616044.0983505</v>
      </c>
      <c r="E139">
        <f>D139^(1-Parameters!B$3)/(1-Parameters!B$3)</f>
        <v>-1.1516065519165612E-3</v>
      </c>
      <c r="F139" s="59">
        <f t="shared" si="48"/>
        <v>-147807.49785212355</v>
      </c>
      <c r="G139">
        <f>G138*(1+Parameters!B$1+Parameters!B$5)^Parameters!B$16</f>
        <v>19598754.209729277</v>
      </c>
      <c r="H139">
        <f>EXP(-Parameters!B$6*N139^2)</f>
        <v>0.94878866522271688</v>
      </c>
      <c r="I139">
        <f>EXP(Parameters!B$7*L139-Parameters!B$8/2*L139^2)</f>
        <v>1.0004771987334145</v>
      </c>
      <c r="J139" s="54">
        <f t="shared" si="55"/>
        <v>0.9492414259720392</v>
      </c>
      <c r="K139">
        <f>Parameters!B$15*G139*H139*I139</f>
        <v>1.4364853484557272E+21</v>
      </c>
      <c r="L139" s="56">
        <v>0.38036113428194207</v>
      </c>
      <c r="M139" s="2">
        <f>M138+L139*Parameters!B$16</f>
        <v>6755.3938514255369</v>
      </c>
      <c r="N139" s="2">
        <f>N138+Parameters!B$9*(Parameters!B$10*Model!M139-Model!N138)</f>
        <v>3.2425051193414376</v>
      </c>
      <c r="O139" s="37">
        <f t="shared" si="49"/>
        <v>1.9871799145514846E-2</v>
      </c>
      <c r="S139" s="48">
        <f>-Parameters!B$6*2*Model!N139*((Model!N140-Model!N139)/5)</f>
        <v>-4.5878069278828249E-6</v>
      </c>
      <c r="U139" s="48">
        <f>(Parameters!B$7-Parameters!B$8*Model!L139)*((Model!L140-Model!L139)/5)</f>
        <v>-2.3523865341457248E-5</v>
      </c>
      <c r="Y139" s="38">
        <f t="shared" si="50"/>
        <v>-1.282008544851547E-4</v>
      </c>
      <c r="AC139" s="10">
        <f>(Parameters!$B$13-Parameters!$E$25/Parameters!$E$24)*EXP(0.5*$A139*Parameters!$E$26) + Parameters!$E$25/Parameters!$E$24</f>
        <v>6760.7835467333371</v>
      </c>
      <c r="AD139" s="10">
        <f>(Parameters!B$13-Parameters!E$25/Parameters!E$24)*0.5*Parameters!E$26*EXP(-0.5*Model!A139*Parameters!E$27)</f>
        <v>1.1244944449333014</v>
      </c>
      <c r="AE139" s="10">
        <f>(Parameters!B$7-Parameters!B$8*Model!AD139)*(Parameters!B$15*EXP((Parameters!B$1+Parameters!B$19)*A139))/1000000000</f>
        <v>1627895458.6560943</v>
      </c>
      <c r="AF139" s="2">
        <f>AF138+Parameters!B$9*(Parameters!B$10*Model!AC139-Model!AF138)</f>
        <v>3.2449315676272015</v>
      </c>
      <c r="AG139" s="10">
        <f t="shared" si="51"/>
        <v>2.4264482857638825E-3</v>
      </c>
      <c r="AH139" s="11">
        <f t="shared" si="52"/>
        <v>7.483251980976676E-4</v>
      </c>
      <c r="AI139" s="11">
        <f t="shared" si="58"/>
        <v>-4.436733252854097E-3</v>
      </c>
      <c r="AJ139" s="35">
        <v>0.17150646980915835</v>
      </c>
      <c r="AK139" s="11"/>
      <c r="AL139" s="2">
        <f>(Parameters!$B$13-Parameters!$B$25/Parameters!$B$24)*EXP(0.5*$A139*Parameters!$B$26) + Parameters!$B$25/Parameters!$B$24</f>
        <v>6851.8495476291591</v>
      </c>
      <c r="AM139" s="2">
        <f>(Parameters!B$13-Parameters!B$25/Parameters!B$24)*0.5*Parameters!B$26*EXP(-0.5*Model!A139*Parameters!B$27)</f>
        <v>1.1750243678961325</v>
      </c>
      <c r="AN139" s="8">
        <f>(Parameters!B$7-Parameters!B$8*Model!AM139)*(Parameters!B$15*EXP((Parameters!B$1+Parameters!B$19)*A139))/1000000000</f>
        <v>1625883069.304564</v>
      </c>
      <c r="AO139" s="2">
        <f>AO138+Parameters!B$9*(Parameters!B$10*Model!AL139-Model!AO138)</f>
        <v>3.2886322995790205</v>
      </c>
      <c r="AP139">
        <f t="shared" si="53"/>
        <v>4.6127180237582888E-2</v>
      </c>
      <c r="AQ139" s="3">
        <f t="shared" si="54"/>
        <v>1.4225784860734917E-2</v>
      </c>
      <c r="AV139" s="15">
        <f>IF(Parameters!H$30*EXP(0.5*Model!A139*Parameters!H$26)+Parameters!H$31*EXP(0.5*Model!A139*Parameters!H$27)+Parameters!$H$25/Parameters!$H$24&gt;AV138,Parameters!H$30*EXP(0.5*Model!A139*Parameters!H$26)+Parameters!H$31*EXP(0.5*Model!A139*Parameters!H$27)+Parameters!$H$25/Parameters!$H$24,AV138+5*AW138)</f>
        <v>4178.3170609379795</v>
      </c>
      <c r="AW139" s="22">
        <f>IF(Parameters!H$30*0.5*Parameters!H$26*EXP(0.5*Model!A139*Parameters!H$26)+Parameters!H$31*0.5*Parameters!H$27*EXP(0.5*Model!A139*Parameters!H$27)&gt;0,Parameters!H$30*0.5*Parameters!H$26*EXP(0.5*Model!A139*Parameters!H$26)+Parameters!H$31*0.5*Parameters!H$27*EXP(0.5*Model!A139*Parameters!H$27),0)</f>
        <v>0</v>
      </c>
      <c r="AX139">
        <f>(Parameters!B$7-Parameters!B$8*Model!AW139)*(Parameters!B$15*EXP((Parameters!B$1+Parameters!B$19)*A139))/1000000000</f>
        <v>1672679232.5894792</v>
      </c>
      <c r="AY139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139))/1000000000</f>
        <v>378045410584.60889</v>
      </c>
      <c r="AZ139" s="2">
        <f>AZ138+Parameters!B$9*(Parameters!B$10*Model!AV139-Model!AZ138)</f>
        <v>2.0055921892502302</v>
      </c>
      <c r="BC139">
        <v>4166.6000000000004</v>
      </c>
      <c r="BD139">
        <v>0</v>
      </c>
      <c r="BE139">
        <f>(Parameters!B$7-Parameters!B$8*Model!BD139)*(Parameters!B$15*EXP((Parameters!B$1+Parameters!B$19)*A139))/1000000000</f>
        <v>1672679232.5894792</v>
      </c>
      <c r="BF139" s="2">
        <f>BF138+Parameters!B$9*(Parameters!B$10*Model!BC139-Model!BF138)</f>
        <v>1.9999680000000002</v>
      </c>
    </row>
    <row r="140" spans="1:58" x14ac:dyDescent="0.3">
      <c r="A140">
        <f>A139+Parameters!B$16</f>
        <v>685</v>
      </c>
      <c r="B140">
        <f>B139*(1+Parameters!B$1)^Parameters!B$16</f>
        <v>223876469086.18173</v>
      </c>
      <c r="C140">
        <f>C139/(1+Parameters!B$2)^Parameters!B$16</f>
        <v>5.5649135260794793E-4</v>
      </c>
      <c r="D140">
        <f>(1/B140)*(1-Parameters!B$4)*K140</f>
        <v>5516512017.7646923</v>
      </c>
      <c r="E140">
        <f>D140^(1-Parameters!B$3)/(1-Parameters!B$3)</f>
        <v>-1.1126263900563046E-3</v>
      </c>
      <c r="F140" s="59">
        <f t="shared" si="48"/>
        <v>-138616.91384297816</v>
      </c>
      <c r="G140">
        <f>G139*(1+Parameters!B$1+Parameters!B$5)^Parameters!B$16</f>
        <v>22174191.475312408</v>
      </c>
      <c r="H140">
        <f>EXP(-Parameters!B$6*N140^2)</f>
        <v>0.94876689880207754</v>
      </c>
      <c r="I140">
        <f>EXP(Parameters!B$7*L140-Parameters!B$8/2*L140^2)</f>
        <v>1.0003593970416067</v>
      </c>
      <c r="J140" s="54">
        <f t="shared" si="55"/>
        <v>0.94910788281868141</v>
      </c>
      <c r="K140">
        <f>Parameters!B$15*G140*H140*I140</f>
        <v>1.6250226739587462E+21</v>
      </c>
      <c r="L140" s="56">
        <v>0.28615935045037627</v>
      </c>
      <c r="M140" s="2">
        <f>M139+L140*Parameters!B$16</f>
        <v>6756.8246481777887</v>
      </c>
      <c r="N140" s="2">
        <f>N139+Parameters!B$9*(Parameters!B$10*Model!M140-Model!N139)</f>
        <v>3.2432125672496177</v>
      </c>
      <c r="O140" s="37">
        <f t="shared" si="49"/>
        <v>1.9881301419515607E-2</v>
      </c>
      <c r="S140" s="48">
        <f>-Parameters!B$6*2*Model!N140*((Model!N141-Model!N140)/5)</f>
        <v>-3.5971932365408302E-6</v>
      </c>
      <c r="U140" s="48">
        <f>(Parameters!B$7-Parameters!B$8*Model!L140)*((Model!L141-Model!L140)/5)</f>
        <v>-1.521312738012565E-5</v>
      </c>
      <c r="Y140" s="38">
        <f t="shared" si="50"/>
        <v>-1.1869858048439361E-4</v>
      </c>
      <c r="AC140" s="10">
        <f>(Parameters!$B$13-Parameters!$E$25/Parameters!$E$24)*EXP(0.5*$A140*Parameters!$E$26) + Parameters!$E$25/Parameters!$E$24</f>
        <v>6766.3439773202545</v>
      </c>
      <c r="AD140" s="10">
        <f>(Parameters!B$13-Parameters!E$25/Parameters!E$24)*0.5*Parameters!E$26*EXP(-0.5*Model!A140*Parameters!E$27)</f>
        <v>1.099769407802158</v>
      </c>
      <c r="AE140" s="10">
        <f>(Parameters!B$7-Parameters!B$8*Model!AD140)*(Parameters!B$15*EXP((Parameters!B$1+Parameters!B$19)*A140))/1000000000</f>
        <v>1841154378.3839378</v>
      </c>
      <c r="AF140" s="2">
        <f>AF139+Parameters!B$9*(Parameters!B$10*Model!AC140-Model!AF139)</f>
        <v>3.2476059510648105</v>
      </c>
      <c r="AG140" s="10">
        <f t="shared" si="51"/>
        <v>4.3933838151928306E-3</v>
      </c>
      <c r="AH140" s="11">
        <f t="shared" si="52"/>
        <v>1.3546394891157589E-3</v>
      </c>
      <c r="AI140" s="11">
        <f t="shared" si="58"/>
        <v>-4.436733252854097E-3</v>
      </c>
      <c r="AJ140" s="35">
        <v>0.16590816286296006</v>
      </c>
      <c r="AK140" s="11"/>
      <c r="AL140" s="2">
        <f>(Parameters!$B$13-Parameters!$B$25/Parameters!$B$24)*EXP(0.5*$A140*Parameters!$B$26) + Parameters!$B$25/Parameters!$B$24</f>
        <v>6857.6606008828003</v>
      </c>
      <c r="AM140" s="2">
        <f>(Parameters!B$13-Parameters!B$25/Parameters!B$24)*0.5*Parameters!B$26*EXP(-0.5*Model!A140*Parameters!B$27)</f>
        <v>1.149490430197784</v>
      </c>
      <c r="AN140" s="8">
        <f>(Parameters!B$7-Parameters!B$8*Model!AM140)*(Parameters!B$15*EXP((Parameters!B$1+Parameters!B$19)*A140))/1000000000</f>
        <v>1838916149.4850793</v>
      </c>
      <c r="AO140" s="2">
        <f>AO139+Parameters!B$9*(Parameters!B$10*Model!AL140-Model!AO139)</f>
        <v>3.2914271569356153</v>
      </c>
      <c r="AP140">
        <f t="shared" si="53"/>
        <v>4.8214589685997566E-2</v>
      </c>
      <c r="AQ140" s="3">
        <f t="shared" si="54"/>
        <v>1.4866305765115356E-2</v>
      </c>
      <c r="AV140" s="15">
        <f>IF(Parameters!H$30*EXP(0.5*Model!A140*Parameters!H$26)+Parameters!H$31*EXP(0.5*Model!A140*Parameters!H$27)+Parameters!$H$25/Parameters!$H$24&gt;AV139,Parameters!H$30*EXP(0.5*Model!A140*Parameters!H$26)+Parameters!H$31*EXP(0.5*Model!A140*Parameters!H$27)+Parameters!$H$25/Parameters!$H$24,AV139+5*AW139)</f>
        <v>4178.3170609379795</v>
      </c>
      <c r="AW140" s="22">
        <f>IF(Parameters!H$30*0.5*Parameters!H$26*EXP(0.5*Model!A140*Parameters!H$26)+Parameters!H$31*0.5*Parameters!H$27*EXP(0.5*Model!A140*Parameters!H$27)&gt;0,Parameters!H$30*0.5*Parameters!H$26*EXP(0.5*Model!A140*Parameters!H$26)+Parameters!H$31*0.5*Parameters!H$27*EXP(0.5*Model!A140*Parameters!H$27),0)</f>
        <v>0</v>
      </c>
      <c r="AX140">
        <f>(Parameters!B$7-Parameters!B$8*Model!AW140)*(Parameters!B$15*EXP((Parameters!B$1+Parameters!B$19)*A140))/1000000000</f>
        <v>1890661318.3466165</v>
      </c>
      <c r="AY140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140))/1000000000</f>
        <v>455610975833.61835</v>
      </c>
      <c r="AZ140" s="2">
        <f>AZ139+Parameters!B$9*(Parameters!B$10*Model!AV140-Model!AZ139)</f>
        <v>2.0055921892502302</v>
      </c>
      <c r="BC140">
        <v>4166.6000000000004</v>
      </c>
      <c r="BD140">
        <v>0</v>
      </c>
      <c r="BE140">
        <f>(Parameters!B$7-Parameters!B$8*Model!BD140)*(Parameters!B$15*EXP((Parameters!B$1+Parameters!B$19)*A140))/1000000000</f>
        <v>1890661318.3466165</v>
      </c>
      <c r="BF140" s="2">
        <f>BF139+Parameters!B$9*(Parameters!B$10*Model!BC140-Model!BF139)</f>
        <v>1.9999680000000002</v>
      </c>
    </row>
    <row r="141" spans="1:58" x14ac:dyDescent="0.3">
      <c r="A141">
        <f>A140+Parameters!B$16</f>
        <v>690</v>
      </c>
      <c r="B141">
        <f>B140*(1+Parameters!B$1)^Parameters!B$16</f>
        <v>229529630476.50757</v>
      </c>
      <c r="C141">
        <f>C140/(1+Parameters!B$2)^Parameters!B$16</f>
        <v>5.2686899511207586E-4</v>
      </c>
      <c r="D141">
        <f>(1/B141)*(1-Parameters!B$4)*K141</f>
        <v>6087131949.6494303</v>
      </c>
      <c r="E141">
        <f>D141^(1-Parameters!B$3)/(1-Parameters!B$3)</f>
        <v>-1.0749481213996792E-3</v>
      </c>
      <c r="F141" s="59">
        <f t="shared" si="48"/>
        <v>-129995.67540415608</v>
      </c>
      <c r="G141">
        <f>G140*(1+Parameters!B$1+Parameters!B$5)^Parameters!B$16</f>
        <v>25088062.349377736</v>
      </c>
      <c r="H141">
        <f>EXP(-Parameters!B$6*N141^2)</f>
        <v>0.94874983300723681</v>
      </c>
      <c r="I141">
        <f>EXP(Parameters!B$7*L141-Parameters!B$8/2*L141^2)</f>
        <v>1.000283251525341</v>
      </c>
      <c r="J141" s="54">
        <f t="shared" si="55"/>
        <v>0.94901856784460314</v>
      </c>
      <c r="K141">
        <f>Parameters!B$15*G141*H141*I141</f>
        <v>1.8383909829799696E+21</v>
      </c>
      <c r="L141" s="56">
        <v>0.22537565874184698</v>
      </c>
      <c r="M141" s="2">
        <f>M140+L141*Parameters!B$16</f>
        <v>6757.9515264714983</v>
      </c>
      <c r="N141" s="2">
        <f>N140+Parameters!B$9*(Parameters!B$10*Model!M141-Model!N140)</f>
        <v>3.2437671397856374</v>
      </c>
      <c r="O141" s="37">
        <f t="shared" si="49"/>
        <v>1.9887546753363683E-2</v>
      </c>
      <c r="S141" s="48">
        <f>-Parameters!B$6*2*Model!N141*((Model!N142-Model!N141)/5)</f>
        <v>-2.9614800172533867E-6</v>
      </c>
      <c r="U141" s="48">
        <f>(Parameters!B$7-Parameters!B$8*Model!L141)*((Model!L142-Model!L141)/5)</f>
        <v>-9.7319309225567201E-6</v>
      </c>
      <c r="Y141" s="38">
        <f t="shared" si="50"/>
        <v>-1.1245324663631748E-4</v>
      </c>
      <c r="AC141" s="10">
        <f>(Parameters!$B$13-Parameters!$E$25/Parameters!$E$24)*EXP(0.5*$A141*Parameters!$E$26) + Parameters!$E$25/Parameters!$E$24</f>
        <v>6771.7821468739176</v>
      </c>
      <c r="AD141" s="10">
        <f>(Parameters!B$13-Parameters!E$25/Parameters!E$24)*0.5*Parameters!E$26*EXP(-0.5*Model!A141*Parameters!E$27)</f>
        <v>1.0755880171637928</v>
      </c>
      <c r="AE141" s="10">
        <f>(Parameters!B$7-Parameters!B$8*Model!AD141)*(Parameters!B$15*EXP((Parameters!B$1+Parameters!B$19)*A141))/1000000000</f>
        <v>2082322398.2354491</v>
      </c>
      <c r="AF141" s="2">
        <f>AF140+Parameters!B$9*(Parameters!B$10*Model!AC141-Model!AF140)</f>
        <v>3.2502215309840068</v>
      </c>
      <c r="AG141" s="10">
        <f t="shared" si="51"/>
        <v>6.4543911983694358E-3</v>
      </c>
      <c r="AH141" s="11">
        <f t="shared" si="52"/>
        <v>1.9897825337721283E-3</v>
      </c>
      <c r="AI141" s="11">
        <f t="shared" si="58"/>
        <v>-4.436733252854097E-3</v>
      </c>
      <c r="AJ141" s="35">
        <v>0.16049259561572896</v>
      </c>
      <c r="AK141" s="11"/>
      <c r="AL141" s="2">
        <f>(Parameters!$B$13-Parameters!$B$25/Parameters!$B$24)*EXP(0.5*$A141*Parameters!$B$26) + Parameters!$B$25/Parameters!$B$24</f>
        <v>6863.3453766942066</v>
      </c>
      <c r="AM141" s="2">
        <f>(Parameters!B$13-Parameters!B$25/Parameters!B$24)*0.5*Parameters!B$26*EXP(-0.5*Model!A141*Parameters!B$27)</f>
        <v>1.1245113592683273</v>
      </c>
      <c r="AN141" s="8">
        <f>(Parameters!B$7-Parameters!B$8*Model!AM141)*(Parameters!B$15*EXP((Parameters!B$1+Parameters!B$19)*A141))/1000000000</f>
        <v>2079833073.0106044</v>
      </c>
      <c r="AO141" s="2">
        <f>AO140+Parameters!B$9*(Parameters!B$10*Model!AL141-Model!AO140)</f>
        <v>3.2941612804763252</v>
      </c>
      <c r="AP141">
        <f t="shared" si="53"/>
        <v>5.0394140690687816E-2</v>
      </c>
      <c r="AQ141" s="3">
        <f t="shared" si="54"/>
        <v>1.5535683826557935E-2</v>
      </c>
      <c r="AV141" s="15">
        <f>IF(Parameters!H$30*EXP(0.5*Model!A141*Parameters!H$26)+Parameters!H$31*EXP(0.5*Model!A141*Parameters!H$27)+Parameters!$H$25/Parameters!$H$24&gt;AV140,Parameters!H$30*EXP(0.5*Model!A141*Parameters!H$26)+Parameters!H$31*EXP(0.5*Model!A141*Parameters!H$27)+Parameters!$H$25/Parameters!$H$24,AV140+5*AW140)</f>
        <v>4178.3170609379795</v>
      </c>
      <c r="AW141" s="22">
        <f>IF(Parameters!H$30*0.5*Parameters!H$26*EXP(0.5*Model!A141*Parameters!H$26)+Parameters!H$31*0.5*Parameters!H$27*EXP(0.5*Model!A141*Parameters!H$27)&gt;0,Parameters!H$30*0.5*Parameters!H$26*EXP(0.5*Model!A141*Parameters!H$26)+Parameters!H$31*0.5*Parameters!H$27*EXP(0.5*Model!A141*Parameters!H$27),0)</f>
        <v>0</v>
      </c>
      <c r="AX141">
        <f>(Parameters!B$7-Parameters!B$8*Model!AW141)*(Parameters!B$15*EXP((Parameters!B$1+Parameters!B$19)*A141))/1000000000</f>
        <v>2137050637.7115145</v>
      </c>
      <c r="AY141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141))/1000000000</f>
        <v>549091076066.914</v>
      </c>
      <c r="AZ141" s="2">
        <f>AZ140+Parameters!B$9*(Parameters!B$10*Model!AV141-Model!AZ140)</f>
        <v>2.0055921892502302</v>
      </c>
      <c r="BC141">
        <v>4166.6000000000004</v>
      </c>
      <c r="BD141">
        <v>0</v>
      </c>
      <c r="BE141">
        <f>(Parameters!B$7-Parameters!B$8*Model!BD141)*(Parameters!B$15*EXP((Parameters!B$1+Parameters!B$19)*A141))/1000000000</f>
        <v>2137050637.7115145</v>
      </c>
      <c r="BF141" s="2">
        <f>BF140+Parameters!B$9*(Parameters!B$10*Model!BC141-Model!BF140)</f>
        <v>1.9999680000000002</v>
      </c>
    </row>
    <row r="142" spans="1:58" x14ac:dyDescent="0.3">
      <c r="A142">
        <f>A141+Parameters!B$16</f>
        <v>695</v>
      </c>
      <c r="B142">
        <f>B141*(1+Parameters!B$1)^Parameters!B$16</f>
        <v>235325541276.07465</v>
      </c>
      <c r="C142">
        <f>C141/(1+Parameters!B$2)^Parameters!B$16</f>
        <v>4.9882345288835672E-4</v>
      </c>
      <c r="D142">
        <f>(1/B142)*(1-Parameters!B$4)*K142</f>
        <v>6716981628.8054771</v>
      </c>
      <c r="E142">
        <f>D142^(1-Parameters!B$3)/(1-Parameters!B$3)</f>
        <v>-1.038534670150992E-3</v>
      </c>
      <c r="F142" s="59">
        <f t="shared" si="48"/>
        <v>-121909.32595250543</v>
      </c>
      <c r="G142">
        <f>G141*(1+Parameters!B$1+Parameters!B$5)^Parameters!B$16</f>
        <v>28384839.787598033</v>
      </c>
      <c r="H142">
        <f>EXP(-Parameters!B$6*N142^2)</f>
        <v>0.94873578360439526</v>
      </c>
      <c r="I142">
        <f>EXP(Parameters!B$7*L142-Parameters!B$8/2*L142^2)</f>
        <v>1.0002345566535173</v>
      </c>
      <c r="J142" s="54">
        <f t="shared" si="55"/>
        <v>0.94895831589486968</v>
      </c>
      <c r="K142">
        <f>Parameters!B$15*G142*H142*I142</f>
        <v>2.0798386020264454E+21</v>
      </c>
      <c r="L142" s="56">
        <v>0.18654853551405409</v>
      </c>
      <c r="M142" s="2">
        <f>M141+L142*Parameters!B$16</f>
        <v>6758.8842691490681</v>
      </c>
      <c r="N142" s="2">
        <f>N141+Parameters!B$9*(Parameters!B$10*Model!M142-Model!N141)</f>
        <v>3.2442236275496525</v>
      </c>
      <c r="O142" s="37">
        <f t="shared" si="49"/>
        <v>1.9863609421331363E-2</v>
      </c>
      <c r="S142" s="48">
        <f>-Parameters!B$6*2*Model!N142*((Model!N143-Model!N142)/5)</f>
        <v>-9.0377523772010209E-7</v>
      </c>
      <c r="U142" s="48">
        <f>(Parameters!B$7-Parameters!B$8*Model!L142)*((Model!L143-Model!L142)/5)</f>
        <v>-3.5206105346778645E-5</v>
      </c>
      <c r="Y142" s="38">
        <f t="shared" si="50"/>
        <v>-1.3639057866863744E-4</v>
      </c>
      <c r="AC142" s="10">
        <f>(Parameters!$B$13-Parameters!$E$25/Parameters!$E$24)*EXP(0.5*$A142*Parameters!$E$26) + Parameters!$E$25/Parameters!$E$24</f>
        <v>6777.100743632227</v>
      </c>
      <c r="AD142" s="10">
        <f>(Parameters!B$13-Parameters!E$25/Parameters!E$24)*0.5*Parameters!E$26*EXP(-0.5*Model!A142*Parameters!E$27)</f>
        <v>1.0519383194867493</v>
      </c>
      <c r="AE142" s="10">
        <f>(Parameters!B$7-Parameters!B$8*Model!AD142)*(Parameters!B$15*EXP((Parameters!B$1+Parameters!B$19)*A142))/1000000000</f>
        <v>2355048987.746233</v>
      </c>
      <c r="AF142" s="2">
        <f>AF141+Parameters!B$9*(Parameters!B$10*Model!AC142-Model!AF141)</f>
        <v>3.2527796003384215</v>
      </c>
      <c r="AG142" s="10">
        <f t="shared" si="51"/>
        <v>8.5559727887689618E-3</v>
      </c>
      <c r="AH142" s="11">
        <f t="shared" si="52"/>
        <v>2.6372943949092838E-3</v>
      </c>
      <c r="AI142" s="11">
        <f t="shared" si="58"/>
        <v>-4.436733252854097E-3</v>
      </c>
      <c r="AJ142" s="35">
        <v>0.15525380308592684</v>
      </c>
      <c r="AK142" s="11"/>
      <c r="AL142" s="2">
        <f>(Parameters!$B$13-Parameters!$B$25/Parameters!$B$24)*EXP(0.5*$A142*Parameters!$B$26) + Parameters!$B$25/Parameters!$B$24</f>
        <v>6868.9066191429329</v>
      </c>
      <c r="AM142" s="2">
        <f>(Parameters!B$13-Parameters!B$25/Parameters!B$24)*0.5*Parameters!B$26*EXP(-0.5*Model!A142*Parameters!B$27)</f>
        <v>1.1000750975420681</v>
      </c>
      <c r="AN142" s="8">
        <f>(Parameters!B$7-Parameters!B$8*Model!AM142)*(Parameters!B$15*EXP((Parameters!B$1+Parameters!B$19)*A142))/1000000000</f>
        <v>2352280493.5665317</v>
      </c>
      <c r="AO142" s="2">
        <f>AO141+Parameters!B$9*(Parameters!B$10*Model!AL142-Model!AO141)</f>
        <v>3.2968359899809898</v>
      </c>
      <c r="AP142">
        <f t="shared" si="53"/>
        <v>5.2612362431337267E-2</v>
      </c>
      <c r="AQ142" s="3">
        <f t="shared" si="54"/>
        <v>1.6217242851127113E-2</v>
      </c>
      <c r="AV142" s="15">
        <f>IF(Parameters!H$30*EXP(0.5*Model!A142*Parameters!H$26)+Parameters!H$31*EXP(0.5*Model!A142*Parameters!H$27)+Parameters!$H$25/Parameters!$H$24&gt;AV141,Parameters!H$30*EXP(0.5*Model!A142*Parameters!H$26)+Parameters!H$31*EXP(0.5*Model!A142*Parameters!H$27)+Parameters!$H$25/Parameters!$H$24,AV141+5*AW141)</f>
        <v>4178.3170609379795</v>
      </c>
      <c r="AW142" s="22">
        <f>IF(Parameters!H$30*0.5*Parameters!H$26*EXP(0.5*Model!A142*Parameters!H$26)+Parameters!H$31*0.5*Parameters!H$27*EXP(0.5*Model!A142*Parameters!H$27)&gt;0,Parameters!H$30*0.5*Parameters!H$26*EXP(0.5*Model!A142*Parameters!H$26)+Parameters!H$31*0.5*Parameters!H$27*EXP(0.5*Model!A142*Parameters!H$27),0)</f>
        <v>0</v>
      </c>
      <c r="AX142">
        <f>(Parameters!B$7-Parameters!B$8*Model!AW142)*(Parameters!B$15*EXP((Parameters!B$1+Parameters!B$19)*A142))/1000000000</f>
        <v>2415549196.3716803</v>
      </c>
      <c r="AY142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142))/1000000000</f>
        <v>661750980130.96313</v>
      </c>
      <c r="AZ142" s="2">
        <f>AZ141+Parameters!B$9*(Parameters!B$10*Model!AV142-Model!AZ141)</f>
        <v>2.0055921892502302</v>
      </c>
      <c r="BC142">
        <v>4166.6000000000004</v>
      </c>
      <c r="BD142">
        <v>0</v>
      </c>
      <c r="BE142">
        <f>(Parameters!B$7-Parameters!B$8*Model!BD142)*(Parameters!B$15*EXP((Parameters!B$1+Parameters!B$19)*A142))/1000000000</f>
        <v>2415549196.3716803</v>
      </c>
      <c r="BF142" s="2">
        <f>BF141+Parameters!B$9*(Parameters!B$10*Model!BC142-Model!BF141)</f>
        <v>1.9999680000000002</v>
      </c>
    </row>
    <row r="143" spans="1:58" x14ac:dyDescent="0.3">
      <c r="A143">
        <f>A142+Parameters!B$16</f>
        <v>700</v>
      </c>
      <c r="B143">
        <f>B142*(1+Parameters!B$1)^Parameters!B$16</f>
        <v>241267806086.34964</v>
      </c>
      <c r="C143">
        <f>C142/(1+Parameters!B$2)^Parameters!B$16</f>
        <v>4.7227079114521147E-4</v>
      </c>
      <c r="D143">
        <f>(1/B143)*(1-Parameters!B$4)*K143</f>
        <v>7411133538.4624557</v>
      </c>
      <c r="E143">
        <f>D143^(1-Parameters!B$3)/(1-Parameters!B$3)</f>
        <v>-1.0033959230591359E-3</v>
      </c>
      <c r="F143" s="59">
        <f t="shared" si="48"/>
        <v>-114330.68182442765</v>
      </c>
      <c r="G143">
        <f>G142*(1+Parameters!B$1+Parameters!B$5)^Parameters!B$16</f>
        <v>32114840.857272986</v>
      </c>
      <c r="H143">
        <f>EXP(-Parameters!B$6*N143^2)</f>
        <v>0.94873149630250531</v>
      </c>
      <c r="I143">
        <f>EXP(Parameters!B$7*L143-Parameters!B$8/2*L143^2)</f>
        <v>1.0000582049286202</v>
      </c>
      <c r="J143" s="54">
        <f t="shared" si="55"/>
        <v>0.94878671715152729</v>
      </c>
      <c r="K143">
        <f>Parameters!B$15*G143*H143*I143</f>
        <v>2.3527209597865815E+21</v>
      </c>
      <c r="L143" s="56">
        <v>4.6218473800617263E-2</v>
      </c>
      <c r="M143" s="2">
        <f>M142+L143*Parameters!B$16</f>
        <v>6759.115361518071</v>
      </c>
      <c r="N143" s="2">
        <f>N142+Parameters!B$9*(Parameters!B$10*Model!M143-Model!N142)</f>
        <v>3.2443629174601947</v>
      </c>
      <c r="O143" s="37">
        <f t="shared" si="49"/>
        <v>1.9928956684163612E-2</v>
      </c>
      <c r="S143" s="48">
        <f>-Parameters!B$6*2*Model!N143*((Model!N144-Model!N143)/5)</f>
        <v>-2.4617160514187798E-6</v>
      </c>
      <c r="U143" s="48">
        <f>(Parameters!B$7-Parameters!B$8*Model!L143)*((Model!L144-Model!L143)/5)</f>
        <v>3.0409122352879076E-5</v>
      </c>
      <c r="Y143" s="38">
        <f t="shared" si="50"/>
        <v>-7.1043315836388093E-5</v>
      </c>
      <c r="AC143" s="10">
        <f>(Parameters!$B$13-Parameters!$E$25/Parameters!$E$24)*EXP(0.5*$A143*Parameters!$E$26) + Parameters!$E$25/Parameters!$E$24</f>
        <v>6782.3023967249392</v>
      </c>
      <c r="AD143" s="10">
        <f>(Parameters!B$13-Parameters!E$25/Parameters!E$24)*0.5*Parameters!E$26*EXP(-0.5*Model!A143*Parameters!E$27)</f>
        <v>1.0288086240701348</v>
      </c>
      <c r="AE143" s="10">
        <f>(Parameters!B$7-Parameters!B$8*Model!AD143)*(Parameters!B$15*EXP((Parameters!B$1+Parameters!B$19)*A143))/1000000000</f>
        <v>2663460517.7971854</v>
      </c>
      <c r="AF143" s="2">
        <f>AF142+Parameters!B$9*(Parameters!B$10*Model!AC143-Model!AF142)</f>
        <v>3.2552814236526206</v>
      </c>
      <c r="AG143" s="10">
        <f t="shared" si="51"/>
        <v>1.0918506192425959E-2</v>
      </c>
      <c r="AH143" s="11">
        <f t="shared" si="52"/>
        <v>3.3653775703284647E-3</v>
      </c>
      <c r="AI143" s="11">
        <f t="shared" si="58"/>
        <v>-4.436733252854097E-3</v>
      </c>
      <c r="AJ143" s="35">
        <v>0.1501860150006914</v>
      </c>
      <c r="AK143" s="11"/>
      <c r="AL143" s="2">
        <f>(Parameters!$B$13-Parameters!$B$25/Parameters!$B$24)*EXP(0.5*$A143*Parameters!$B$26) + Parameters!$B$25/Parameters!$B$24</f>
        <v>6874.3470126781467</v>
      </c>
      <c r="AM143" s="2">
        <f>(Parameters!B$13-Parameters!B$25/Parameters!B$24)*0.5*Parameters!B$26*EXP(-0.5*Model!A143*Parameters!B$27)</f>
        <v>1.0761698494709693</v>
      </c>
      <c r="AN143" s="8">
        <f>(Parameters!B$7-Parameters!B$8*Model!AM143)*(Parameters!B$15*EXP((Parameters!B$1+Parameters!B$19)*A143))/1000000000</f>
        <v>2660381653.1195107</v>
      </c>
      <c r="AO143" s="2">
        <f>AO142+Parameters!B$9*(Parameters!B$10*Model!AL143-Model!AO142)</f>
        <v>3.2994525765498937</v>
      </c>
      <c r="AP143">
        <f t="shared" si="53"/>
        <v>5.5089659089698984E-2</v>
      </c>
      <c r="AQ143" s="3">
        <f t="shared" si="54"/>
        <v>1.6980116124870881E-2</v>
      </c>
      <c r="AV143" s="15">
        <f>IF(Parameters!H$30*EXP(0.5*Model!A143*Parameters!H$26)+Parameters!H$31*EXP(0.5*Model!A143*Parameters!H$27)+Parameters!$H$25/Parameters!$H$24&gt;AV142,Parameters!H$30*EXP(0.5*Model!A143*Parameters!H$26)+Parameters!H$31*EXP(0.5*Model!A143*Parameters!H$27)+Parameters!$H$25/Parameters!$H$24,AV142+5*AW142)</f>
        <v>4178.3170609379795</v>
      </c>
      <c r="AW143" s="22">
        <f>IF(Parameters!H$30*0.5*Parameters!H$26*EXP(0.5*Model!A143*Parameters!H$26)+Parameters!H$31*0.5*Parameters!H$27*EXP(0.5*Model!A143*Parameters!H$27)&gt;0,Parameters!H$30*0.5*Parameters!H$26*EXP(0.5*Model!A143*Parameters!H$26)+Parameters!H$31*0.5*Parameters!H$27*EXP(0.5*Model!A143*Parameters!H$27),0)</f>
        <v>0</v>
      </c>
      <c r="AX143">
        <f>(Parameters!B$7-Parameters!B$8*Model!AW143)*(Parameters!B$15*EXP((Parameters!B$1+Parameters!B$19)*A143))/1000000000</f>
        <v>2730341442.1383286</v>
      </c>
      <c r="AY143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143))/1000000000</f>
        <v>797525909255.39783</v>
      </c>
      <c r="AZ143" s="2">
        <f>AZ142+Parameters!B$9*(Parameters!B$10*Model!AV143-Model!AZ142)</f>
        <v>2.0055921892502302</v>
      </c>
      <c r="BC143">
        <v>4166.6000000000004</v>
      </c>
      <c r="BD143">
        <v>0</v>
      </c>
      <c r="BE143">
        <f>(Parameters!B$7-Parameters!B$8*Model!BD143)*(Parameters!B$15*EXP((Parameters!B$1+Parameters!B$19)*A143))/1000000000</f>
        <v>2730341442.1383286</v>
      </c>
      <c r="BF143" s="2">
        <f>BF142+Parameters!B$9*(Parameters!B$10*Model!BC143-Model!BF142)</f>
        <v>1.9999680000000002</v>
      </c>
    </row>
    <row r="144" spans="1:58" x14ac:dyDescent="0.3">
      <c r="A144">
        <f>A143+Parameters!B$16</f>
        <v>705</v>
      </c>
      <c r="B144">
        <f>B143*(1+Parameters!B$1)^Parameters!B$16</f>
        <v>247360120529.50323</v>
      </c>
      <c r="C144">
        <f>C143/(1+Parameters!B$2)^Parameters!B$16</f>
        <v>4.4713154298870383E-4</v>
      </c>
      <c r="D144">
        <f>(1/B144)*(1-Parameters!B$4)*K144</f>
        <v>8179641101.7818718</v>
      </c>
      <c r="E144">
        <f>D144^(1-Parameters!B$3)/(1-Parameters!B$3)</f>
        <v>-9.6933739819164873E-4</v>
      </c>
      <c r="F144" s="59">
        <f t="shared" si="48"/>
        <v>-107211.15157053962</v>
      </c>
      <c r="G144">
        <f>G143*(1+Parameters!B$1+Parameters!B$5)^Parameters!B$16</f>
        <v>36334994.701594047</v>
      </c>
      <c r="H144">
        <f>EXP(-Parameters!B$6*N144^2)</f>
        <v>0.94871981815385198</v>
      </c>
      <c r="I144">
        <f>EXP(Parameters!B$7*L144-Parameters!B$8/2*L144^2)</f>
        <v>1.0002100520000694</v>
      </c>
      <c r="J144" s="54">
        <f t="shared" si="55"/>
        <v>0.94891909864916069</v>
      </c>
      <c r="K144">
        <f>Parameters!B$15*G144*H144*I144</f>
        <v>2.6622592221379507E+21</v>
      </c>
      <c r="L144" s="56">
        <v>0.16702253184835694</v>
      </c>
      <c r="M144" s="2">
        <f>M143+L144*Parameters!B$16</f>
        <v>6759.9504741773126</v>
      </c>
      <c r="N144" s="2">
        <f>N143+Parameters!B$9*(Parameters!B$10*Model!M144-Model!N143)</f>
        <v>3.2447423010424337</v>
      </c>
      <c r="O144" s="37">
        <f t="shared" si="49"/>
        <v>1.9906384090557783E-2</v>
      </c>
      <c r="S144" s="48"/>
      <c r="U144" s="48"/>
      <c r="Y144" s="38">
        <f t="shared" si="50"/>
        <v>-9.3615909442217732E-5</v>
      </c>
      <c r="AC144" s="10">
        <f>(Parameters!$B$13-Parameters!$E$25/Parameters!$E$24)*EXP(0.5*$A144*Parameters!$E$26) + Parameters!$E$25/Parameters!$E$24</f>
        <v>6787.3896774733139</v>
      </c>
      <c r="AD144" s="10">
        <f>(Parameters!B$13-Parameters!E$25/Parameters!E$24)*0.5*Parameters!E$26*EXP(-0.5*Model!A144*Parameters!E$27)</f>
        <v>1.006187497264583</v>
      </c>
      <c r="AE144" s="10">
        <f>(Parameters!B$7-Parameters!B$8*Model!AD144)*(Parameters!B$15*EXP((Parameters!B$1+Parameters!B$19)*A144))/1000000000</f>
        <v>3012222547.6837115</v>
      </c>
      <c r="AF144" s="2">
        <f>AF143+Parameters!B$9*(Parameters!B$10*Model!AC144-Model!AF143)</f>
        <v>3.2577282376471937</v>
      </c>
      <c r="AG144" s="10">
        <f t="shared" si="51"/>
        <v>1.2985936604759996E-2</v>
      </c>
      <c r="AH144" s="11">
        <f t="shared" si="52"/>
        <v>4.0021472893511517E-3</v>
      </c>
      <c r="AI144" s="11">
        <f t="shared" si="58"/>
        <v>-4.4367332528542081E-3</v>
      </c>
      <c r="AJ144" s="35">
        <v>0.14528364944016306</v>
      </c>
      <c r="AK144" s="11"/>
      <c r="AL144" s="2">
        <f>(Parameters!$B$13-Parameters!$B$25/Parameters!$B$24)*EXP(0.5*$A144*Parameters!$B$26) + Parameters!$B$25/Parameters!$B$24</f>
        <v>6879.6691834144312</v>
      </c>
      <c r="AM144" s="2">
        <f>(Parameters!B$13-Parameters!B$25/Parameters!B$24)*0.5*Parameters!B$26*EXP(-0.5*Model!A144*Parameters!B$27)</f>
        <v>1.0527840758308591</v>
      </c>
      <c r="AN144" s="8">
        <f>(Parameters!B$7-Parameters!B$8*Model!AM144)*(Parameters!B$15*EXP((Parameters!B$1+Parameters!B$19)*A144))/1000000000</f>
        <v>3008798634.2676835</v>
      </c>
      <c r="AO144" s="2">
        <f>AO143+Parameters!B$9*(Parameters!B$10*Model!AL144-Model!AO143)</f>
        <v>3.302012303226987</v>
      </c>
      <c r="AP144">
        <f t="shared" si="53"/>
        <v>5.7270002184553359E-2</v>
      </c>
      <c r="AQ144" s="3">
        <f t="shared" si="54"/>
        <v>1.7650092633289954E-2</v>
      </c>
      <c r="AV144" s="15">
        <f>IF(Parameters!H$30*EXP(0.5*Model!A144*Parameters!H$26)+Parameters!H$31*EXP(0.5*Model!A144*Parameters!H$27)+Parameters!$H$25/Parameters!$H$24&gt;AV143,Parameters!H$30*EXP(0.5*Model!A144*Parameters!H$26)+Parameters!H$31*EXP(0.5*Model!A144*Parameters!H$27)+Parameters!$H$25/Parameters!$H$24,AV143+5*AW143)</f>
        <v>4178.3170609379795</v>
      </c>
      <c r="AW144" s="22">
        <f>IF(Parameters!H$30*0.5*Parameters!H$26*EXP(0.5*Model!A144*Parameters!H$26)+Parameters!H$31*0.5*Parameters!H$27*EXP(0.5*Model!A144*Parameters!H$27)&gt;0,Parameters!H$30*0.5*Parameters!H$26*EXP(0.5*Model!A144*Parameters!H$26)+Parameters!H$31*0.5*Parameters!H$27*EXP(0.5*Model!A144*Parameters!H$27),0)</f>
        <v>0</v>
      </c>
      <c r="AX144">
        <f>(Parameters!B$7-Parameters!B$8*Model!AW144)*(Parameters!B$15*EXP((Parameters!B$1+Parameters!B$19)*A144))/1000000000</f>
        <v>3086157136.3793979</v>
      </c>
      <c r="AY144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144))/1000000000</f>
        <v>961158494707.13696</v>
      </c>
      <c r="AZ144" s="2">
        <f>AZ143+Parameters!B$9*(Parameters!B$10*Model!AV144-Model!AZ143)</f>
        <v>2.0055921892502302</v>
      </c>
      <c r="BC144">
        <v>4166.6000000000004</v>
      </c>
      <c r="BD144">
        <v>0</v>
      </c>
      <c r="BE144">
        <f>(Parameters!B$7-Parameters!B$8*Model!BD144)*(Parameters!B$15*EXP((Parameters!B$1+Parameters!B$19)*A144))/1000000000</f>
        <v>3086157136.3793979</v>
      </c>
      <c r="BF144" s="2">
        <f>BF143+Parameters!B$9*(Parameters!B$10*Model!BC144-Model!BF143)</f>
        <v>1.9999680000000002</v>
      </c>
    </row>
    <row r="145" spans="1:58" x14ac:dyDescent="0.3">
      <c r="A145">
        <f>A144+Parameters!B$16</f>
        <v>710</v>
      </c>
      <c r="B145">
        <f>B144*(1+Parameters!B$1)^Parameters!B$16</f>
        <v>253606273546.79703</v>
      </c>
      <c r="C145">
        <f>C144/(1+Parameters!B$2)^Parameters!B$16</f>
        <v>4.2333047159375702E-4</v>
      </c>
      <c r="D145">
        <f>(1/B145)*(1-Parameters!B$4)*K145</f>
        <v>9026841145.6237087</v>
      </c>
      <c r="E145">
        <f>D145^(1-Parameters!B$3)/(1-Parameters!B$3)</f>
        <v>-9.364711999621931E-4</v>
      </c>
      <c r="F145" s="59">
        <f t="shared" si="48"/>
        <v>-100538.85820424567</v>
      </c>
      <c r="G145">
        <f>G144*(1+Parameters!B$1+Parameters!B$5)^Parameters!B$16</f>
        <v>41109711.420720838</v>
      </c>
      <c r="H145">
        <f>EXP(-Parameters!B$6*N145^2)</f>
        <v>0.94870513497334941</v>
      </c>
      <c r="I145">
        <f>EXP(Parameters!B$7*L145-Parameters!B$8/2*L145^2)</f>
        <v>1.0002543977580789</v>
      </c>
      <c r="J145" s="54">
        <f t="shared" si="55"/>
        <v>0.94894648343276455</v>
      </c>
      <c r="K145">
        <f>Parameters!B$15*G145*H145*I145</f>
        <v>3.0121888747901697E+21</v>
      </c>
      <c r="L145" s="56">
        <v>0.20236482323927726</v>
      </c>
      <c r="M145" s="2">
        <f>M144+L145*Parameters!B$16</f>
        <v>6760.9622982935089</v>
      </c>
      <c r="N145" s="2">
        <f>N144+Parameters!B$9*(Parameters!B$10*Model!M145-Model!N144)</f>
        <v>3.2452192516400649</v>
      </c>
      <c r="O145" s="37">
        <f t="shared" si="49"/>
        <v>1.9910323576527666E-2</v>
      </c>
      <c r="S145" s="48"/>
      <c r="U145" s="48"/>
      <c r="Y145" s="38">
        <f t="shared" si="50"/>
        <v>-8.9676423472333927E-5</v>
      </c>
      <c r="AC145" s="10">
        <f>(Parameters!$B$13-Parameters!$E$25/Parameters!$E$24)*EXP(0.5*$A145*Parameters!$E$26) + Parameters!$E$25/Parameters!$E$24</f>
        <v>6792.3651006611944</v>
      </c>
      <c r="AD145" s="10">
        <f>(Parameters!B$13-Parameters!E$25/Parameters!E$24)*0.5*Parameters!E$26*EXP(-0.5*Model!A145*Parameters!E$27)</f>
        <v>0.9840637568202858</v>
      </c>
      <c r="AE145" s="10">
        <f>(Parameters!B$7-Parameters!B$8*Model!AD145)*(Parameters!B$15*EXP((Parameters!B$1+Parameters!B$19)*A145))/1000000000</f>
        <v>3406610243.9043355</v>
      </c>
      <c r="AF145" s="2">
        <f>AF144+Parameters!B$9*(Parameters!B$10*Model!AC145-Model!AF144)</f>
        <v>3.2601212518500993</v>
      </c>
      <c r="AG145" s="10">
        <f t="shared" si="51"/>
        <v>1.4902000210034405E-2</v>
      </c>
      <c r="AH145" s="11">
        <f t="shared" si="52"/>
        <v>4.5919856424194612E-3</v>
      </c>
      <c r="AI145" s="11">
        <f t="shared" si="58"/>
        <v>-4.436733252853986E-3</v>
      </c>
      <c r="AJ145" s="35">
        <v>0.14054130668927464</v>
      </c>
      <c r="AK145" s="11"/>
      <c r="AL145" s="2">
        <f>(Parameters!$B$13-Parameters!$B$25/Parameters!$B$24)*EXP(0.5*$A145*Parameters!$B$26) + Parameters!$B$25/Parameters!$B$24</f>
        <v>6884.8757003994288</v>
      </c>
      <c r="AM145" s="2">
        <f>(Parameters!B$13-Parameters!B$25/Parameters!B$24)*0.5*Parameters!B$26*EXP(-0.5*Model!A145*Parameters!B$27)</f>
        <v>1.0299064881513718</v>
      </c>
      <c r="AN145" s="8">
        <f>(Parameters!B$7-Parameters!B$8*Model!AM145)*(Parameters!B$15*EXP((Parameters!B$1+Parameters!B$19)*A145))/1000000000</f>
        <v>3402802740.4687166</v>
      </c>
      <c r="AO145" s="2">
        <f>AO144+Parameters!B$9*(Parameters!B$10*Model!AL145-Model!AO144)</f>
        <v>3.3045164056095691</v>
      </c>
      <c r="AP145">
        <f t="shared" si="53"/>
        <v>5.929715396950419E-2</v>
      </c>
      <c r="AQ145" s="3">
        <f t="shared" si="54"/>
        <v>1.8272156477420337E-2</v>
      </c>
      <c r="AV145" s="15">
        <f>IF(Parameters!H$30*EXP(0.5*Model!A145*Parameters!H$26)+Parameters!H$31*EXP(0.5*Model!A145*Parameters!H$27)+Parameters!$H$25/Parameters!$H$24&gt;AV144,Parameters!H$30*EXP(0.5*Model!A145*Parameters!H$26)+Parameters!H$31*EXP(0.5*Model!A145*Parameters!H$27)+Parameters!$H$25/Parameters!$H$24,AV144+5*AW144)</f>
        <v>4178.3170609379795</v>
      </c>
      <c r="AW145" s="22">
        <f>IF(Parameters!H$30*0.5*Parameters!H$26*EXP(0.5*Model!A145*Parameters!H$26)+Parameters!H$31*0.5*Parameters!H$27*EXP(0.5*Model!A145*Parameters!H$27)&gt;0,Parameters!H$30*0.5*Parameters!H$26*EXP(0.5*Model!A145*Parameters!H$26)+Parameters!H$31*0.5*Parameters!H$27*EXP(0.5*Model!A145*Parameters!H$27),0)</f>
        <v>0</v>
      </c>
      <c r="AX145">
        <f>(Parameters!B$7-Parameters!B$8*Model!AW145)*(Parameters!B$15*EXP((Parameters!B$1+Parameters!B$19)*A145))/1000000000</f>
        <v>3488342418.8024864</v>
      </c>
      <c r="AY145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145))/1000000000</f>
        <v>1158364438354.377</v>
      </c>
      <c r="AZ145" s="2">
        <f>AZ144+Parameters!B$9*(Parameters!B$10*Model!AV145-Model!AZ144)</f>
        <v>2.0055921892502302</v>
      </c>
      <c r="BC145">
        <v>4166.6000000000004</v>
      </c>
      <c r="BD145">
        <v>0</v>
      </c>
      <c r="BE145">
        <f>(Parameters!B$7-Parameters!B$8*Model!BD145)*(Parameters!B$15*EXP((Parameters!B$1+Parameters!B$19)*A145))/1000000000</f>
        <v>3488342418.8024864</v>
      </c>
      <c r="BF145" s="2">
        <f>BF144+Parameters!B$9*(Parameters!B$10*Model!BC145-Model!BF144)</f>
        <v>1.9999680000000002</v>
      </c>
    </row>
    <row r="146" spans="1:58" x14ac:dyDescent="0.3">
      <c r="A146">
        <f>A145+Parameters!B$16</f>
        <v>715</v>
      </c>
      <c r="B146">
        <f>B145*(1+Parameters!B$1)^Parameters!B$16</f>
        <v>260010149755.00751</v>
      </c>
      <c r="C146">
        <f>C145/(1+Parameters!B$2)^Parameters!B$16</f>
        <v>4.0079634503513477E-4</v>
      </c>
      <c r="D146">
        <f>(1/B146)*(1-Parameters!B$4)*K146</f>
        <v>9961981676.5274391</v>
      </c>
      <c r="E146">
        <f>D146^(1-Parameters!B$3)/(1-Parameters!B$3)</f>
        <v>-9.0471324231799447E-4</v>
      </c>
      <c r="F146" s="59">
        <f t="shared" si="48"/>
        <v>-94281.178174380679</v>
      </c>
      <c r="G146">
        <f>G145*(1+Parameters!B$1+Parameters!B$5)^Parameters!B$16</f>
        <v>46511865.130967066</v>
      </c>
      <c r="H146">
        <f>EXP(-Parameters!B$6*N146^2)</f>
        <v>0.94868653422449578</v>
      </c>
      <c r="I146">
        <f>EXP(Parameters!B$7*L146-Parameters!B$8/2*L146^2)</f>
        <v>1.0003221953980064</v>
      </c>
      <c r="J146" s="54">
        <f t="shared" si="55"/>
        <v>0.94899219665997359</v>
      </c>
      <c r="K146">
        <f>Parameters!B$15*G146*H146*I146</f>
        <v>3.4081794046980795E+21</v>
      </c>
      <c r="L146" s="56">
        <v>0.25645239817734844</v>
      </c>
      <c r="M146" s="2">
        <f>M145+L146*Parameters!B$16</f>
        <v>6762.2445602843954</v>
      </c>
      <c r="N146" s="2">
        <f>N145+Parameters!B$9*(Parameters!B$10*Model!M146-Model!N145)</f>
        <v>3.2458233657374369</v>
      </c>
      <c r="O146" s="37">
        <f t="shared" si="49"/>
        <v>1.9920090470521234E-2</v>
      </c>
      <c r="S146" s="48"/>
      <c r="U146" s="48"/>
      <c r="Y146" s="38">
        <f t="shared" si="50"/>
        <v>-7.9909529478765923E-5</v>
      </c>
      <c r="AC146" s="10">
        <f>(Parameters!$B$13-Parameters!$E$25/Parameters!$E$24)*EXP(0.5*$A146*Parameters!$E$26) + Parameters!$E$25/Parameters!$E$24</f>
        <v>6797.2311257781312</v>
      </c>
      <c r="AD146" s="10">
        <f>(Parameters!B$13-Parameters!E$25/Parameters!E$24)*0.5*Parameters!E$26*EXP(-0.5*Model!A146*Parameters!E$27)</f>
        <v>0.96242646635929374</v>
      </c>
      <c r="AE146" s="10">
        <f>(Parameters!B$7-Parameters!B$8*Model!AD146)*(Parameters!B$15*EXP((Parameters!B$1+Parameters!B$19)*A146))/1000000000</f>
        <v>3852587991.9187675</v>
      </c>
      <c r="AF146" s="2">
        <f>AF145+Parameters!B$9*(Parameters!B$10*Model!AC146-Model!AF145)</f>
        <v>3.2624616491945679</v>
      </c>
      <c r="AG146" s="10">
        <f t="shared" si="51"/>
        <v>1.6638283457131031E-2</v>
      </c>
      <c r="AH146" s="11">
        <f t="shared" si="52"/>
        <v>5.1260594254028012E-3</v>
      </c>
      <c r="AI146" s="11">
        <f t="shared" si="58"/>
        <v>-4.436733252854097E-3</v>
      </c>
      <c r="AJ146" s="35">
        <v>0.13595376329023062</v>
      </c>
      <c r="AK146" s="11"/>
      <c r="AL146" s="2">
        <f>(Parameters!$B$13-Parameters!$B$25/Parameters!$B$24)*EXP(0.5*$A146*Parameters!$B$26) + Parameters!$B$25/Parameters!$B$24</f>
        <v>6889.9690768539385</v>
      </c>
      <c r="AM146" s="2">
        <f>(Parameters!B$13-Parameters!B$25/Parameters!B$24)*0.5*Parameters!B$26*EXP(-0.5*Model!A146*Parameters!B$27)</f>
        <v>1.0075260432669244</v>
      </c>
      <c r="AN146" s="8">
        <f>(Parameters!B$7-Parameters!B$8*Model!AM146)*(Parameters!B$15*EXP((Parameters!B$1+Parameters!B$19)*A146))/1000000000</f>
        <v>3848354064.9714904</v>
      </c>
      <c r="AO146" s="2">
        <f>AO145+Parameters!B$9*(Parameters!B$10*Model!AL146-Model!AO145)</f>
        <v>3.3069660924447177</v>
      </c>
      <c r="AP146">
        <f t="shared" si="53"/>
        <v>6.1142726707280826E-2</v>
      </c>
      <c r="AQ146" s="3">
        <f t="shared" si="54"/>
        <v>1.8837354907447177E-2</v>
      </c>
      <c r="AV146" s="15">
        <f>IF(Parameters!H$30*EXP(0.5*Model!A146*Parameters!H$26)+Parameters!H$31*EXP(0.5*Model!A146*Parameters!H$27)+Parameters!$H$25/Parameters!$H$24&gt;AV145,Parameters!H$30*EXP(0.5*Model!A146*Parameters!H$26)+Parameters!H$31*EXP(0.5*Model!A146*Parameters!H$27)+Parameters!$H$25/Parameters!$H$24,AV145+5*AW145)</f>
        <v>4178.3170609379795</v>
      </c>
      <c r="AW146" s="22">
        <f>IF(Parameters!H$30*0.5*Parameters!H$26*EXP(0.5*Model!A146*Parameters!H$26)+Parameters!H$31*0.5*Parameters!H$27*EXP(0.5*Model!A146*Parameters!H$27)&gt;0,Parameters!H$30*0.5*Parameters!H$26*EXP(0.5*Model!A146*Parameters!H$26)+Parameters!H$31*0.5*Parameters!H$27*EXP(0.5*Model!A146*Parameters!H$27),0)</f>
        <v>0</v>
      </c>
      <c r="AX146">
        <f>(Parameters!B$7-Parameters!B$8*Model!AW146)*(Parameters!B$15*EXP((Parameters!B$1+Parameters!B$19)*A146))/1000000000</f>
        <v>3942940133.3376822</v>
      </c>
      <c r="AY146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146))/1000000000</f>
        <v>1396032162679.7805</v>
      </c>
      <c r="AZ146" s="2">
        <f>AZ145+Parameters!B$9*(Parameters!B$10*Model!AV146-Model!AZ145)</f>
        <v>2.0055921892502302</v>
      </c>
      <c r="BC146">
        <v>4166.6000000000004</v>
      </c>
      <c r="BD146">
        <v>0</v>
      </c>
      <c r="BE146">
        <f>(Parameters!B$7-Parameters!B$8*Model!BD146)*(Parameters!B$15*EXP((Parameters!B$1+Parameters!B$19)*A146))/1000000000</f>
        <v>3942940133.3376822</v>
      </c>
      <c r="BF146" s="2">
        <f>BF145+Parameters!B$9*(Parameters!B$10*Model!BC146-Model!BF145)</f>
        <v>1.9999680000000002</v>
      </c>
    </row>
    <row r="147" spans="1:58" x14ac:dyDescent="0.3">
      <c r="A147">
        <f>A146+Parameters!B$16</f>
        <v>720</v>
      </c>
      <c r="B147">
        <f>B146*(1+Parameters!B$1)^Parameters!B$16</f>
        <v>266575731862.35266</v>
      </c>
      <c r="C147">
        <f>C146/(1+Parameters!B$2)^Parameters!B$16</f>
        <v>3.7946172310429957E-4</v>
      </c>
      <c r="D147">
        <f>(1/B147)*(1-Parameters!B$4)*K147</f>
        <v>10994525015.949965</v>
      </c>
      <c r="E147">
        <f>D147^(1-Parameters!B$3)/(1-Parameters!B$3)</f>
        <v>-8.7401762508866859E-4</v>
      </c>
      <c r="F147" s="59">
        <f t="shared" si="48"/>
        <v>-88411.503315837777</v>
      </c>
      <c r="G147">
        <f>G146*(1+Parameters!B$1+Parameters!B$5)^Parameters!B$16</f>
        <v>52623906.206037208</v>
      </c>
      <c r="H147">
        <f>EXP(-Parameters!B$6*N147^2)</f>
        <v>0.94866093494180137</v>
      </c>
      <c r="I147">
        <f>EXP(Parameters!B$7*L147-Parameters!B$8/2*L147^2)</f>
        <v>1.0004452792565885</v>
      </c>
      <c r="J147" s="54">
        <f t="shared" si="55"/>
        <v>0.94908335397766685</v>
      </c>
      <c r="K147">
        <f>Parameters!B$15*G147*H147*I147</f>
        <v>3.8564125692181668E+21</v>
      </c>
      <c r="L147" s="56">
        <v>0.35481632425317294</v>
      </c>
      <c r="M147" s="2">
        <f>M146+L147*Parameters!B$16</f>
        <v>6764.0186419056618</v>
      </c>
      <c r="N147" s="2">
        <f>N146+Parameters!B$9*(Parameters!B$10*Model!M147-Model!N146)</f>
        <v>3.2466546133865251</v>
      </c>
      <c r="O147" s="37">
        <f t="shared" si="49"/>
        <v>1.9926549170901975E-2</v>
      </c>
      <c r="S147" s="48"/>
      <c r="U147" s="48"/>
      <c r="Y147" s="38">
        <f t="shared" si="50"/>
        <v>-7.3450829098025555E-5</v>
      </c>
      <c r="AC147" s="10">
        <f>(Parameters!$B$13-Parameters!$E$25/Parameters!$E$24)*EXP(0.5*$A147*Parameters!$E$26) + Parameters!$E$25/Parameters!$E$24</f>
        <v>6801.9901582351749</v>
      </c>
      <c r="AD147" s="10">
        <f>(Parameters!B$13-Parameters!E$25/Parameters!E$24)*0.5*Parameters!E$26*EXP(-0.5*Model!A147*Parameters!E$27)</f>
        <v>0.94126492996936528</v>
      </c>
      <c r="AE147" s="10">
        <f>(Parameters!B$7-Parameters!B$8*Model!AD147)*(Parameters!B$15*EXP((Parameters!B$1+Parameters!B$19)*A147))/1000000000</f>
        <v>4356899400.5884295</v>
      </c>
      <c r="AF147" s="2">
        <f>AF146+Parameters!B$9*(Parameters!B$10*Model!AC147-Model!AF146)</f>
        <v>3.2647505866038591</v>
      </c>
      <c r="AG147" s="10">
        <f t="shared" si="51"/>
        <v>1.8095973217334027E-2</v>
      </c>
      <c r="AH147" s="11">
        <f t="shared" si="52"/>
        <v>5.5737290756833705E-3</v>
      </c>
      <c r="AI147" s="11">
        <f t="shared" si="58"/>
        <v>-4.436733252854097E-3</v>
      </c>
      <c r="AJ147" s="35">
        <v>0.13151596628912382</v>
      </c>
      <c r="AK147" s="11"/>
      <c r="AL147" s="2">
        <f>(Parameters!$B$13-Parameters!$B$25/Parameters!$B$24)*EXP(0.5*$A147*Parameters!$B$26) + Parameters!$B$25/Parameters!$B$24</f>
        <v>6894.9517713850628</v>
      </c>
      <c r="AM147" s="2">
        <f>(Parameters!B$13-Parameters!B$25/Parameters!B$24)*0.5*Parameters!B$26*EXP(-0.5*Model!A147*Parameters!B$27)</f>
        <v>0.98563193798610971</v>
      </c>
      <c r="AN147" s="8">
        <f>(Parameters!B$7-Parameters!B$8*Model!AM147)*(Parameters!B$15*EXP((Parameters!B$1+Parameters!B$19)*A147))/1000000000</f>
        <v>4352191447.6935263</v>
      </c>
      <c r="AO147" s="2">
        <f>AO146+Parameters!B$9*(Parameters!B$10*Model!AL147-Model!AO146)</f>
        <v>3.3093625462127592</v>
      </c>
      <c r="AP147">
        <f t="shared" si="53"/>
        <v>6.2707932826234103E-2</v>
      </c>
      <c r="AQ147" s="3">
        <f t="shared" si="54"/>
        <v>1.9314630071113299E-2</v>
      </c>
      <c r="AV147" s="15">
        <f>IF(Parameters!H$30*EXP(0.5*Model!A147*Parameters!H$26)+Parameters!H$31*EXP(0.5*Model!A147*Parameters!H$27)+Parameters!$H$25/Parameters!$H$24&gt;AV146,Parameters!H$30*EXP(0.5*Model!A147*Parameters!H$26)+Parameters!H$31*EXP(0.5*Model!A147*Parameters!H$27)+Parameters!$H$25/Parameters!$H$24,AV146+5*AW146)</f>
        <v>4178.3170609379795</v>
      </c>
      <c r="AW147" s="22">
        <f>IF(Parameters!H$30*0.5*Parameters!H$26*EXP(0.5*Model!A147*Parameters!H$26)+Parameters!H$31*0.5*Parameters!H$27*EXP(0.5*Model!A147*Parameters!H$27)&gt;0,Parameters!H$30*0.5*Parameters!H$26*EXP(0.5*Model!A147*Parameters!H$26)+Parameters!H$31*0.5*Parameters!H$27*EXP(0.5*Model!A147*Parameters!H$27),0)</f>
        <v>0</v>
      </c>
      <c r="AX147">
        <f>(Parameters!B$7-Parameters!B$8*Model!AW147)*(Parameters!B$15*EXP((Parameters!B$1+Parameters!B$19)*A147))/1000000000</f>
        <v>4456780622.0187473</v>
      </c>
      <c r="AY147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147))/1000000000</f>
        <v>1682463424036.9854</v>
      </c>
      <c r="AZ147" s="2">
        <f>AZ146+Parameters!B$9*(Parameters!B$10*Model!AV147-Model!AZ146)</f>
        <v>2.0055921892502302</v>
      </c>
      <c r="BC147">
        <v>4166.6000000000004</v>
      </c>
      <c r="BD147">
        <v>0</v>
      </c>
      <c r="BE147">
        <f>(Parameters!B$7-Parameters!B$8*Model!BD147)*(Parameters!B$15*EXP((Parameters!B$1+Parameters!B$19)*A147))/1000000000</f>
        <v>4456780622.0187473</v>
      </c>
      <c r="BF147" s="2">
        <f>BF146+Parameters!B$9*(Parameters!B$10*Model!BC147-Model!BF146)</f>
        <v>1.9999680000000002</v>
      </c>
    </row>
    <row r="148" spans="1:58" x14ac:dyDescent="0.3">
      <c r="A148">
        <f>A147+Parameters!B$16</f>
        <v>725</v>
      </c>
      <c r="B148">
        <f>B147*(1+Parameters!B$1)^Parameters!B$16</f>
        <v>273307103145.42389</v>
      </c>
      <c r="C148">
        <f>C147/(1+Parameters!B$2)^Parameters!B$16</f>
        <v>3.5926275547413367E-4</v>
      </c>
      <c r="D148">
        <f>(1/B148)*(1-Parameters!B$4)*K148</f>
        <v>12134474011.61059</v>
      </c>
      <c r="E148">
        <f>D148^(1-Parameters!B$3)/(1-Parameters!B$3)</f>
        <v>-8.4435410880958977E-4</v>
      </c>
      <c r="F148" s="59">
        <f t="shared" si="48"/>
        <v>-82906.338756078301</v>
      </c>
      <c r="G148">
        <f>G147*(1+Parameters!B$1+Parameters!B$5)^Parameters!B$16</f>
        <v>59539119.675896406</v>
      </c>
      <c r="H148">
        <f>EXP(-Parameters!B$6*N148^2)</f>
        <v>0.94862579063483388</v>
      </c>
      <c r="I148">
        <f>EXP(Parameters!B$7*L148-Parameters!B$8/2*L148^2)</f>
        <v>1.0006101281494628</v>
      </c>
      <c r="J148" s="54">
        <f t="shared" si="55"/>
        <v>0.94920457393300661</v>
      </c>
      <c r="K148">
        <f>Parameters!B$15*G148*H148*I148</f>
        <v>4.3637341319825274E+21</v>
      </c>
      <c r="L148" s="56">
        <v>0.48690334922956541</v>
      </c>
      <c r="M148" s="2">
        <f>M147+L148*Parameters!B$16</f>
        <v>6766.4531586518096</v>
      </c>
      <c r="N148" s="2">
        <f>N147+Parameters!B$9*(Parameters!B$10*Model!M148-Model!N147)</f>
        <v>3.247795492481004</v>
      </c>
      <c r="O148" s="37">
        <f t="shared" si="49"/>
        <v>1.9935020452118035E-2</v>
      </c>
      <c r="S148" s="48"/>
      <c r="U148" s="48"/>
      <c r="Y148" s="38">
        <f t="shared" si="50"/>
        <v>-6.4979547881965222E-5</v>
      </c>
      <c r="AC148" s="10">
        <f>(Parameters!$B$13-Parameters!$E$25/Parameters!$E$24)*EXP(0.5*$A148*Parameters!$E$26) + Parameters!$E$25/Parameters!$E$24</f>
        <v>6806.6445505539423</v>
      </c>
      <c r="AD148" s="10">
        <f>(Parameters!B$13-Parameters!E$25/Parameters!E$24)*0.5*Parameters!E$26*EXP(-0.5*Model!A148*Parameters!E$27)</f>
        <v>0.92056868691667859</v>
      </c>
      <c r="AE148" s="10">
        <f>(Parameters!B$7-Parameters!B$8*Model!AD148)*(Parameters!B$15*EXP((Parameters!B$1+Parameters!B$19)*A148))/1000000000</f>
        <v>4927169055.5366564</v>
      </c>
      <c r="AF148" s="2">
        <f>AF147+Parameters!B$9*(Parameters!B$10*Model!AC148-Model!AF147)</f>
        <v>3.2669891955631605</v>
      </c>
      <c r="AG148" s="10">
        <f t="shared" si="51"/>
        <v>1.919370308215651E-2</v>
      </c>
      <c r="AH148" s="11">
        <f t="shared" si="52"/>
        <v>5.9097634461874214E-3</v>
      </c>
      <c r="AI148" s="11">
        <f t="shared" si="58"/>
        <v>-4.436733252854097E-3</v>
      </c>
      <c r="AJ148" s="35">
        <v>0.12722302767035534</v>
      </c>
      <c r="AK148" s="11"/>
      <c r="AL148" s="2">
        <f>(Parameters!$B$13-Parameters!$B$25/Parameters!$B$24)*EXP(0.5*$A148*Parameters!$B$26) + Parameters!$B$25/Parameters!$B$24</f>
        <v>6899.8261891729944</v>
      </c>
      <c r="AM148" s="2">
        <f>(Parameters!B$13-Parameters!B$25/Parameters!B$24)*0.5*Parameters!B$26*EXP(-0.5*Model!A148*Parameters!B$27)</f>
        <v>0.96421360387691946</v>
      </c>
      <c r="AN148" s="8">
        <f>(Parameters!B$7-Parameters!B$8*Model!AM148)*(Parameters!B$15*EXP((Parameters!B$1+Parameters!B$19)*A148))/1000000000</f>
        <v>4921934175.7585258</v>
      </c>
      <c r="AO148" s="2">
        <f>AO147+Parameters!B$9*(Parameters!B$10*Model!AL148-Model!AO147)</f>
        <v>3.311706923698059</v>
      </c>
      <c r="AP148">
        <f t="shared" si="53"/>
        <v>6.3911431217055004E-2</v>
      </c>
      <c r="AQ148" s="3">
        <f t="shared" si="54"/>
        <v>1.9678403817302181E-2</v>
      </c>
      <c r="AV148" s="15">
        <f>IF(Parameters!H$30*EXP(0.5*Model!A148*Parameters!H$26)+Parameters!H$31*EXP(0.5*Model!A148*Parameters!H$27)+Parameters!$H$25/Parameters!$H$24&gt;AV147,Parameters!H$30*EXP(0.5*Model!A148*Parameters!H$26)+Parameters!H$31*EXP(0.5*Model!A148*Parameters!H$27)+Parameters!$H$25/Parameters!$H$24,AV147+5*AW147)</f>
        <v>4178.3170609379795</v>
      </c>
      <c r="AW148" s="22">
        <f>IF(Parameters!H$30*0.5*Parameters!H$26*EXP(0.5*Model!A148*Parameters!H$26)+Parameters!H$31*0.5*Parameters!H$27*EXP(0.5*Model!A148*Parameters!H$27)&gt;0,Parameters!H$30*0.5*Parameters!H$26*EXP(0.5*Model!A148*Parameters!H$26)+Parameters!H$31*0.5*Parameters!H$27*EXP(0.5*Model!A148*Parameters!H$27),0)</f>
        <v>0</v>
      </c>
      <c r="AX148">
        <f>(Parameters!B$7-Parameters!B$8*Model!AW148)*(Parameters!B$15*EXP((Parameters!B$1+Parameters!B$19)*A148))/1000000000</f>
        <v>5037584351.0431271</v>
      </c>
      <c r="AY148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148))/1000000000</f>
        <v>2027663293794.4387</v>
      </c>
      <c r="AZ148" s="2">
        <f>AZ147+Parameters!B$9*(Parameters!B$10*Model!AV148-Model!AZ147)</f>
        <v>2.0055921892502302</v>
      </c>
      <c r="BC148">
        <v>4166.6000000000004</v>
      </c>
      <c r="BD148">
        <v>0</v>
      </c>
      <c r="BE148">
        <f>(Parameters!B$7-Parameters!B$8*Model!BD148)*(Parameters!B$15*EXP((Parameters!B$1+Parameters!B$19)*A148))/1000000000</f>
        <v>5037584351.0431271</v>
      </c>
      <c r="BF148" s="2">
        <f>BF147+Parameters!B$9*(Parameters!B$10*Model!BC148-Model!BF147)</f>
        <v>1.9999680000000002</v>
      </c>
    </row>
    <row r="149" spans="1:58" x14ac:dyDescent="0.3">
      <c r="A149">
        <f>A148+Parameters!B$16</f>
        <v>730</v>
      </c>
      <c r="B149">
        <f>B148*(1+Parameters!B$1)^Parameters!B$16</f>
        <v>280208449988.66333</v>
      </c>
      <c r="C149">
        <f>C148/(1+Parameters!B$2)^Parameters!B$16</f>
        <v>3.4013899060746848E-4</v>
      </c>
      <c r="D149">
        <f>(1/B149)*(1-Parameters!B$4)*K149</f>
        <v>13393172907.902765</v>
      </c>
      <c r="E149">
        <f>D149^(1-Parameters!B$3)/(1-Parameters!B$3)</f>
        <v>-8.1568549437349973E-4</v>
      </c>
      <c r="F149" s="59">
        <f t="shared" si="48"/>
        <v>-77742.837106040257</v>
      </c>
      <c r="G149">
        <f>G148*(1+Parameters!B$1+Parameters!B$5)^Parameters!B$16</f>
        <v>67363048.989586979</v>
      </c>
      <c r="H149">
        <f>EXP(-Parameters!B$6*N149^2)</f>
        <v>0.94857784357757735</v>
      </c>
      <c r="I149">
        <f>EXP(Parameters!B$7*L149-Parameters!B$8/2*L149^2)</f>
        <v>1.0008300751383954</v>
      </c>
      <c r="J149" s="54">
        <f t="shared" si="55"/>
        <v>0.94936523446236376</v>
      </c>
      <c r="K149">
        <f>Parameters!B$15*G149*H149*I149</f>
        <v>4.9380002907284119E+21</v>
      </c>
      <c r="L149" s="56">
        <v>0.66376151329733002</v>
      </c>
      <c r="M149" s="2">
        <f>M148+L149*Parameters!B$16</f>
        <v>6769.7719662182963</v>
      </c>
      <c r="N149" s="2">
        <f>N148+Parameters!B$9*(Parameters!B$10*Model!M149-Model!N148)</f>
        <v>3.2493514055008443</v>
      </c>
      <c r="O149" s="37">
        <f t="shared" si="49"/>
        <v>1.9942118604836745E-2</v>
      </c>
      <c r="S149" s="48"/>
      <c r="U149" s="48"/>
      <c r="Y149" s="38">
        <f t="shared" si="50"/>
        <v>-5.7881395163255495E-5</v>
      </c>
      <c r="AC149" s="10">
        <f>(Parameters!$B$13-Parameters!$E$25/Parameters!$E$24)*EXP(0.5*$A149*Parameters!$E$26) + Parameters!$E$25/Parameters!$E$24</f>
        <v>6811.19660352953</v>
      </c>
      <c r="AD149" s="10">
        <f>(Parameters!B$13-Parameters!E$25/Parameters!E$24)*0.5*Parameters!E$26*EXP(-0.5*Model!A149*Parameters!E$27)</f>
        <v>0.90032750647480209</v>
      </c>
      <c r="AE149" s="10">
        <f>(Parameters!B$7-Parameters!B$8*Model!AD149)*(Parameters!B$15*EXP((Parameters!B$1+Parameters!B$19)*A149))/1000000000</f>
        <v>5572017554.6064377</v>
      </c>
      <c r="AF149" s="2">
        <f>AF148+Parameters!B$9*(Parameters!B$10*Model!AC149-Model!AF148)</f>
        <v>3.2691785826789124</v>
      </c>
      <c r="AG149" s="10">
        <f t="shared" si="51"/>
        <v>1.9827177178068034E-2</v>
      </c>
      <c r="AH149" s="11">
        <f t="shared" si="52"/>
        <v>6.1018876396386366E-3</v>
      </c>
      <c r="AI149" s="11">
        <f t="shared" si="58"/>
        <v>-4.436733252854097E-3</v>
      </c>
      <c r="AJ149" s="35">
        <v>0.12307021897272503</v>
      </c>
      <c r="AK149" s="11"/>
      <c r="AL149" s="2">
        <f>(Parameters!$B$13-Parameters!$B$25/Parameters!$B$24)*EXP(0.5*$A149*Parameters!$B$26) + Parameters!$B$25/Parameters!$B$24</f>
        <v>6904.5946831320134</v>
      </c>
      <c r="AM149" s="2">
        <f>(Parameters!B$13-Parameters!B$25/Parameters!B$24)*0.5*Parameters!B$26*EXP(-0.5*Model!A149*Parameters!B$27)</f>
        <v>0.94326070216529379</v>
      </c>
      <c r="AN149" s="8">
        <f>(Parameters!B$7-Parameters!B$8*Model!AM149)*(Parameters!B$15*EXP((Parameters!B$1+Parameters!B$19)*A149))/1000000000</f>
        <v>5566196960.2914705</v>
      </c>
      <c r="AO149" s="2">
        <f>AO148+Parameters!B$9*(Parameters!B$10*Model!AL149-Model!AO148)</f>
        <v>3.3140003565474121</v>
      </c>
      <c r="AP149">
        <f t="shared" si="53"/>
        <v>6.464895104656776E-2</v>
      </c>
      <c r="AQ149" s="3">
        <f t="shared" si="54"/>
        <v>1.9895955524269614E-2</v>
      </c>
      <c r="AV149" s="15">
        <f>IF(Parameters!H$30*EXP(0.5*Model!A149*Parameters!H$26)+Parameters!H$31*EXP(0.5*Model!A149*Parameters!H$27)+Parameters!$H$25/Parameters!$H$24&gt;AV148,Parameters!H$30*EXP(0.5*Model!A149*Parameters!H$26)+Parameters!H$31*EXP(0.5*Model!A149*Parameters!H$27)+Parameters!$H$25/Parameters!$H$24,AV148+5*AW148)</f>
        <v>4178.3170609379795</v>
      </c>
      <c r="AW149" s="22">
        <f>IF(Parameters!H$30*0.5*Parameters!H$26*EXP(0.5*Model!A149*Parameters!H$26)+Parameters!H$31*0.5*Parameters!H$27*EXP(0.5*Model!A149*Parameters!H$27)&gt;0,Parameters!H$30*0.5*Parameters!H$26*EXP(0.5*Model!A149*Parameters!H$26)+Parameters!H$31*0.5*Parameters!H$27*EXP(0.5*Model!A149*Parameters!H$27),0)</f>
        <v>0</v>
      </c>
      <c r="AX149">
        <f>(Parameters!B$7-Parameters!B$8*Model!AW149)*(Parameters!B$15*EXP((Parameters!B$1+Parameters!B$19)*A149))/1000000000</f>
        <v>5694077910.9696894</v>
      </c>
      <c r="AY149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149))/1000000000</f>
        <v>2443689636435.7051</v>
      </c>
      <c r="AZ149" s="2">
        <f>AZ148+Parameters!B$9*(Parameters!B$10*Model!AV149-Model!AZ148)</f>
        <v>2.0055921892502302</v>
      </c>
      <c r="BC149">
        <v>4166.6000000000004</v>
      </c>
      <c r="BD149">
        <v>0</v>
      </c>
      <c r="BE149">
        <f>(Parameters!B$7-Parameters!B$8*Model!BD149)*(Parameters!B$15*EXP((Parameters!B$1+Parameters!B$19)*A149))/1000000000</f>
        <v>5694077910.9696894</v>
      </c>
      <c r="BF149" s="2">
        <f>BF148+Parameters!B$9*(Parameters!B$10*Model!BC149-Model!BF148)</f>
        <v>1.9999680000000002</v>
      </c>
    </row>
    <row r="150" spans="1:58" x14ac:dyDescent="0.3">
      <c r="A150">
        <f>A149+Parameters!B$16</f>
        <v>735</v>
      </c>
      <c r="B150">
        <f>B149*(1+Parameters!B$1)^Parameters!B$16</f>
        <v>287284064487.96637</v>
      </c>
      <c r="C150">
        <f>C149/(1+Parameters!B$2)^Parameters!B$16</f>
        <v>3.2203319483752426E-4</v>
      </c>
      <c r="D150">
        <f>(1/B150)*(1-Parameters!B$4)*K150</f>
        <v>14782949986.574335</v>
      </c>
      <c r="E150">
        <f>D150^(1-Parameters!B$3)/(1-Parameters!B$3)</f>
        <v>-7.879806773849413E-4</v>
      </c>
      <c r="F150" s="59">
        <f t="shared" si="48"/>
        <v>-72900.036397188742</v>
      </c>
      <c r="G150">
        <f>G149*(1+Parameters!B$1+Parameters!B$5)^Parameters!B$16</f>
        <v>76215106.872172207</v>
      </c>
      <c r="H150">
        <f>EXP(-Parameters!B$6*N150^2)</f>
        <v>0.94851391563114718</v>
      </c>
      <c r="I150">
        <f>EXP(Parameters!B$7*L150-Parameters!B$8/2*L150^2)</f>
        <v>1.0011017737628187</v>
      </c>
      <c r="J150" s="54">
        <f t="shared" si="55"/>
        <v>0.94955896337705803</v>
      </c>
      <c r="K150">
        <f>Parameters!B$15*G150*H150*I150</f>
        <v>5.5880341542965829E+21</v>
      </c>
      <c r="L150" s="56">
        <v>0.88322909529883109</v>
      </c>
      <c r="M150" s="2">
        <f>M149+L150*Parameters!B$16</f>
        <v>6774.1881116947907</v>
      </c>
      <c r="N150" s="2">
        <f>N149+Parameters!B$9*(Parameters!B$10*Model!M150-Model!N149)</f>
        <v>3.251424872785881</v>
      </c>
      <c r="O150" s="37">
        <f t="shared" si="49"/>
        <v>1.9949339650613851E-2</v>
      </c>
      <c r="S150" s="48"/>
      <c r="U150" s="48"/>
      <c r="Y150" s="38">
        <f t="shared" si="50"/>
        <v>-5.0660349386149467E-5</v>
      </c>
      <c r="AC150" s="10">
        <f>(Parameters!$B$13-Parameters!$E$25/Parameters!$E$24)*EXP(0.5*$A150*Parameters!$E$26) + Parameters!$E$25/Parameters!$E$24</f>
        <v>6815.6485673678599</v>
      </c>
      <c r="AD150" s="10">
        <f>(Parameters!B$13-Parameters!E$25/Parameters!E$24)*0.5*Parameters!E$26*EXP(-0.5*Model!A150*Parameters!E$27)</f>
        <v>0.88053138286736232</v>
      </c>
      <c r="AE150" s="10">
        <f>(Parameters!B$7-Parameters!B$8*Model!AD150)*(Parameters!B$15*EXP((Parameters!B$1+Parameters!B$19)*A150))/1000000000</f>
        <v>6301191558.6145601</v>
      </c>
      <c r="AF150" s="2">
        <f>AF149+Parameters!B$9*(Parameters!B$10*Model!AC150-Model!AF149)</f>
        <v>3.2713198302258339</v>
      </c>
      <c r="AG150" s="10">
        <f t="shared" si="51"/>
        <v>1.9894957439952954E-2</v>
      </c>
      <c r="AH150" s="11">
        <f t="shared" si="52"/>
        <v>6.1188427284517219E-3</v>
      </c>
      <c r="AI150" s="11">
        <f t="shared" si="58"/>
        <v>-4.436733252854097E-3</v>
      </c>
      <c r="AJ150" s="35">
        <v>0.11905296608126378</v>
      </c>
      <c r="AK150" s="11"/>
      <c r="AL150" s="2">
        <f>(Parameters!$B$13-Parameters!$B$25/Parameters!$B$24)*EXP(0.5*$A150*Parameters!$B$26) + Parameters!$B$25/Parameters!$B$24</f>
        <v>6909.2595550462556</v>
      </c>
      <c r="AM150" s="2">
        <f>(Parameters!B$13-Parameters!B$25/Parameters!B$24)*0.5*Parameters!B$26*EXP(-0.5*Model!A150*Parameters!B$27)</f>
        <v>0.92276311874452355</v>
      </c>
      <c r="AN150" s="8">
        <f>(Parameters!B$7-Parameters!B$8*Model!AM150)*(Parameters!B$15*EXP((Parameters!B$1+Parameters!B$19)*A150))/1000000000</f>
        <v>6294719922.0257559</v>
      </c>
      <c r="AO150" s="2">
        <f>AO149+Parameters!B$9*(Parameters!B$10*Model!AL150-Model!AO149)</f>
        <v>3.3162439518162943</v>
      </c>
      <c r="AP150">
        <f t="shared" si="53"/>
        <v>6.4819079030413285E-2</v>
      </c>
      <c r="AQ150" s="3">
        <f t="shared" si="54"/>
        <v>1.9935591799442407E-2</v>
      </c>
      <c r="AV150" s="15">
        <f>IF(Parameters!H$30*EXP(0.5*Model!A150*Parameters!H$26)+Parameters!H$31*EXP(0.5*Model!A150*Parameters!H$27)+Parameters!$H$25/Parameters!$H$24&gt;AV149,Parameters!H$30*EXP(0.5*Model!A150*Parameters!H$26)+Parameters!H$31*EXP(0.5*Model!A150*Parameters!H$27)+Parameters!$H$25/Parameters!$H$24,AV149+5*AW149)</f>
        <v>4178.3170609379795</v>
      </c>
      <c r="AW150" s="22">
        <f>IF(Parameters!H$30*0.5*Parameters!H$26*EXP(0.5*Model!A150*Parameters!H$26)+Parameters!H$31*0.5*Parameters!H$27*EXP(0.5*Model!A150*Parameters!H$27)&gt;0,Parameters!H$30*0.5*Parameters!H$26*EXP(0.5*Model!A150*Parameters!H$26)+Parameters!H$31*0.5*Parameters!H$27*EXP(0.5*Model!A150*Parameters!H$27),0)</f>
        <v>0</v>
      </c>
      <c r="AX150">
        <f>(Parameters!B$7-Parameters!B$8*Model!AW150)*(Parameters!B$15*EXP((Parameters!B$1+Parameters!B$19)*A150))/1000000000</f>
        <v>6436125133.9601145</v>
      </c>
      <c r="AY150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150))/1000000000</f>
        <v>2945074291919.7217</v>
      </c>
      <c r="AZ150" s="2">
        <f>AZ149+Parameters!B$9*(Parameters!B$10*Model!AV150-Model!AZ149)</f>
        <v>2.0055921892502302</v>
      </c>
      <c r="BC150">
        <v>4166.6000000000004</v>
      </c>
      <c r="BD150">
        <v>0</v>
      </c>
      <c r="BE150">
        <f>(Parameters!B$7-Parameters!B$8*Model!BD150)*(Parameters!B$15*EXP((Parameters!B$1+Parameters!B$19)*A150))/1000000000</f>
        <v>6436125133.9601145</v>
      </c>
      <c r="BF150" s="2">
        <f>BF149+Parameters!B$9*(Parameters!B$10*Model!BC150-Model!BF149)</f>
        <v>1.9999680000000002</v>
      </c>
    </row>
    <row r="151" spans="1:58" x14ac:dyDescent="0.3">
      <c r="A151">
        <f>A150+Parameters!B$16</f>
        <v>740</v>
      </c>
      <c r="B151">
        <f>B150*(1+Parameters!B$1)^Parameters!B$16</f>
        <v>294538347120.02838</v>
      </c>
      <c r="C151">
        <f>C150/(1+Parameters!B$2)^Parameters!B$16</f>
        <v>3.0489118107880278E-4</v>
      </c>
      <c r="D151">
        <f>(1/B151)*(1-Parameters!B$4)*K151</f>
        <v>16317518479.286406</v>
      </c>
      <c r="E151">
        <f>D151^(1-Parameters!B$3)/(1-Parameters!B$3)</f>
        <v>-7.6120742531877235E-4</v>
      </c>
      <c r="F151" s="59">
        <f t="shared" si="48"/>
        <v>-68358.059223063377</v>
      </c>
      <c r="G151">
        <f>G150*(1+Parameters!B$1+Parameters!B$5)^Parameters!B$16</f>
        <v>86230397.861512318</v>
      </c>
      <c r="H151">
        <f>EXP(-Parameters!B$6*N151^2)</f>
        <v>0.94843053965512503</v>
      </c>
      <c r="I151">
        <f>EXP(Parameters!B$7*L151-Parameters!B$8/2*L151^2)</f>
        <v>1.0014295334902288</v>
      </c>
      <c r="J151" s="54">
        <f t="shared" si="55"/>
        <v>0.9497863528747178</v>
      </c>
      <c r="K151">
        <f>Parameters!B$15*G151*H151*I151</f>
        <v>6.3238617394599166E+21</v>
      </c>
      <c r="L151" s="56">
        <v>1.1494697545373993</v>
      </c>
      <c r="M151" s="2">
        <f>M150+L151*Parameters!B$16</f>
        <v>6779.9354604674772</v>
      </c>
      <c r="N151" s="2">
        <f>N150+Parameters!B$9*(Parameters!B$10*Model!M151-Model!N150)</f>
        <v>3.2541273506202826</v>
      </c>
      <c r="O151" s="37">
        <f t="shared" si="49"/>
        <v>1.9955104244562261E-2</v>
      </c>
      <c r="S151" s="48"/>
      <c r="U151" s="48"/>
      <c r="Y151" s="38">
        <f t="shared" si="50"/>
        <v>-4.4895755437739798E-5</v>
      </c>
      <c r="AC151" s="10">
        <f>(Parameters!$B$13-Parameters!$E$25/Parameters!$E$24)*EXP(0.5*$A151*Parameters!$E$26) + Parameters!$E$25/Parameters!$E$24</f>
        <v>6820.0026427980201</v>
      </c>
      <c r="AD151" s="10">
        <f>(Parameters!B$13-Parameters!E$25/Parameters!E$24)*0.5*Parameters!E$26*EXP(-0.5*Model!A151*Parameters!E$27)</f>
        <v>0.86117053032191127</v>
      </c>
      <c r="AE151" s="10">
        <f>(Parameters!B$7-Parameters!B$8*Model!AD151)*(Parameters!B$15*EXP((Parameters!B$1+Parameters!B$19)*A151))/1000000000</f>
        <v>7125710816.711298</v>
      </c>
      <c r="AF151" s="2">
        <f>AF150+Parameters!B$9*(Parameters!B$10*Model!AC151-Model!AF150)</f>
        <v>3.2734139966819207</v>
      </c>
      <c r="AG151" s="10">
        <f t="shared" si="51"/>
        <v>1.9286646061638102E-2</v>
      </c>
      <c r="AH151" s="11">
        <f t="shared" si="52"/>
        <v>5.9268258379506248E-3</v>
      </c>
      <c r="AI151" s="11">
        <f t="shared" si="58"/>
        <v>-4.436733252854097E-3</v>
      </c>
      <c r="AJ151" s="35">
        <v>0.11516684418906997</v>
      </c>
      <c r="AK151" s="11"/>
      <c r="AL151" s="2">
        <f>(Parameters!$B$13-Parameters!$B$25/Parameters!$B$24)*EXP(0.5*$A151*Parameters!$B$26) + Parameters!$B$25/Parameters!$B$24</f>
        <v>6913.823056680797</v>
      </c>
      <c r="AM151" s="2">
        <f>(Parameters!B$13-Parameters!B$25/Parameters!B$24)*0.5*Parameters!B$26*EXP(-0.5*Model!A151*Parameters!B$27)</f>
        <v>0.90271095929310474</v>
      </c>
      <c r="AN151" s="8">
        <f>(Parameters!B$7-Parameters!B$8*Model!AM151)*(Parameters!B$15*EXP((Parameters!B$1+Parameters!B$19)*A151))/1000000000</f>
        <v>7118515544.3161745</v>
      </c>
      <c r="AO151" s="2">
        <f>AO150+Parameters!B$9*(Parameters!B$10*Model!AL151-Model!AO150)</f>
        <v>3.3184387925032448</v>
      </c>
      <c r="AP151">
        <f t="shared" si="53"/>
        <v>6.4311441882962228E-2</v>
      </c>
      <c r="AQ151" s="3">
        <f t="shared" si="54"/>
        <v>1.9763037814332484E-2</v>
      </c>
      <c r="AV151" s="15">
        <f>IF(Parameters!H$30*EXP(0.5*Model!A151*Parameters!H$26)+Parameters!H$31*EXP(0.5*Model!A151*Parameters!H$27)+Parameters!$H$25/Parameters!$H$24&gt;AV150,Parameters!H$30*EXP(0.5*Model!A151*Parameters!H$26)+Parameters!H$31*EXP(0.5*Model!A151*Parameters!H$27)+Parameters!$H$25/Parameters!$H$24,AV150+5*AW150)</f>
        <v>4178.3170609379795</v>
      </c>
      <c r="AW151" s="22">
        <f>IF(Parameters!H$30*0.5*Parameters!H$26*EXP(0.5*Model!A151*Parameters!H$26)+Parameters!H$31*0.5*Parameters!H$27*EXP(0.5*Model!A151*Parameters!H$27)&gt;0,Parameters!H$30*0.5*Parameters!H$26*EXP(0.5*Model!A151*Parameters!H$26)+Parameters!H$31*0.5*Parameters!H$27*EXP(0.5*Model!A151*Parameters!H$27),0)</f>
        <v>0</v>
      </c>
      <c r="AX151">
        <f>(Parameters!B$7-Parameters!B$8*Model!AW151)*(Parameters!B$15*EXP((Parameters!B$1+Parameters!B$19)*A151))/1000000000</f>
        <v>7274875298.1040125</v>
      </c>
      <c r="AY151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151))/1000000000</f>
        <v>3549330674241.1626</v>
      </c>
      <c r="AZ151" s="2">
        <f>AZ150+Parameters!B$9*(Parameters!B$10*Model!AV151-Model!AZ150)</f>
        <v>2.0055921892502302</v>
      </c>
      <c r="BC151">
        <v>4166.6000000000004</v>
      </c>
      <c r="BD151">
        <v>0</v>
      </c>
      <c r="BE151">
        <f>(Parameters!B$7-Parameters!B$8*Model!BD151)*(Parameters!B$15*EXP((Parameters!B$1+Parameters!B$19)*A151))/1000000000</f>
        <v>7274875298.1040125</v>
      </c>
      <c r="BF151" s="2">
        <f>BF150+Parameters!B$9*(Parameters!B$10*Model!BC151-Model!BF150)</f>
        <v>1.9999680000000002</v>
      </c>
    </row>
    <row r="152" spans="1:58" x14ac:dyDescent="0.3">
      <c r="A152">
        <f>A151+Parameters!B$16</f>
        <v>745</v>
      </c>
      <c r="B152">
        <f>B151*(1+Parameters!B$1)^Parameters!B$16</f>
        <v>301975809479.09552</v>
      </c>
      <c r="C152">
        <f>C151/(1+Parameters!B$2)^Parameters!B$16</f>
        <v>2.8866164665579841E-4</v>
      </c>
      <c r="D152">
        <f>(1/B152)*(1-Parameters!B$4)*K152</f>
        <v>18011894377.487522</v>
      </c>
      <c r="E152">
        <f>D152^(1-Parameters!B$3)/(1-Parameters!B$3)</f>
        <v>-7.3533657611741512E-4</v>
      </c>
      <c r="F152" s="59">
        <f t="shared" si="48"/>
        <v>-64098.432242470044</v>
      </c>
      <c r="G152">
        <f>G151*(1+Parameters!B$1+Parameters!B$5)^Parameters!B$16</f>
        <v>97561780.341341197</v>
      </c>
      <c r="H152">
        <f>EXP(-Parameters!B$6*N152^2)</f>
        <v>0.94832434425763279</v>
      </c>
      <c r="I152">
        <f>EXP(Parameters!B$7*L152-Parameters!B$8/2*L152^2)</f>
        <v>1.0018098233239454</v>
      </c>
      <c r="J152" s="54">
        <f t="shared" si="55"/>
        <v>0.95004064377453545</v>
      </c>
      <c r="K152">
        <f>Parameters!B$15*G152*H152*I152</f>
        <v>7.1567847169654784E+21</v>
      </c>
      <c r="L152" s="56">
        <v>1.460461741683071</v>
      </c>
      <c r="M152" s="2">
        <f>M151+L152*Parameters!B$16</f>
        <v>6787.2377691758929</v>
      </c>
      <c r="N152" s="2">
        <f>N151+Parameters!B$9*(Parameters!B$10*Model!M152-Model!N151)</f>
        <v>3.2575665748895051</v>
      </c>
      <c r="O152" s="37">
        <f t="shared" si="49"/>
        <v>1.9960782380858522E-2</v>
      </c>
      <c r="S152" s="48"/>
      <c r="U152" s="48"/>
      <c r="Y152" s="38">
        <f t="shared" si="50"/>
        <v>-3.9217619141478782E-5</v>
      </c>
      <c r="AC152" s="10">
        <f>(Parameters!$B$13-Parameters!$E$25/Parameters!$E$24)*EXP(0.5*$A152*Parameters!$E$26) + Parameters!$E$25/Parameters!$E$24</f>
        <v>6824.2609821601482</v>
      </c>
      <c r="AD152" s="10">
        <f>(Parameters!B$13-Parameters!E$25/Parameters!E$24)*0.5*Parameters!E$26*EXP(-0.5*Model!A152*Parameters!E$27)</f>
        <v>0.84223537823254846</v>
      </c>
      <c r="AE152" s="10">
        <f>(Parameters!B$7-Parameters!B$8*Model!AD152)*(Parameters!B$15*EXP((Parameters!B$1+Parameters!B$19)*A152))/1000000000</f>
        <v>8058034381.2563944</v>
      </c>
      <c r="AF152" s="2">
        <f>AF151+Parameters!B$9*(Parameters!B$10*Model!AC152-Model!AF151)</f>
        <v>3.2754621172516813</v>
      </c>
      <c r="AG152" s="10">
        <f t="shared" si="51"/>
        <v>1.7895542362176275E-2</v>
      </c>
      <c r="AH152" s="11">
        <f t="shared" si="52"/>
        <v>5.4935308153397549E-3</v>
      </c>
      <c r="AI152" s="11">
        <f t="shared" si="58"/>
        <v>-4.436733252854097E-3</v>
      </c>
      <c r="AJ152" s="35">
        <v>0.11140757292360197</v>
      </c>
      <c r="AK152" s="11"/>
      <c r="AL152" s="2">
        <f>(Parameters!$B$13-Parameters!$B$25/Parameters!$B$24)*EXP(0.5*$A152*Parameters!$B$26) + Parameters!$B$25/Parameters!$B$24</f>
        <v>6918.287390868597</v>
      </c>
      <c r="AM152" s="2">
        <f>(Parameters!B$13-Parameters!B$25/Parameters!B$24)*0.5*Parameters!B$26*EXP(-0.5*Model!A152*Parameters!B$27)</f>
        <v>0.88309454449868086</v>
      </c>
      <c r="AN152" s="8">
        <f>(Parameters!B$7-Parameters!B$8*Model!AM152)*(Parameters!B$15*EXP((Parameters!B$1+Parameters!B$19)*A152))/1000000000</f>
        <v>8050034807.6744061</v>
      </c>
      <c r="AO152" s="2">
        <f>AO151+Parameters!B$9*(Parameters!B$10*Model!AL152-Model!AO151)</f>
        <v>3.320585938072639</v>
      </c>
      <c r="AP152">
        <f t="shared" si="53"/>
        <v>6.3019363183133947E-2</v>
      </c>
      <c r="AQ152" s="3">
        <f t="shared" si="54"/>
        <v>1.9345533463202214E-2</v>
      </c>
      <c r="AV152" s="15">
        <f>IF(Parameters!H$30*EXP(0.5*Model!A152*Parameters!H$26)+Parameters!H$31*EXP(0.5*Model!A152*Parameters!H$27)+Parameters!$H$25/Parameters!$H$24&gt;AV151,Parameters!H$30*EXP(0.5*Model!A152*Parameters!H$26)+Parameters!H$31*EXP(0.5*Model!A152*Parameters!H$27)+Parameters!$H$25/Parameters!$H$24,AV151+5*AW151)</f>
        <v>4178.3170609379795</v>
      </c>
      <c r="AW152" s="22">
        <f>IF(Parameters!H$30*0.5*Parameters!H$26*EXP(0.5*Model!A152*Parameters!H$26)+Parameters!H$31*0.5*Parameters!H$27*EXP(0.5*Model!A152*Parameters!H$27)&gt;0,Parameters!H$30*0.5*Parameters!H$26*EXP(0.5*Model!A152*Parameters!H$26)+Parameters!H$31*0.5*Parameters!H$27*EXP(0.5*Model!A152*Parameters!H$27),0)</f>
        <v>0</v>
      </c>
      <c r="AX152">
        <f>(Parameters!B$7-Parameters!B$8*Model!AW152)*(Parameters!B$15*EXP((Parameters!B$1+Parameters!B$19)*A152))/1000000000</f>
        <v>8222930645.6011047</v>
      </c>
      <c r="AY152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152))/1000000000</f>
        <v>4277565516657.1172</v>
      </c>
      <c r="AZ152" s="2">
        <f>AZ151+Parameters!B$9*(Parameters!B$10*Model!AV152-Model!AZ151)</f>
        <v>2.0055921892502302</v>
      </c>
      <c r="BC152">
        <v>4166.6000000000004</v>
      </c>
      <c r="BD152">
        <v>0</v>
      </c>
      <c r="BE152">
        <f>(Parameters!B$7-Parameters!B$8*Model!BD152)*(Parameters!B$15*EXP((Parameters!B$1+Parameters!B$19)*A152))/1000000000</f>
        <v>8222930645.6011047</v>
      </c>
      <c r="BF152" s="2">
        <f>BF151+Parameters!B$9*(Parameters!B$10*Model!BC152-Model!BF151)</f>
        <v>1.9999680000000002</v>
      </c>
    </row>
    <row r="153" spans="1:58" x14ac:dyDescent="0.3">
      <c r="A153">
        <f>A152+Parameters!B$16</f>
        <v>750</v>
      </c>
      <c r="B153">
        <f>B152*(1+Parameters!B$1)^Parameters!B$16</f>
        <v>309601077082.82233</v>
      </c>
      <c r="C153">
        <f>C152/(1+Parameters!B$2)^Parameters!B$16</f>
        <v>2.7329601976418114E-4</v>
      </c>
      <c r="D153">
        <f>(1/B153)*(1-Parameters!B$4)*K153</f>
        <v>19882764043.71788</v>
      </c>
      <c r="E153">
        <f>D153^(1-Parameters!B$3)/(1-Parameters!B$3)</f>
        <v>-7.1033806865300323E-4</v>
      </c>
      <c r="F153" s="59">
        <f t="shared" si="48"/>
        <v>-60103.651793563913</v>
      </c>
      <c r="G153">
        <f>G152*(1+Parameters!B$1+Parameters!B$5)^Parameters!B$16</f>
        <v>110382199.54242451</v>
      </c>
      <c r="H153">
        <f>EXP(-Parameters!B$6*N153^2)</f>
        <v>0.94819167741177812</v>
      </c>
      <c r="I153">
        <f>EXP(Parameters!B$7*L153-Parameters!B$8/2*L153^2)</f>
        <v>1.0022461463933212</v>
      </c>
      <c r="J153" s="54">
        <f t="shared" si="55"/>
        <v>0.95032145472817375</v>
      </c>
      <c r="K153">
        <f>Parameters!B$15*G153*H153*I153</f>
        <v>8.09963837278772E+21</v>
      </c>
      <c r="L153" s="56">
        <v>1.820094224068149</v>
      </c>
      <c r="M153" s="2">
        <f>M152+L153*Parameters!B$16</f>
        <v>6796.3382402962334</v>
      </c>
      <c r="N153" s="2">
        <f>N152+Parameters!B$9*(Parameters!B$10*Model!M153-Model!N152)</f>
        <v>3.2618585439101677</v>
      </c>
      <c r="O153" s="37">
        <f t="shared" si="49"/>
        <v>1.9966141141137372E-2</v>
      </c>
      <c r="S153" s="48"/>
      <c r="U153" s="48"/>
      <c r="Y153" s="38">
        <f t="shared" si="50"/>
        <v>-3.3858858862628044E-5</v>
      </c>
      <c r="AC153" s="10">
        <f>(Parameters!$B$13-Parameters!$E$25/Parameters!$E$24)*EXP(0.5*$A153*Parameters!$E$26) + Parameters!$E$25/Parameters!$E$24</f>
        <v>6828.4256904693884</v>
      </c>
      <c r="AD153" s="10">
        <f>(Parameters!B$13-Parameters!E$25/Parameters!E$24)*0.5*Parameters!E$26*EXP(-0.5*Model!A153*Parameters!E$27)</f>
        <v>0.82371656642890523</v>
      </c>
      <c r="AE153" s="10">
        <f>(Parameters!B$7-Parameters!B$8*Model!AD153)*(Parameters!B$15*EXP((Parameters!B$1+Parameters!B$19)*A153))/1000000000</f>
        <v>9112248516.0625763</v>
      </c>
      <c r="AF153" s="2">
        <f>AF152+Parameters!B$9*(Parameters!B$10*Model!AC153-Model!AF152)</f>
        <v>3.2774652043778674</v>
      </c>
      <c r="AG153" s="10">
        <f t="shared" si="51"/>
        <v>1.5606660467699651E-2</v>
      </c>
      <c r="AH153" s="11">
        <f t="shared" si="52"/>
        <v>4.784591440004966E-3</v>
      </c>
      <c r="AI153" s="11">
        <f t="shared" si="58"/>
        <v>-4.436733252854097E-3</v>
      </c>
      <c r="AJ153" s="35">
        <v>0.10777101163205827</v>
      </c>
      <c r="AK153" s="11"/>
      <c r="AL153" s="2">
        <f>(Parameters!$B$13-Parameters!$B$25/Parameters!$B$24)*EXP(0.5*$A153*Parameters!$B$26) + Parameters!$B$25/Parameters!$B$24</f>
        <v>6922.6547125738225</v>
      </c>
      <c r="AM153" s="2">
        <f>(Parameters!B$13-Parameters!B$25/Parameters!B$24)*0.5*Parameters!B$26*EXP(-0.5*Model!A153*Parameters!B$27)</f>
        <v>0.86390440538577529</v>
      </c>
      <c r="AN153" s="8">
        <f>(Parameters!B$7-Parameters!B$8*Model!AM153)*(Parameters!B$15*EXP((Parameters!B$1+Parameters!B$19)*A153))/1000000000</f>
        <v>9103355008.7966938</v>
      </c>
      <c r="AO153" s="2">
        <f>AO152+Parameters!B$9*(Parameters!B$10*Model!AL153-Model!AO152)</f>
        <v>3.3226864249660975</v>
      </c>
      <c r="AP153">
        <f t="shared" si="53"/>
        <v>6.0827881055929733E-2</v>
      </c>
      <c r="AQ153" s="3">
        <f t="shared" si="54"/>
        <v>1.8648227762511134E-2</v>
      </c>
      <c r="AV153" s="15">
        <f>IF(Parameters!H$30*EXP(0.5*Model!A153*Parameters!H$26)+Parameters!H$31*EXP(0.5*Model!A153*Parameters!H$27)+Parameters!$H$25/Parameters!$H$24&gt;AV152,Parameters!H$30*EXP(0.5*Model!A153*Parameters!H$26)+Parameters!H$31*EXP(0.5*Model!A153*Parameters!H$27)+Parameters!$H$25/Parameters!$H$24,AV152+5*AW152)</f>
        <v>4178.3170609379795</v>
      </c>
      <c r="AW153" s="22">
        <f>IF(Parameters!H$30*0.5*Parameters!H$26*EXP(0.5*Model!A153*Parameters!H$26)+Parameters!H$31*0.5*Parameters!H$27*EXP(0.5*Model!A153*Parameters!H$27)&gt;0,Parameters!H$30*0.5*Parameters!H$26*EXP(0.5*Model!A153*Parameters!H$26)+Parameters!H$31*0.5*Parameters!H$27*EXP(0.5*Model!A153*Parameters!H$27),0)</f>
        <v>0</v>
      </c>
      <c r="AX153">
        <f>(Parameters!B$7-Parameters!B$8*Model!AW153)*(Parameters!B$15*EXP((Parameters!B$1+Parameters!B$19)*A153))/1000000000</f>
        <v>9294535731.7654495</v>
      </c>
      <c r="AY153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153))/1000000000</f>
        <v>5155216131899.5859</v>
      </c>
      <c r="AZ153" s="2">
        <f>AZ152+Parameters!B$9*(Parameters!B$10*Model!AV153-Model!AZ152)</f>
        <v>2.0055921892502302</v>
      </c>
      <c r="BC153">
        <v>4166.6000000000004</v>
      </c>
      <c r="BD153">
        <v>0</v>
      </c>
      <c r="BE153">
        <f>(Parameters!B$7-Parameters!B$8*Model!BD153)*(Parameters!B$15*EXP((Parameters!B$1+Parameters!B$19)*A153))/1000000000</f>
        <v>9294535731.7654495</v>
      </c>
      <c r="BF153" s="2">
        <f>BF152+Parameters!B$9*(Parameters!B$10*Model!BC153-Model!BF152)</f>
        <v>1.9999680000000002</v>
      </c>
    </row>
    <row r="154" spans="1:58" x14ac:dyDescent="0.3">
      <c r="A154">
        <f>A153+Parameters!B$16</f>
        <v>755</v>
      </c>
      <c r="B154">
        <f>B153*(1+Parameters!B$1)^Parameters!B$16</f>
        <v>317418892248.98053</v>
      </c>
      <c r="C154">
        <f>C153/(1+Parameters!B$2)^Parameters!B$16</f>
        <v>2.5874831410493981E-4</v>
      </c>
      <c r="D154">
        <f>(1/B154)*(1-Parameters!B$4)*K154</f>
        <v>21948534828.775692</v>
      </c>
      <c r="E154">
        <f>D154^(1-Parameters!B$3)/(1-Parameters!B$3)</f>
        <v>-6.861831016367738E-4</v>
      </c>
      <c r="F154" s="59">
        <f t="shared" si="48"/>
        <v>-56357.318249837233</v>
      </c>
      <c r="G154">
        <f>G153*(1+Parameters!B$1+Parameters!B$5)^Parameters!B$16</f>
        <v>124887327.11923085</v>
      </c>
      <c r="H154">
        <f>EXP(-Parameters!B$6*N154^2)</f>
        <v>0.94802859314112253</v>
      </c>
      <c r="I154">
        <f>EXP(Parameters!B$7*L154-Parameters!B$8/2*L154^2)</f>
        <v>1.0027411911596051</v>
      </c>
      <c r="J154" s="54">
        <f t="shared" si="55"/>
        <v>0.95062732073969392</v>
      </c>
      <c r="K154">
        <f>Parameters!B$15*G154*H154*I154</f>
        <v>9.1669468576817726E+21</v>
      </c>
      <c r="L154" s="56">
        <v>2.2318728518442441</v>
      </c>
      <c r="M154" s="2">
        <f>M153+L154*Parameters!B$16</f>
        <v>6807.4976045554549</v>
      </c>
      <c r="N154" s="2">
        <f>N153+Parameters!B$9*(Parameters!B$10*Model!M154-Model!N153)</f>
        <v>3.2671276571538153</v>
      </c>
      <c r="O154" s="37">
        <f t="shared" si="49"/>
        <v>1.9964477034811301E-2</v>
      </c>
      <c r="S154" s="48"/>
      <c r="U154" s="48"/>
      <c r="Y154" s="38">
        <f t="shared" si="50"/>
        <v>-3.5522965188699435E-5</v>
      </c>
      <c r="AC154" s="10">
        <f>(Parameters!$B$13-Parameters!$E$25/Parameters!$E$24)*EXP(0.5*$A154*Parameters!$E$26) + Parameters!$E$25/Parameters!$E$24</f>
        <v>6832.4988264564627</v>
      </c>
      <c r="AD154" s="10">
        <f>(Parameters!B$13-Parameters!E$25/Parameters!E$24)*0.5*Parameters!E$26*EXP(-0.5*Model!A154*Parameters!E$27)</f>
        <v>0.80560494054915199</v>
      </c>
      <c r="AE154" s="10">
        <f>(Parameters!B$7-Parameters!B$8*Model!AD154)*(Parameters!B$15*EXP((Parameters!B$1+Parameters!B$19)*A154))/1000000000</f>
        <v>10304279128.48373</v>
      </c>
      <c r="AF154" s="2">
        <f>AF153+Parameters!B$9*(Parameters!B$10*Model!AC154-Model!AF153)</f>
        <v>3.2794242482419507</v>
      </c>
      <c r="AG154" s="10">
        <f t="shared" si="51"/>
        <v>1.2296591088135411E-2</v>
      </c>
      <c r="AH154" s="11">
        <f t="shared" si="52"/>
        <v>3.7637314419625974E-3</v>
      </c>
      <c r="AI154" s="11">
        <f t="shared" si="58"/>
        <v>-4.436733252854097E-3</v>
      </c>
      <c r="AJ154" s="35">
        <v>0.10425315482065096</v>
      </c>
      <c r="AK154" s="11"/>
      <c r="AL154" s="2">
        <f>(Parameters!$B$13-Parameters!$B$25/Parameters!$B$24)*EXP(0.5*$A154*Parameters!$B$26) + Parameters!$B$25/Parameters!$B$24</f>
        <v>6926.927129932059</v>
      </c>
      <c r="AM154" s="2">
        <f>(Parameters!B$13-Parameters!B$25/Parameters!B$24)*0.5*Parameters!B$26*EXP(-0.5*Model!A154*Parameters!B$27)</f>
        <v>0.84513127874505312</v>
      </c>
      <c r="AN154" s="8">
        <f>(Parameters!B$7-Parameters!B$8*Model!AM154)*(Parameters!B$15*EXP((Parameters!B$1+Parameters!B$19)*A154))/1000000000</f>
        <v>10294392093.582266</v>
      </c>
      <c r="AO154" s="2">
        <f>AO153+Parameters!B$9*(Parameters!B$10*Model!AL154-Model!AO153)</f>
        <v>3.3247412671027838</v>
      </c>
      <c r="AP154">
        <f t="shared" si="53"/>
        <v>5.761360994896858E-2</v>
      </c>
      <c r="AQ154" s="3">
        <f t="shared" si="54"/>
        <v>1.7634330823534192E-2</v>
      </c>
      <c r="AV154" s="15">
        <f>IF(Parameters!H$30*EXP(0.5*Model!A154*Parameters!H$26)+Parameters!H$31*EXP(0.5*Model!A154*Parameters!H$27)+Parameters!$H$25/Parameters!$H$24&gt;AV153,Parameters!H$30*EXP(0.5*Model!A154*Parameters!H$26)+Parameters!H$31*EXP(0.5*Model!A154*Parameters!H$27)+Parameters!$H$25/Parameters!$H$24,AV153+5*AW153)</f>
        <v>4178.3170609379795</v>
      </c>
      <c r="AW154" s="22">
        <f>IF(Parameters!H$30*0.5*Parameters!H$26*EXP(0.5*Model!A154*Parameters!H$26)+Parameters!H$31*0.5*Parameters!H$27*EXP(0.5*Model!A154*Parameters!H$27)&gt;0,Parameters!H$30*0.5*Parameters!H$26*EXP(0.5*Model!A154*Parameters!H$26)+Parameters!H$31*0.5*Parameters!H$27*EXP(0.5*Model!A154*Parameters!H$27),0)</f>
        <v>0</v>
      </c>
      <c r="AX154">
        <f>(Parameters!B$7-Parameters!B$8*Model!AW154)*(Parameters!B$15*EXP((Parameters!B$1+Parameters!B$19)*A154))/1000000000</f>
        <v>10505791449.8256</v>
      </c>
      <c r="AY154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154))/1000000000</f>
        <v>6212938939943.3096</v>
      </c>
      <c r="AZ154" s="2">
        <f>AZ153+Parameters!B$9*(Parameters!B$10*Model!AV154-Model!AZ153)</f>
        <v>2.0055921892502302</v>
      </c>
      <c r="BC154">
        <v>4166.6000000000004</v>
      </c>
      <c r="BD154">
        <v>0</v>
      </c>
      <c r="BE154">
        <f>(Parameters!B$7-Parameters!B$8*Model!BD154)*(Parameters!B$15*EXP((Parameters!B$1+Parameters!B$19)*A154))/1000000000</f>
        <v>10505791449.8256</v>
      </c>
      <c r="BF154" s="2">
        <f>BF153+Parameters!B$9*(Parameters!B$10*Model!BC154-Model!BF153)</f>
        <v>1.9999680000000002</v>
      </c>
    </row>
    <row r="155" spans="1:58" x14ac:dyDescent="0.3">
      <c r="A155">
        <f>A154+Parameters!B$16</f>
        <v>760</v>
      </c>
      <c r="B155">
        <f>B154*(1+Parameters!B$1)^Parameters!B$16</f>
        <v>325434117044.80829</v>
      </c>
      <c r="C155">
        <f>C154/(1+Parameters!B$2)^Parameters!B$16</f>
        <v>2.4497499125643443E-4</v>
      </c>
      <c r="D155">
        <f>(1/B155)*(1-Parameters!B$4)*K155</f>
        <v>24228736519.219101</v>
      </c>
      <c r="E155">
        <f>D155^(1-Parameters!B$3)/(1-Parameters!B$3)</f>
        <v>-6.6285141414564898E-4</v>
      </c>
      <c r="F155" s="59">
        <f t="shared" si="48"/>
        <v>-52844.649102395073</v>
      </c>
      <c r="G155">
        <f>G154*(1+Parameters!B$1+Parameters!B$5)^Parameters!B$16</f>
        <v>141298547.58865583</v>
      </c>
      <c r="H155">
        <f>EXP(-Parameters!B$6*N155^2)</f>
        <v>0.94783282304480432</v>
      </c>
      <c r="I155">
        <f>EXP(Parameters!B$7*L155-Parameters!B$8/2*L155^2)</f>
        <v>1.0032629222323859</v>
      </c>
      <c r="J155" s="54">
        <f t="shared" si="55"/>
        <v>0.95092552783570228</v>
      </c>
      <c r="K155">
        <f>Parameters!B$15*G155*H155*I155</f>
        <v>1.0374812468741277E+22</v>
      </c>
      <c r="L155" s="56">
        <v>2.6702915114771799</v>
      </c>
      <c r="M155" s="2">
        <f>M154+L155*Parameters!B$16</f>
        <v>6820.8490621128412</v>
      </c>
      <c r="N155" s="2">
        <f>N154+Parameters!B$9*(Parameters!B$10*Model!M155-Model!N154)</f>
        <v>3.273442813834607</v>
      </c>
      <c r="O155" s="37">
        <f t="shared" si="49"/>
        <v>1.9959520034806832E-2</v>
      </c>
      <c r="S155" s="48"/>
      <c r="U155" s="48"/>
      <c r="Y155" s="38">
        <f t="shared" si="50"/>
        <v>-4.047996519316796E-5</v>
      </c>
      <c r="AC155" s="10">
        <f>(Parameters!$B$13-Parameters!$E$25/Parameters!$E$24)*EXP(0.5*$A155*Parameters!$E$26) + Parameters!$E$25/Parameters!$E$24</f>
        <v>6836.4824035853535</v>
      </c>
      <c r="AD155" s="10">
        <f>(Parameters!B$13-Parameters!E$25/Parameters!E$24)*0.5*Parameters!E$26*EXP(-0.5*Model!A155*Parameters!E$27)</f>
        <v>0.78789154751474599</v>
      </c>
      <c r="AE155" s="10">
        <f>(Parameters!B$7-Parameters!B$8*Model!AD155)*(Parameters!B$15*EXP((Parameters!B$1+Parameters!B$19)*A155))/1000000000</f>
        <v>11652131925.049229</v>
      </c>
      <c r="AF155" s="2">
        <f>AF154+Parameters!B$9*(Parameters!B$10*Model!AC155-Model!AF154)</f>
        <v>3.2813402172535966</v>
      </c>
      <c r="AG155" s="10">
        <f t="shared" si="51"/>
        <v>7.8974034189895903E-3</v>
      </c>
      <c r="AH155" s="11">
        <f t="shared" si="52"/>
        <v>2.4125680111510305E-3</v>
      </c>
      <c r="AI155" s="11">
        <f t="shared" si="58"/>
        <v>-4.436733252853986E-3</v>
      </c>
      <c r="AJ155" s="35">
        <v>0.10085012774275127</v>
      </c>
      <c r="AK155" s="11"/>
      <c r="AL155" s="2">
        <f>(Parameters!$B$13-Parameters!$B$25/Parameters!$B$24)*EXP(0.5*$A155*Parameters!$B$26) + Parameters!$B$25/Parameters!$B$24</f>
        <v>6931.1067052679291</v>
      </c>
      <c r="AM155" s="2">
        <f>(Parameters!B$13-Parameters!B$25/Parameters!B$24)*0.5*Parameters!B$26*EXP(-0.5*Model!A155*Parameters!B$27)</f>
        <v>0.82676610266190576</v>
      </c>
      <c r="AN155" s="8">
        <f>(Parameters!B$7-Parameters!B$8*Model!AM155)*(Parameters!B$15*EXP((Parameters!B$1+Parameters!B$19)*A155))/1000000000</f>
        <v>11641140702.757738</v>
      </c>
      <c r="AO155" s="2">
        <f>AO154+Parameters!B$9*(Parameters!B$10*Model!AL155-Model!AO154)</f>
        <v>3.326751456368831</v>
      </c>
      <c r="AP155">
        <f t="shared" si="53"/>
        <v>5.330864253422396E-2</v>
      </c>
      <c r="AQ155" s="3">
        <f t="shared" si="54"/>
        <v>1.6285191330951236E-2</v>
      </c>
      <c r="AV155" s="15">
        <f>IF(Parameters!H$30*EXP(0.5*Model!A155*Parameters!H$26)+Parameters!H$31*EXP(0.5*Model!A155*Parameters!H$27)+Parameters!$H$25/Parameters!$H$24&gt;AV154,Parameters!H$30*EXP(0.5*Model!A155*Parameters!H$26)+Parameters!H$31*EXP(0.5*Model!A155*Parameters!H$27)+Parameters!$H$25/Parameters!$H$24,AV154+5*AW154)</f>
        <v>4178.3170609379795</v>
      </c>
      <c r="AW155" s="22">
        <f>IF(Parameters!H$30*0.5*Parameters!H$26*EXP(0.5*Model!A155*Parameters!H$26)+Parameters!H$31*0.5*Parameters!H$27*EXP(0.5*Model!A155*Parameters!H$27)&gt;0,Parameters!H$30*0.5*Parameters!H$26*EXP(0.5*Model!A155*Parameters!H$26)+Parameters!H$31*0.5*Parameters!H$27*EXP(0.5*Model!A155*Parameters!H$27),0)</f>
        <v>0</v>
      </c>
      <c r="AX155">
        <f>(Parameters!B$7-Parameters!B$8*Model!AW155)*(Parameters!B$15*EXP((Parameters!B$1+Parameters!B$19)*A155))/1000000000</f>
        <v>11874896947.247927</v>
      </c>
      <c r="AY155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155))/1000000000</f>
        <v>7487680299689.084</v>
      </c>
      <c r="AZ155" s="2">
        <f>AZ154+Parameters!B$9*(Parameters!B$10*Model!AV155-Model!AZ154)</f>
        <v>2.0055921892502302</v>
      </c>
      <c r="BC155">
        <v>4166.6000000000004</v>
      </c>
      <c r="BD155">
        <v>0</v>
      </c>
      <c r="BE155">
        <f>(Parameters!B$7-Parameters!B$8*Model!BD155)*(Parameters!B$15*EXP((Parameters!B$1+Parameters!B$19)*A155))/1000000000</f>
        <v>11874896947.247927</v>
      </c>
      <c r="BF155" s="2">
        <f>BF154+Parameters!B$9*(Parameters!B$10*Model!BC155-Model!BF154)</f>
        <v>1.9999680000000002</v>
      </c>
    </row>
    <row r="156" spans="1:58" x14ac:dyDescent="0.3">
      <c r="A156">
        <f>A155+Parameters!B$16</f>
        <v>765</v>
      </c>
      <c r="B156">
        <f>B155*(1+Parameters!B$1)^Parameters!B$16</f>
        <v>333651736310.83435</v>
      </c>
      <c r="C156">
        <f>C155/(1+Parameters!B$2)^Parameters!B$16</f>
        <v>2.3193483037246349E-4</v>
      </c>
      <c r="D156">
        <f>(1/B156)*(1-Parameters!B$4)*K156</f>
        <v>26745175167.494015</v>
      </c>
      <c r="E156">
        <f>D156^(1-Parameters!B$3)/(1-Parameters!B$3)</f>
        <v>-6.4031849961040629E-4</v>
      </c>
      <c r="F156" s="59">
        <f t="shared" si="48"/>
        <v>-49551.340911927546</v>
      </c>
      <c r="G156">
        <f>G155*(1+Parameters!B$1+Parameters!B$5)^Parameters!B$16</f>
        <v>159866337.21132198</v>
      </c>
      <c r="H156">
        <f>EXP(-Parameters!B$6*N156^2)</f>
        <v>0.94760299952874838</v>
      </c>
      <c r="I156">
        <f>EXP(Parameters!B$7*L156-Parameters!B$8/2*L156^2)</f>
        <v>1.0037966475032662</v>
      </c>
      <c r="J156" s="54">
        <f t="shared" si="55"/>
        <v>0.95120071409099682</v>
      </c>
      <c r="K156">
        <f>Parameters!B$15*G156*H156*I156</f>
        <v>1.1741544911278669E+22</v>
      </c>
      <c r="L156" s="56">
        <v>3.1236648054768157</v>
      </c>
      <c r="M156" s="2">
        <f>M155+L156*Parameters!B$16</f>
        <v>6836.4673861402252</v>
      </c>
      <c r="N156" s="2">
        <f>N155+Parameters!B$9*(Parameters!B$10*Model!M156-Model!N155)</f>
        <v>3.2808426145441816</v>
      </c>
      <c r="O156" s="37">
        <f t="shared" si="49"/>
        <v>1.995049999081E-2</v>
      </c>
      <c r="S156" s="48"/>
      <c r="U156" s="48"/>
      <c r="Y156" s="38">
        <f t="shared" si="50"/>
        <v>-4.9500009190000388E-5</v>
      </c>
      <c r="AC156" s="10">
        <f>(Parameters!$B$13-Parameters!$E$25/Parameters!$E$24)*EXP(0.5*$A156*Parameters!$E$26) + Parameters!$E$25/Parameters!$E$24</f>
        <v>6840.3783910486218</v>
      </c>
      <c r="AD156" s="10">
        <f>(Parameters!B$13-Parameters!E$25/Parameters!E$24)*0.5*Parameters!E$26*EXP(-0.5*Model!A156*Parameters!E$27)</f>
        <v>0.77056763110467286</v>
      </c>
      <c r="AE156" s="10">
        <f>(Parameters!B$7-Parameters!B$8*Model!AD156)*(Parameters!B$15*EXP((Parameters!B$1+Parameters!B$19)*A156))/1000000000</f>
        <v>13176163907.728331</v>
      </c>
      <c r="AF156" s="2">
        <f>AF155+Parameters!B$9*(Parameters!B$10*Model!AC156-Model!AF155)</f>
        <v>3.2832140585293805</v>
      </c>
      <c r="AG156" s="10">
        <f t="shared" si="51"/>
        <v>2.3714439851989511E-3</v>
      </c>
      <c r="AH156" s="11">
        <f t="shared" si="52"/>
        <v>7.2281552753740484E-4</v>
      </c>
      <c r="AI156" s="11">
        <f t="shared" si="58"/>
        <v>-4.436733252854097E-3</v>
      </c>
      <c r="AJ156" s="35">
        <v>9.7558182131046556E-2</v>
      </c>
      <c r="AK156" s="11"/>
      <c r="AL156" s="2">
        <f>(Parameters!$B$13-Parameters!$B$25/Parameters!$B$24)*EXP(0.5*$A156*Parameters!$B$26) + Parameters!$B$25/Parameters!$B$24</f>
        <v>6935.1954560905824</v>
      </c>
      <c r="AM156" s="2">
        <f>(Parameters!B$13-Parameters!B$25/Parameters!B$24)*0.5*Parameters!B$26*EXP(-0.5*Model!A156*Parameters!B$27)</f>
        <v>0.80880001214220576</v>
      </c>
      <c r="AN156" s="8">
        <f>(Parameters!B$7-Parameters!B$8*Model!AM156)*(Parameters!B$15*EXP((Parameters!B$1+Parameters!B$19)*A156))/1000000000</f>
        <v>13163945545.985538</v>
      </c>
      <c r="AO156" s="2">
        <f>AO155+Parameters!B$9*(Parameters!B$10*Model!AL156-Model!AO155)</f>
        <v>3.3287179630961292</v>
      </c>
      <c r="AP156">
        <f t="shared" si="53"/>
        <v>4.7875348551947638E-2</v>
      </c>
      <c r="AQ156" s="3">
        <f t="shared" si="54"/>
        <v>1.4592394142807464E-2</v>
      </c>
      <c r="AV156" s="15">
        <f>IF(Parameters!H$30*EXP(0.5*Model!A156*Parameters!H$26)+Parameters!H$31*EXP(0.5*Model!A156*Parameters!H$27)+Parameters!$H$25/Parameters!$H$24&gt;AV155,Parameters!H$30*EXP(0.5*Model!A156*Parameters!H$26)+Parameters!H$31*EXP(0.5*Model!A156*Parameters!H$27)+Parameters!$H$25/Parameters!$H$24,AV155+5*AW155)</f>
        <v>4178.3170609379795</v>
      </c>
      <c r="AW156" s="22">
        <f>IF(Parameters!H$30*0.5*Parameters!H$26*EXP(0.5*Model!A156*Parameters!H$26)+Parameters!H$31*0.5*Parameters!H$27*EXP(0.5*Model!A156*Parameters!H$27)&gt;0,Parameters!H$30*0.5*Parameters!H$26*EXP(0.5*Model!A156*Parameters!H$26)+Parameters!H$31*0.5*Parameters!H$27*EXP(0.5*Model!A156*Parameters!H$27),0)</f>
        <v>0</v>
      </c>
      <c r="AX156">
        <f>(Parameters!B$7-Parameters!B$8*Model!AW156)*(Parameters!B$15*EXP((Parameters!B$1+Parameters!B$19)*A156))/1000000000</f>
        <v>13422423068.382818</v>
      </c>
      <c r="AY156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156))/1000000000</f>
        <v>9023967048815.6426</v>
      </c>
      <c r="AZ156" s="2">
        <f>AZ155+Parameters!B$9*(Parameters!B$10*Model!AV156-Model!AZ155)</f>
        <v>2.0055921892502302</v>
      </c>
      <c r="BC156">
        <v>4166.6000000000004</v>
      </c>
      <c r="BD156">
        <v>0</v>
      </c>
      <c r="BE156">
        <f>(Parameters!B$7-Parameters!B$8*Model!BD156)*(Parameters!B$15*EXP((Parameters!B$1+Parameters!B$19)*A156))/1000000000</f>
        <v>13422423068.382818</v>
      </c>
      <c r="BF156" s="2">
        <f>BF155+Parameters!B$9*(Parameters!B$10*Model!BC156-Model!BF155)</f>
        <v>1.9999680000000002</v>
      </c>
    </row>
    <row r="157" spans="1:58" x14ac:dyDescent="0.3">
      <c r="A157">
        <f>A156+Parameters!B$16</f>
        <v>770</v>
      </c>
      <c r="B157">
        <f>B156*(1+Parameters!B$1)^Parameters!B$16</f>
        <v>342076860761.05737</v>
      </c>
      <c r="C157">
        <f>C156/(1+Parameters!B$2)^Parameters!B$16</f>
        <v>2.1958880481637934E-4</v>
      </c>
      <c r="D157">
        <f>(1/B157)*(1-Parameters!B$4)*K157</f>
        <v>29521670089.885246</v>
      </c>
      <c r="E157">
        <f>D157^(1-Parameters!B$3)/(1-Parameters!B$3)</f>
        <v>-6.1856113998506835E-4</v>
      </c>
      <c r="F157" s="59">
        <f t="shared" si="48"/>
        <v>-46463.992618941018</v>
      </c>
      <c r="G157">
        <f>G156*(1+Parameters!B$1+Parameters!B$5)^Parameters!B$16</f>
        <v>180874086.88563177</v>
      </c>
      <c r="H157">
        <f>EXP(-Parameters!B$6*N157^2)</f>
        <v>0.94733893035869787</v>
      </c>
      <c r="I157">
        <f>EXP(Parameters!B$7*L157-Parameters!B$8/2*L157^2)</f>
        <v>1.0043226116838666</v>
      </c>
      <c r="J157" s="54">
        <f t="shared" si="55"/>
        <v>0.9514339086876481</v>
      </c>
      <c r="K157">
        <f>Parameters!B$15*G157*H157*I157</f>
        <v>1.3287737143120458E+22</v>
      </c>
      <c r="L157" s="56">
        <v>3.5754384398263066</v>
      </c>
      <c r="M157" s="2">
        <f>M156+L157*Parameters!B$16</f>
        <v>6854.3445783393572</v>
      </c>
      <c r="N157" s="2">
        <f>N156+Parameters!B$9*(Parameters!B$10*Model!M157-Model!N156)</f>
        <v>3.2893267037682361</v>
      </c>
      <c r="O157" s="37">
        <f t="shared" si="49"/>
        <v>1.9938216542126685E-2</v>
      </c>
      <c r="S157" s="48"/>
      <c r="U157" s="48"/>
      <c r="Y157" s="38">
        <f t="shared" si="50"/>
        <v>-6.1783457873314934E-5</v>
      </c>
      <c r="AC157" s="10">
        <f>(Parameters!$B$13-Parameters!$E$25/Parameters!$E$24)*EXP(0.5*$A157*Parameters!$E$26) + Parameters!$E$25/Parameters!$E$24</f>
        <v>6844.188714740827</v>
      </c>
      <c r="AD157" s="10">
        <f>(Parameters!B$13-Parameters!E$25/Parameters!E$24)*0.5*Parameters!E$26*EXP(-0.5*Model!A157*Parameters!E$27)</f>
        <v>0.75362462762700777</v>
      </c>
      <c r="AE157" s="10">
        <f>(Parameters!B$7-Parameters!B$8*Model!AD157)*(Parameters!B$15*EXP((Parameters!B$1+Parameters!B$19)*A157))/1000000000</f>
        <v>14899390299.722151</v>
      </c>
      <c r="AF157" s="2">
        <f>AF156+Parameters!B$9*(Parameters!B$10*Model!AC157-Model!AF156)</f>
        <v>3.2850466983609681</v>
      </c>
      <c r="AG157" s="10">
        <f t="shared" si="51"/>
        <v>-4.2800054072680283E-3</v>
      </c>
      <c r="AH157" s="11">
        <f t="shared" si="52"/>
        <v>-1.3011797831954106E-3</v>
      </c>
      <c r="AI157" s="11">
        <f t="shared" si="58"/>
        <v>-4.436733252854097E-3</v>
      </c>
      <c r="AJ157" s="35">
        <v>9.4373692069007198E-2</v>
      </c>
      <c r="AK157" s="11"/>
      <c r="AL157" s="2">
        <f>(Parameters!$B$13-Parameters!$B$25/Parameters!$B$24)*EXP(0.5*$A157*Parameters!$B$26) + Parameters!$B$25/Parameters!$B$24</f>
        <v>6939.1953560675665</v>
      </c>
      <c r="AM157" s="2">
        <f>(Parameters!B$13-Parameters!B$25/Parameters!B$24)*0.5*Parameters!B$26*EXP(-0.5*Model!A157*Parameters!B$27)</f>
        <v>0.79122433483311383</v>
      </c>
      <c r="AN157" s="8">
        <f>(Parameters!B$7-Parameters!B$8*Model!AM157)*(Parameters!B$15*EXP((Parameters!B$1+Parameters!B$19)*A157))/1000000000</f>
        <v>14885808192.01544</v>
      </c>
      <c r="AO157" s="2">
        <f>AO156+Parameters!B$9*(Parameters!B$10*Model!AL157-Model!AO156)</f>
        <v>3.330641736530715</v>
      </c>
      <c r="AP157">
        <f t="shared" si="53"/>
        <v>4.1315032762478943E-2</v>
      </c>
      <c r="AQ157" s="3">
        <f t="shared" si="54"/>
        <v>1.2560331181195424E-2</v>
      </c>
      <c r="AV157" s="15">
        <f>IF(Parameters!H$30*EXP(0.5*Model!A157*Parameters!H$26)+Parameters!H$31*EXP(0.5*Model!A157*Parameters!H$27)+Parameters!$H$25/Parameters!$H$24&gt;AV156,Parameters!H$30*EXP(0.5*Model!A157*Parameters!H$26)+Parameters!H$31*EXP(0.5*Model!A157*Parameters!H$27)+Parameters!$H$25/Parameters!$H$24,AV156+5*AW156)</f>
        <v>4178.3170609379795</v>
      </c>
      <c r="AW157" s="22">
        <f>IF(Parameters!H$30*0.5*Parameters!H$26*EXP(0.5*Model!A157*Parameters!H$26)+Parameters!H$31*0.5*Parameters!H$27*EXP(0.5*Model!A157*Parameters!H$27)&gt;0,Parameters!H$30*0.5*Parameters!H$26*EXP(0.5*Model!A157*Parameters!H$26)+Parameters!H$31*0.5*Parameters!H$27*EXP(0.5*Model!A157*Parameters!H$27),0)</f>
        <v>0</v>
      </c>
      <c r="AX157">
        <f>(Parameters!B$7-Parameters!B$8*Model!AW157)*(Parameters!B$15*EXP((Parameters!B$1+Parameters!B$19)*A157))/1000000000</f>
        <v>15171621431.915609</v>
      </c>
      <c r="AY157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157))/1000000000</f>
        <v>10875461830480.684</v>
      </c>
      <c r="AZ157" s="2">
        <f>AZ156+Parameters!B$9*(Parameters!B$10*Model!AV157-Model!AZ156)</f>
        <v>2.0055921892502302</v>
      </c>
      <c r="BC157">
        <v>4166.6000000000004</v>
      </c>
      <c r="BD157">
        <v>0</v>
      </c>
      <c r="BE157">
        <f>(Parameters!B$7-Parameters!B$8*Model!BD157)*(Parameters!B$15*EXP((Parameters!B$1+Parameters!B$19)*A157))/1000000000</f>
        <v>15171621431.915609</v>
      </c>
      <c r="BF157" s="2">
        <f>BF156+Parameters!B$9*(Parameters!B$10*Model!BC157-Model!BF156)</f>
        <v>1.9999680000000002</v>
      </c>
    </row>
    <row r="158" spans="1:58" x14ac:dyDescent="0.3">
      <c r="A158">
        <f>A157+Parameters!B$16</f>
        <v>775</v>
      </c>
      <c r="B158">
        <f>B157*(1+Parameters!B$1)^Parameters!B$16</f>
        <v>350714730161.40894</v>
      </c>
      <c r="C158">
        <f>C157/(1+Parameters!B$2)^Parameters!B$16</f>
        <v>2.0789996536204068E-4</v>
      </c>
      <c r="D158">
        <f>(1/B158)*(1-Parameters!B$4)*K158</f>
        <v>32584438905.101192</v>
      </c>
      <c r="E158">
        <f>D158^(1-Parameters!B$3)/(1-Parameters!B$3)</f>
        <v>-5.9755566667970823E-4</v>
      </c>
      <c r="F158" s="59">
        <f t="shared" si="48"/>
        <v>-43569.923057795626</v>
      </c>
      <c r="G158">
        <f>G157*(1+Parameters!B$1+Parameters!B$5)^Parameters!B$16</f>
        <v>204642427.4014962</v>
      </c>
      <c r="H158">
        <f>EXP(-Parameters!B$6*N158^2)</f>
        <v>0.94704151996713537</v>
      </c>
      <c r="I158">
        <f>EXP(Parameters!B$7*L158-Parameters!B$8/2*L158^2)</f>
        <v>1.0048237973419343</v>
      </c>
      <c r="J158" s="54">
        <f t="shared" si="55"/>
        <v>0.9516098563338542</v>
      </c>
      <c r="K158">
        <f>Parameters!B$15*G158*H158*I158</f>
        <v>1.5036635129030895E+22</v>
      </c>
      <c r="L158" s="56">
        <v>4.0107033597693063</v>
      </c>
      <c r="M158" s="2">
        <f>M157+L158*Parameters!B$16</f>
        <v>6874.3980951382036</v>
      </c>
      <c r="N158" s="2">
        <f>N157+Parameters!B$9*(Parameters!B$10*Model!M158-Model!N157)</f>
        <v>3.2988586836925222</v>
      </c>
      <c r="O158" s="37">
        <f t="shared" si="49"/>
        <v>1.9927135866520063E-2</v>
      </c>
      <c r="S158" s="48"/>
      <c r="U158" s="48"/>
      <c r="Y158" s="38">
        <f t="shared" si="50"/>
        <v>-7.2864133479937782E-5</v>
      </c>
      <c r="AC158" s="10">
        <f>(Parameters!$B$13-Parameters!$E$25/Parameters!$E$24)*EXP(0.5*$A158*Parameters!$E$26) + Parameters!$E$25/Parameters!$E$24</f>
        <v>6847.9152582105553</v>
      </c>
      <c r="AD158" s="10">
        <f>(Parameters!B$13-Parameters!E$25/Parameters!E$24)*0.5*Parameters!E$26*EXP(-0.5*Model!A158*Parameters!E$27)</f>
        <v>0.73705416168564242</v>
      </c>
      <c r="AE158" s="10">
        <f>(Parameters!B$7-Parameters!B$8*Model!AD158)*(Parameters!B$15*EXP((Parameters!B$1+Parameters!B$19)*A158))/1000000000</f>
        <v>16847831523.030077</v>
      </c>
      <c r="AF158" s="2">
        <f>AF157+Parameters!B$9*(Parameters!B$10*Model!AC158-Model!AF157)</f>
        <v>3.2868390426730114</v>
      </c>
      <c r="AG158" s="10">
        <f t="shared" si="51"/>
        <v>-1.2019641019510807E-2</v>
      </c>
      <c r="AH158" s="11">
        <f t="shared" si="52"/>
        <v>-3.643575603565056E-3</v>
      </c>
      <c r="AI158" s="11">
        <f t="shared" si="58"/>
        <v>-4.436733252854097E-3</v>
      </c>
      <c r="AJ158" s="35">
        <v>9.1293149997118031E-2</v>
      </c>
      <c r="AK158" s="11"/>
      <c r="AL158" s="2">
        <f>(Parameters!$B$13-Parameters!$B$25/Parameters!$B$24)*EXP(0.5*$A158*Parameters!$B$26) + Parameters!$B$25/Parameters!$B$24</f>
        <v>6943.1083359775266</v>
      </c>
      <c r="AM158" s="2">
        <f>(Parameters!B$13-Parameters!B$25/Parameters!B$24)*0.5*Parameters!B$26*EXP(-0.5*Model!A158*Parameters!B$27)</f>
        <v>0.7740305868368752</v>
      </c>
      <c r="AN158" s="8">
        <f>(Parameters!B$7-Parameters!B$8*Model!AM158)*(Parameters!B$15*EXP((Parameters!B$1+Parameters!B$19)*A158))/1000000000</f>
        <v>16832733895.640289</v>
      </c>
      <c r="AO158" s="2">
        <f>AO157+Parameters!B$9*(Parameters!B$10*Model!AL158-Model!AO157)</f>
        <v>3.3325237052909746</v>
      </c>
      <c r="AP158">
        <f t="shared" si="53"/>
        <v>3.3665021598452416E-2</v>
      </c>
      <c r="AQ158" s="3">
        <f t="shared" si="54"/>
        <v>1.0205051148408103E-2</v>
      </c>
      <c r="AV158" s="15">
        <f>IF(Parameters!H$30*EXP(0.5*Model!A158*Parameters!H$26)+Parameters!H$31*EXP(0.5*Model!A158*Parameters!H$27)+Parameters!$H$25/Parameters!$H$24&gt;AV157,Parameters!H$30*EXP(0.5*Model!A158*Parameters!H$26)+Parameters!H$31*EXP(0.5*Model!A158*Parameters!H$27)+Parameters!$H$25/Parameters!$H$24,AV157+5*AW157)</f>
        <v>4178.3170609379795</v>
      </c>
      <c r="AW158" s="22">
        <f>IF(Parameters!H$30*0.5*Parameters!H$26*EXP(0.5*Model!A158*Parameters!H$26)+Parameters!H$31*0.5*Parameters!H$27*EXP(0.5*Model!A158*Parameters!H$27)&gt;0,Parameters!H$30*0.5*Parameters!H$26*EXP(0.5*Model!A158*Parameters!H$26)+Parameters!H$31*0.5*Parameters!H$27*EXP(0.5*Model!A158*Parameters!H$27),0)</f>
        <v>0</v>
      </c>
      <c r="AX158">
        <f>(Parameters!B$7-Parameters!B$8*Model!AW158)*(Parameters!B$15*EXP((Parameters!B$1+Parameters!B$19)*A158))/1000000000</f>
        <v>17148773787.018835</v>
      </c>
      <c r="AY158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158))/1000000000</f>
        <v>13106837534581.313</v>
      </c>
      <c r="AZ158" s="2">
        <f>AZ157+Parameters!B$9*(Parameters!B$10*Model!AV158-Model!AZ157)</f>
        <v>2.0055921892502302</v>
      </c>
      <c r="BC158">
        <v>4166.6000000000004</v>
      </c>
      <c r="BD158">
        <v>0</v>
      </c>
      <c r="BE158">
        <f>(Parameters!B$7-Parameters!B$8*Model!BD158)*(Parameters!B$15*EXP((Parameters!B$1+Parameters!B$19)*A158))/1000000000</f>
        <v>17148773787.018835</v>
      </c>
      <c r="BF158" s="2">
        <f>BF157+Parameters!B$9*(Parameters!B$10*Model!BC158-Model!BF157)</f>
        <v>1.9999680000000002</v>
      </c>
    </row>
    <row r="159" spans="1:58" x14ac:dyDescent="0.3">
      <c r="A159">
        <f>A158+Parameters!B$16</f>
        <v>780</v>
      </c>
      <c r="B159">
        <f>B158*(1+Parameters!B$1)^Parameters!B$16</f>
        <v>359570716588.47644</v>
      </c>
      <c r="C159">
        <f>C158/(1+Parameters!B$2)^Parameters!B$16</f>
        <v>1.9683332961204639E-4</v>
      </c>
      <c r="D159">
        <f>(1/B159)*(1-Parameters!B$4)*K159</f>
        <v>35963005561.978088</v>
      </c>
      <c r="E159">
        <f>D159^(1-Parameters!B$3)/(1-Parameters!B$3)</f>
        <v>-5.772744851052161E-4</v>
      </c>
      <c r="F159" s="59">
        <f t="shared" si="48"/>
        <v>-40856.891115528517</v>
      </c>
      <c r="G159">
        <f>G158*(1+Parameters!B$1+Parameters!B$5)^Parameters!B$16</f>
        <v>231534123.06792623</v>
      </c>
      <c r="H159">
        <f>EXP(-Parameters!B$6*N159^2)</f>
        <v>0.94671147116102705</v>
      </c>
      <c r="I159">
        <f>EXP(Parameters!B$7*L159-Parameters!B$8/2*L159^2)</f>
        <v>1.0053053811164008</v>
      </c>
      <c r="J159" s="54">
        <f t="shared" si="55"/>
        <v>0.95173413632280479</v>
      </c>
      <c r="K159">
        <f>Parameters!B$15*G159*H159*I159</f>
        <v>1.7014794316573451E+22</v>
      </c>
      <c r="L159" s="56">
        <v>4.4334875735973691</v>
      </c>
      <c r="M159" s="2">
        <f>M158+L159*Parameters!B$16</f>
        <v>6896.5655330061909</v>
      </c>
      <c r="N159" s="2">
        <f>N158+Parameters!B$9*(Parameters!B$10*Model!M159-Model!N158)</f>
        <v>3.3094080716568173</v>
      </c>
      <c r="O159" s="37">
        <f t="shared" si="49"/>
        <v>1.9907583630528469E-2</v>
      </c>
      <c r="S159" s="48"/>
      <c r="U159" s="48"/>
      <c r="Y159" s="38">
        <f t="shared" si="50"/>
        <v>-9.2416369471531173E-5</v>
      </c>
      <c r="AC159" s="10">
        <f>(Parameters!$B$13-Parameters!$E$25/Parameters!$E$24)*EXP(0.5*$A159*Parameters!$E$26) + Parameters!$E$25/Parameters!$E$24</f>
        <v>6851.5598635915048</v>
      </c>
      <c r="AD159" s="10">
        <f>(Parameters!B$13-Parameters!E$25/Parameters!E$24)*0.5*Parameters!E$26*EXP(-0.5*Model!A159*Parameters!E$27)</f>
        <v>0.72084804204009612</v>
      </c>
      <c r="AE159" s="10">
        <f>(Parameters!B$7-Parameters!B$8*Model!AD159)*(Parameters!B$15*EXP((Parameters!B$1+Parameters!B$19)*A159))/1000000000</f>
        <v>19050905452.943123</v>
      </c>
      <c r="AF159" s="2">
        <f>AF158+Parameters!B$9*(Parameters!B$10*Model!AC159-Model!AF158)</f>
        <v>3.2885919774709684</v>
      </c>
      <c r="AG159" s="10">
        <f t="shared" si="51"/>
        <v>-2.0816094185848844E-2</v>
      </c>
      <c r="AH159" s="11">
        <f t="shared" si="52"/>
        <v>-6.2899750454248164E-3</v>
      </c>
      <c r="AI159" s="11">
        <f t="shared" si="58"/>
        <v>-4.436733252854097E-3</v>
      </c>
      <c r="AJ159" s="35">
        <v>8.8313162849473353E-2</v>
      </c>
      <c r="AK159" s="11"/>
      <c r="AL159" s="2">
        <f>(Parameters!$B$13-Parameters!$B$25/Parameters!$B$24)*EXP(0.5*$A159*Parameters!$B$26) + Parameters!$B$25/Parameters!$B$24</f>
        <v>6946.9362846422073</v>
      </c>
      <c r="AM159" s="2">
        <f>(Parameters!B$13-Parameters!B$25/Parameters!B$24)*0.5*Parameters!B$26*EXP(-0.5*Model!A159*Parameters!B$27)</f>
        <v>0.75721046861558616</v>
      </c>
      <c r="AN159" s="8">
        <f>(Parameters!B$7-Parameters!B$8*Model!AM159)*(Parameters!B$15*EXP((Parameters!B$1+Parameters!B$19)*A159))/1000000000</f>
        <v>19034123684.959259</v>
      </c>
      <c r="AO159" s="2">
        <f>AO158+Parameters!B$9*(Parameters!B$10*Model!AL159-Model!AO158)</f>
        <v>3.3343647778158987</v>
      </c>
      <c r="AP159">
        <f t="shared" si="53"/>
        <v>2.495670615908141E-2</v>
      </c>
      <c r="AQ159" s="3">
        <f t="shared" si="54"/>
        <v>7.5411389646448529E-3</v>
      </c>
      <c r="AV159" s="15">
        <f>IF(Parameters!H$30*EXP(0.5*Model!A159*Parameters!H$26)+Parameters!H$31*EXP(0.5*Model!A159*Parameters!H$27)+Parameters!$H$25/Parameters!$H$24&gt;AV158,Parameters!H$30*EXP(0.5*Model!A159*Parameters!H$26)+Parameters!H$31*EXP(0.5*Model!A159*Parameters!H$27)+Parameters!$H$25/Parameters!$H$24,AV158+5*AW158)</f>
        <v>4178.3170609379795</v>
      </c>
      <c r="AW159" s="22">
        <f>IF(Parameters!H$30*0.5*Parameters!H$26*EXP(0.5*Model!A159*Parameters!H$26)+Parameters!H$31*0.5*Parameters!H$27*EXP(0.5*Model!A159*Parameters!H$27)&gt;0,Parameters!H$30*0.5*Parameters!H$26*EXP(0.5*Model!A159*Parameters!H$26)+Parameters!H$31*0.5*Parameters!H$27*EXP(0.5*Model!A159*Parameters!H$27),0)</f>
        <v>0</v>
      </c>
      <c r="AX159">
        <f>(Parameters!B$7-Parameters!B$8*Model!AW159)*(Parameters!B$15*EXP((Parameters!B$1+Parameters!B$19)*A159))/1000000000</f>
        <v>19383586897.291374</v>
      </c>
      <c r="AY159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159))/1000000000</f>
        <v>15796036327987.063</v>
      </c>
      <c r="AZ159" s="2">
        <f>AZ158+Parameters!B$9*(Parameters!B$10*Model!AV159-Model!AZ158)</f>
        <v>2.0055921892502302</v>
      </c>
      <c r="BC159">
        <v>4166.6000000000004</v>
      </c>
      <c r="BD159">
        <v>0</v>
      </c>
      <c r="BE159">
        <f>(Parameters!B$7-Parameters!B$8*Model!BD159)*(Parameters!B$15*EXP((Parameters!B$1+Parameters!B$19)*A159))/1000000000</f>
        <v>19383586897.291374</v>
      </c>
      <c r="BF159" s="2">
        <f>BF158+Parameters!B$9*(Parameters!B$10*Model!BC159-Model!BF158)</f>
        <v>1.9999680000000002</v>
      </c>
    </row>
    <row r="160" spans="1:58" x14ac:dyDescent="0.3">
      <c r="A160">
        <f>A159+Parameters!B$16</f>
        <v>785</v>
      </c>
      <c r="B160">
        <f>B159*(1+Parameters!B$1)^Parameters!B$16</f>
        <v>368650327770.51306</v>
      </c>
      <c r="C160">
        <f>C159/(1+Parameters!B$2)^Parameters!B$16</f>
        <v>1.8635577730230079E-4</v>
      </c>
      <c r="D160">
        <f>(1/B160)*(1-Parameters!B$4)*K160</f>
        <v>39688079628.099045</v>
      </c>
      <c r="E160">
        <f>D160^(1-Parameters!B$3)/(1-Parameters!B$3)</f>
        <v>-5.5770036120240366E-4</v>
      </c>
      <c r="F160" s="59">
        <f t="shared" si="48"/>
        <v>-38314.080837640002</v>
      </c>
      <c r="G160">
        <f>G159*(1+Parameters!B$1+Parameters!B$5)^Parameters!B$16</f>
        <v>261959608.40348038</v>
      </c>
      <c r="H160">
        <f>EXP(-Parameters!B$6*N160^2)</f>
        <v>0.94635229163146839</v>
      </c>
      <c r="I160">
        <f>EXP(Parameters!B$7*L160-Parameters!B$8/2*L160^2)</f>
        <v>1.0057218730699256</v>
      </c>
      <c r="J160" s="54">
        <f t="shared" si="55"/>
        <v>0.95176719932361686</v>
      </c>
      <c r="K160">
        <f>Parameters!B$15*G160*H160*I160</f>
        <v>1.9251346794053861E+22</v>
      </c>
      <c r="L160" s="56">
        <v>4.8028364269931334</v>
      </c>
      <c r="M160" s="2">
        <f>M159+L160*Parameters!B$16</f>
        <v>6920.5797151411562</v>
      </c>
      <c r="N160" s="2">
        <f>N159+Parameters!B$9*(Parameters!B$10*Model!M160-Model!N159)</f>
        <v>3.3208546476065313</v>
      </c>
      <c r="O160" s="37">
        <f t="shared" si="49"/>
        <v>1.9904218432285736E-2</v>
      </c>
      <c r="S160" s="48"/>
      <c r="U160" s="48"/>
      <c r="Y160" s="38">
        <f t="shared" si="50"/>
        <v>-9.5781567714264132E-5</v>
      </c>
      <c r="AC160" s="10">
        <f>(Parameters!$B$13-Parameters!$E$25/Parameters!$E$24)*EXP(0.5*$A160*Parameters!$E$26) + Parameters!$E$25/Parameters!$E$24</f>
        <v>6855.1243325131072</v>
      </c>
      <c r="AD160" s="10">
        <f>(Parameters!B$13-Parameters!E$25/Parameters!E$24)*0.5*Parameters!E$26*EXP(-0.5*Model!A160*Parameters!E$27)</f>
        <v>0.70499825755635814</v>
      </c>
      <c r="AE160" s="10">
        <f>(Parameters!B$7-Parameters!B$8*Model!AD160)*(Parameters!B$15*EXP((Parameters!B$1+Parameters!B$19)*A160))/1000000000</f>
        <v>21541870856.147079</v>
      </c>
      <c r="AF160" s="2">
        <f>AF159+Parameters!B$9*(Parameters!B$10*Model!AC160-Model!AF159)</f>
        <v>3.2903063692790835</v>
      </c>
      <c r="AG160" s="10">
        <f t="shared" si="51"/>
        <v>-3.0548278327447775E-2</v>
      </c>
      <c r="AH160" s="11">
        <f t="shared" si="52"/>
        <v>-9.1989206301049953E-3</v>
      </c>
      <c r="AI160" s="11">
        <f t="shared" si="58"/>
        <v>-4.436733252854097E-3</v>
      </c>
      <c r="AJ160" s="35">
        <v>8.5430448316481736E-2</v>
      </c>
      <c r="AK160" s="11"/>
      <c r="AL160" s="2">
        <f>(Parameters!$B$13-Parameters!$B$25/Parameters!$B$24)*EXP(0.5*$A160*Parameters!$B$26) + Parameters!$B$25/Parameters!$B$24</f>
        <v>6950.6810498381992</v>
      </c>
      <c r="AM160" s="2">
        <f>(Parameters!B$13-Parameters!B$25/Parameters!B$24)*0.5*Parameters!B$26*EXP(-0.5*Model!A160*Parameters!B$27)</f>
        <v>0.74075586098494939</v>
      </c>
      <c r="AN160" s="8">
        <f>(Parameters!B$7-Parameters!B$8*Model!AM160)*(Parameters!B$15*EXP((Parameters!B$1+Parameters!B$19)*A160))/1000000000</f>
        <v>21523217613.800987</v>
      </c>
      <c r="AO160" s="2">
        <f>AO159+Parameters!B$9*(Parameters!B$10*Model!AL160-Model!AO159)</f>
        <v>3.336165842803589</v>
      </c>
      <c r="AP160">
        <f t="shared" si="53"/>
        <v>1.5311195197057703E-2</v>
      </c>
      <c r="AQ160" s="3">
        <f t="shared" si="54"/>
        <v>4.6106188983890259E-3</v>
      </c>
      <c r="AV160" s="15">
        <f>IF(Parameters!H$30*EXP(0.5*Model!A160*Parameters!H$26)+Parameters!H$31*EXP(0.5*Model!A160*Parameters!H$27)+Parameters!$H$25/Parameters!$H$24&gt;AV159,Parameters!H$30*EXP(0.5*Model!A160*Parameters!H$26)+Parameters!H$31*EXP(0.5*Model!A160*Parameters!H$27)+Parameters!$H$25/Parameters!$H$24,AV159+5*AW159)</f>
        <v>4178.3170609379795</v>
      </c>
      <c r="AW160" s="22">
        <f>IF(Parameters!H$30*0.5*Parameters!H$26*EXP(0.5*Model!A160*Parameters!H$26)+Parameters!H$31*0.5*Parameters!H$27*EXP(0.5*Model!A160*Parameters!H$27)&gt;0,Parameters!H$30*0.5*Parameters!H$26*EXP(0.5*Model!A160*Parameters!H$26)+Parameters!H$31*0.5*Parameters!H$27*EXP(0.5*Model!A160*Parameters!H$27),0)</f>
        <v>0</v>
      </c>
      <c r="AX160">
        <f>(Parameters!B$7-Parameters!B$8*Model!AW160)*(Parameters!B$15*EXP((Parameters!B$1+Parameters!B$19)*A160))/1000000000</f>
        <v>21909638885.624565</v>
      </c>
      <c r="AY160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160))/1000000000</f>
        <v>19036992181886.961</v>
      </c>
      <c r="AZ160" s="2">
        <f>AZ159+Parameters!B$9*(Parameters!B$10*Model!AV160-Model!AZ159)</f>
        <v>2.0055921892502302</v>
      </c>
      <c r="BC160">
        <v>4166.6000000000004</v>
      </c>
      <c r="BD160">
        <v>0</v>
      </c>
      <c r="BE160">
        <f>(Parameters!B$7-Parameters!B$8*Model!BD160)*(Parameters!B$15*EXP((Parameters!B$1+Parameters!B$19)*A160))/1000000000</f>
        <v>21909638885.624565</v>
      </c>
      <c r="BF160" s="2">
        <f>BF159+Parameters!B$9*(Parameters!B$10*Model!BC160-Model!BF159)</f>
        <v>1.9999680000000002</v>
      </c>
    </row>
    <row r="161" spans="1:58" x14ac:dyDescent="0.3">
      <c r="A161">
        <f>A160+Parameters!B$16</f>
        <v>790</v>
      </c>
      <c r="B161">
        <f>B160*(1+Parameters!B$1)^Parameters!B$16</f>
        <v>377959210512.81219</v>
      </c>
      <c r="C161">
        <f>C160/(1+Parameters!B$2)^Parameters!B$16</f>
        <v>1.7643595117957761E-4</v>
      </c>
      <c r="D161">
        <f>(1/B161)*(1-Parameters!B$4)*K161</f>
        <v>43798276981.854843</v>
      </c>
      <c r="E161">
        <f>D161^(1-Parameters!B$3)/(1-Parameters!B$3)</f>
        <v>-5.3879306439137654E-4</v>
      </c>
      <c r="F161" s="59">
        <f t="shared" si="48"/>
        <v>-35929.734902962249</v>
      </c>
      <c r="G161">
        <f>G160*(1+Parameters!B$1+Parameters!B$5)^Parameters!B$16</f>
        <v>296383252.39330959</v>
      </c>
      <c r="H161">
        <f>EXP(-Parameters!B$6*N161^2)</f>
        <v>0.94596278961049962</v>
      </c>
      <c r="I161">
        <f>EXP(Parameters!B$7*L161-Parameters!B$8/2*L161^2)</f>
        <v>1.0061543346564872</v>
      </c>
      <c r="J161" s="54">
        <f t="shared" si="55"/>
        <v>0.95178456119034682</v>
      </c>
      <c r="K161">
        <f>Parameters!B$15*G161*H161*I161</f>
        <v>2.1781529197214909E+22</v>
      </c>
      <c r="L161" s="56">
        <v>5.1901046657789225</v>
      </c>
      <c r="M161" s="2">
        <f>M160+L161*Parameters!B$16</f>
        <v>6946.5302384700508</v>
      </c>
      <c r="N161" s="2">
        <f>N160+Parameters!B$9*(Parameters!B$10*Model!M161-Model!N160)</f>
        <v>3.3332280196130455</v>
      </c>
      <c r="O161" s="37">
        <f t="shared" si="49"/>
        <v>1.9893260447888972E-2</v>
      </c>
      <c r="S161" s="48"/>
      <c r="U161" s="48"/>
      <c r="Y161" s="38">
        <f t="shared" si="50"/>
        <v>-1.0673955211102856E-4</v>
      </c>
      <c r="AC161" s="10">
        <f>(Parameters!$B$13-Parameters!$E$25/Parameters!$E$24)*EXP(0.5*$A161*Parameters!$E$26) + Parameters!$E$25/Parameters!$E$24</f>
        <v>6858.610426991122</v>
      </c>
      <c r="AD161" s="10">
        <f>(Parameters!B$13-Parameters!E$25/Parameters!E$24)*0.5*Parameters!E$26*EXP(-0.5*Model!A161*Parameters!E$27)</f>
        <v>0.68949697324676229</v>
      </c>
      <c r="AE161" s="10">
        <f>(Parameters!B$7-Parameters!B$8*Model!AD161)*(Parameters!B$15*EXP((Parameters!B$1+Parameters!B$19)*A161))/1000000000</f>
        <v>24358328689.53112</v>
      </c>
      <c r="AF161" s="2">
        <f>AF160+Parameters!B$9*(Parameters!B$10*Model!AC161-Model!AF160)</f>
        <v>3.2919830655687341</v>
      </c>
      <c r="AG161" s="10">
        <f t="shared" si="51"/>
        <v>-4.1244954044311388E-2</v>
      </c>
      <c r="AH161" s="11">
        <f t="shared" si="52"/>
        <v>-1.237387715500469E-2</v>
      </c>
      <c r="AI161" s="11">
        <f t="shared" si="58"/>
        <v>-4.436733252854097E-3</v>
      </c>
      <c r="AJ161" s="35">
        <v>8.2641831229562646E-2</v>
      </c>
      <c r="AK161" s="11"/>
      <c r="AL161" s="2">
        <f>(Parameters!$B$13-Parameters!$B$25/Parameters!$B$24)*EXP(0.5*$A161*Parameters!$B$26) + Parameters!$B$25/Parameters!$B$24</f>
        <v>6954.3444391888697</v>
      </c>
      <c r="AM161" s="2">
        <f>(Parameters!B$13-Parameters!B$25/Parameters!B$24)*0.5*Parameters!B$26*EXP(-0.5*Model!A161*Parameters!B$27)</f>
        <v>0.72465882119509228</v>
      </c>
      <c r="AN161" s="8">
        <f>(Parameters!B$7-Parameters!B$8*Model!AM161)*(Parameters!B$15*EXP((Parameters!B$1+Parameters!B$19)*A161))/1000000000</f>
        <v>24337595854.370487</v>
      </c>
      <c r="AO161" s="2">
        <f>AO160+Parameters!B$9*(Parameters!B$10*Model!AL161-Model!AO160)</f>
        <v>3.3379277696402387</v>
      </c>
      <c r="AP161">
        <f t="shared" si="53"/>
        <v>4.6997500271932502E-3</v>
      </c>
      <c r="AQ161" s="3">
        <f t="shared" si="54"/>
        <v>1.4099695548997707E-3</v>
      </c>
      <c r="AV161" s="15">
        <f>IF(Parameters!H$30*EXP(0.5*Model!A161*Parameters!H$26)+Parameters!H$31*EXP(0.5*Model!A161*Parameters!H$27)+Parameters!$H$25/Parameters!$H$24&gt;AV160,Parameters!H$30*EXP(0.5*Model!A161*Parameters!H$26)+Parameters!H$31*EXP(0.5*Model!A161*Parameters!H$27)+Parameters!$H$25/Parameters!$H$24,AV160+5*AW160)</f>
        <v>4178.3170609379795</v>
      </c>
      <c r="AW161" s="22">
        <f>IF(Parameters!H$30*0.5*Parameters!H$26*EXP(0.5*Model!A161*Parameters!H$26)+Parameters!H$31*0.5*Parameters!H$27*EXP(0.5*Model!A161*Parameters!H$27)&gt;0,Parameters!H$30*0.5*Parameters!H$26*EXP(0.5*Model!A161*Parameters!H$26)+Parameters!H$31*0.5*Parameters!H$27*EXP(0.5*Model!A161*Parameters!H$27),0)</f>
        <v>0</v>
      </c>
      <c r="AX161">
        <f>(Parameters!B$7-Parameters!B$8*Model!AW161)*(Parameters!B$15*EXP((Parameters!B$1+Parameters!B$19)*A161))/1000000000</f>
        <v>24764883746.338463</v>
      </c>
      <c r="AY161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161))/1000000000</f>
        <v>22942911994391.941</v>
      </c>
      <c r="AZ161" s="2">
        <f>AZ160+Parameters!B$9*(Parameters!B$10*Model!AV161-Model!AZ160)</f>
        <v>2.0055921892502302</v>
      </c>
      <c r="BC161">
        <v>4166.6000000000004</v>
      </c>
      <c r="BD161">
        <v>0</v>
      </c>
      <c r="BE161">
        <f>(Parameters!B$7-Parameters!B$8*Model!BD161)*(Parameters!B$15*EXP((Parameters!B$1+Parameters!B$19)*A161))/1000000000</f>
        <v>24764883746.338463</v>
      </c>
      <c r="BF161" s="2">
        <f>BF160+Parameters!B$9*(Parameters!B$10*Model!BC161-Model!BF160)</f>
        <v>1.9999680000000002</v>
      </c>
    </row>
    <row r="162" spans="1:58" x14ac:dyDescent="0.3">
      <c r="A162">
        <f>A161+Parameters!B$16</f>
        <v>795</v>
      </c>
      <c r="B162">
        <f>B161*(1+Parameters!B$1)^Parameters!B$16</f>
        <v>387503154209.57715</v>
      </c>
      <c r="C162">
        <f>C161/(1+Parameters!B$2)^Parameters!B$16</f>
        <v>1.6704416315542882E-4</v>
      </c>
      <c r="D162">
        <f>(1/B162)*(1-Parameters!B$4)*K162</f>
        <v>48331540226.292656</v>
      </c>
      <c r="E162">
        <f>D162^(1-Parameters!B$3)/(1-Parameters!B$3)</f>
        <v>-5.2053655468294459E-4</v>
      </c>
      <c r="F162" s="59">
        <f t="shared" si="48"/>
        <v>-33694.404119620885</v>
      </c>
      <c r="G162">
        <f>G161*(1+Parameters!B$1+Parameters!B$5)^Parameters!B$16</f>
        <v>335330445.92102534</v>
      </c>
      <c r="H162">
        <f>EXP(-Parameters!B$6*N162^2)</f>
        <v>0.94554373569617656</v>
      </c>
      <c r="I162">
        <f>EXP(Parameters!B$7*L162-Parameters!B$8/2*L162^2)</f>
        <v>1.006564537545821</v>
      </c>
      <c r="J162" s="54">
        <f t="shared" si="55"/>
        <v>0.95175079305036991</v>
      </c>
      <c r="K162">
        <f>Parameters!B$15*G162*H162*I162</f>
        <v>2.4642926691441399E+22</v>
      </c>
      <c r="L162" s="56">
        <v>5.5610874686013672</v>
      </c>
      <c r="M162" s="2">
        <f>M161+L162*Parameters!B$16</f>
        <v>6974.3356758130576</v>
      </c>
      <c r="N162" s="2">
        <f>N161+Parameters!B$9*(Parameters!B$10*Model!M162-Model!N161)</f>
        <v>3.3464947413045181</v>
      </c>
      <c r="O162" s="37">
        <f t="shared" si="49"/>
        <v>1.9877503559932785E-2</v>
      </c>
      <c r="S162" s="48"/>
      <c r="U162" s="48"/>
      <c r="Y162" s="38">
        <f t="shared" si="50"/>
        <v>-1.2249644006721502E-4</v>
      </c>
      <c r="AC162" s="10">
        <f>(Parameters!$B$13-Parameters!$E$25/Parameters!$E$24)*EXP(0.5*$A162*Parameters!$E$26) + Parameters!$E$25/Parameters!$E$24</f>
        <v>6862.0198702986481</v>
      </c>
      <c r="AD162" s="10">
        <f>(Parameters!B$13-Parameters!E$25/Parameters!E$24)*0.5*Parameters!E$26*EXP(-0.5*Model!A162*Parameters!E$27)</f>
        <v>0.67433652639693531</v>
      </c>
      <c r="AE162" s="10">
        <f>(Parameters!B$7-Parameters!B$8*Model!AD162)*(Parameters!B$15*EXP((Parameters!B$1+Parameters!B$19)*A162))/1000000000</f>
        <v>27542788807.677887</v>
      </c>
      <c r="AF162" s="2">
        <f>AF161+Parameters!B$9*(Parameters!B$10*Model!AC162-Model!AF161)</f>
        <v>3.2936228951773563</v>
      </c>
      <c r="AG162" s="10">
        <f t="shared" si="51"/>
        <v>-5.2871846127161781E-2</v>
      </c>
      <c r="AH162" s="11">
        <f t="shared" si="52"/>
        <v>-1.579917203352648E-2</v>
      </c>
      <c r="AI162" s="11">
        <f t="shared" si="58"/>
        <v>-4.436733252854097E-3</v>
      </c>
      <c r="AJ162" s="35">
        <v>7.9944240063854255E-2</v>
      </c>
      <c r="AK162" s="11"/>
      <c r="AL162" s="2">
        <f>(Parameters!$B$13-Parameters!$B$25/Parameters!$B$24)*EXP(0.5*$A162*Parameters!$B$26) + Parameters!$B$25/Parameters!$B$24</f>
        <v>6957.928221036922</v>
      </c>
      <c r="AM162" s="2">
        <f>(Parameters!B$13-Parameters!B$25/Parameters!B$24)*0.5*Parameters!B$26*EXP(-0.5*Model!A162*Parameters!B$27)</f>
        <v>0.70891157909654423</v>
      </c>
      <c r="AN162" s="8">
        <f>(Parameters!B$7-Parameters!B$8*Model!AM162)*(Parameters!B$15*EXP((Parameters!B$1+Parameters!B$19)*A162))/1000000000</f>
        <v>27519745175.840542</v>
      </c>
      <c r="AO162" s="2">
        <f>AO161+Parameters!B$9*(Parameters!B$10*Model!AL162-Model!AO161)</f>
        <v>3.3396514088197944</v>
      </c>
      <c r="AP162">
        <f t="shared" si="53"/>
        <v>-6.8433324847236854E-3</v>
      </c>
      <c r="AQ162" s="3">
        <f t="shared" si="54"/>
        <v>-2.0449255157221741E-3</v>
      </c>
      <c r="AV162" s="15">
        <f>IF(Parameters!H$30*EXP(0.5*Model!A162*Parameters!H$26)+Parameters!H$31*EXP(0.5*Model!A162*Parameters!H$27)+Parameters!$H$25/Parameters!$H$24&gt;AV161,Parameters!H$30*EXP(0.5*Model!A162*Parameters!H$26)+Parameters!H$31*EXP(0.5*Model!A162*Parameters!H$27)+Parameters!$H$25/Parameters!$H$24,AV161+5*AW161)</f>
        <v>4178.3170609379795</v>
      </c>
      <c r="AW162" s="22">
        <f>IF(Parameters!H$30*0.5*Parameters!H$26*EXP(0.5*Model!A162*Parameters!H$26)+Parameters!H$31*0.5*Parameters!H$27*EXP(0.5*Model!A162*Parameters!H$27)&gt;0,Parameters!H$30*0.5*Parameters!H$26*EXP(0.5*Model!A162*Parameters!H$26)+Parameters!H$31*0.5*Parameters!H$27*EXP(0.5*Model!A162*Parameters!H$27),0)</f>
        <v>0</v>
      </c>
      <c r="AX162">
        <f>(Parameters!B$7-Parameters!B$8*Model!AW162)*(Parameters!B$15*EXP((Parameters!B$1+Parameters!B$19)*A162))/1000000000</f>
        <v>27992221604.896435</v>
      </c>
      <c r="AY162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162))/1000000000</f>
        <v>27650229918318.891</v>
      </c>
      <c r="AZ162" s="2">
        <f>AZ161+Parameters!B$9*(Parameters!B$10*Model!AV162-Model!AZ161)</f>
        <v>2.0055921892502302</v>
      </c>
      <c r="BC162">
        <v>4166.6000000000004</v>
      </c>
      <c r="BD162">
        <v>0</v>
      </c>
      <c r="BE162">
        <f>(Parameters!B$7-Parameters!B$8*Model!BD162)*(Parameters!B$15*EXP((Parameters!B$1+Parameters!B$19)*A162))/1000000000</f>
        <v>27992221604.896435</v>
      </c>
      <c r="BF162" s="2">
        <f>BF161+Parameters!B$9*(Parameters!B$10*Model!BC162-Model!BF161)</f>
        <v>1.9999680000000002</v>
      </c>
    </row>
    <row r="163" spans="1:58" x14ac:dyDescent="0.3">
      <c r="A163">
        <f>A162+Parameters!B$16</f>
        <v>800</v>
      </c>
      <c r="B163">
        <f>B162*(1+Parameters!B$1)^Parameters!B$16</f>
        <v>397288094444.46973</v>
      </c>
      <c r="C163">
        <f>C162/(1+Parameters!B$2)^Parameters!B$16</f>
        <v>1.5815230545557528E-4</v>
      </c>
      <c r="D163">
        <f>(1/B163)*(1-Parameters!B$4)*K163</f>
        <v>53329891066.186783</v>
      </c>
      <c r="E163">
        <f>D163^(1-Parameters!B$3)/(1-Parameters!B$3)</f>
        <v>-5.0291224710333183E-4</v>
      </c>
      <c r="F163" s="59">
        <f t="shared" si="48"/>
        <v>-31598.996424955578</v>
      </c>
      <c r="G163">
        <f>G162*(1+Parameters!B$1+Parameters!B$5)^Parameters!B$16</f>
        <v>379395620.54732352</v>
      </c>
      <c r="H163">
        <f>EXP(-Parameters!B$6*N163^2)</f>
        <v>0.94509779475625155</v>
      </c>
      <c r="I163">
        <f>EXP(Parameters!B$7*L163-Parameters!B$8/2*L163^2)</f>
        <v>1.0069259664763961</v>
      </c>
      <c r="J163" s="54">
        <f t="shared" si="55"/>
        <v>0.95164351039964923</v>
      </c>
      <c r="K163">
        <f>Parameters!B$15*G163*H163*I163</f>
        <v>2.7878066840284867E+22</v>
      </c>
      <c r="L163" s="56">
        <v>5.8909910986327469</v>
      </c>
      <c r="M163" s="2">
        <f>M162+L163*Parameters!B$16</f>
        <v>7003.7906313062213</v>
      </c>
      <c r="N163" s="2">
        <f>N162+Parameters!B$9*(Parameters!B$10*Model!M163-Model!N162)</f>
        <v>3.3605615699820861</v>
      </c>
      <c r="O163" s="37">
        <f t="shared" ref="O163:O194" si="59">((K164/B164)/(K163/B163))^0.2-1</f>
        <v>1.9869265593693619E-2</v>
      </c>
      <c r="S163" s="48"/>
      <c r="U163" s="48"/>
      <c r="Y163" s="38">
        <f t="shared" ref="Y163:Y194" si="60">O163-0.02</f>
        <v>-1.3073440630638131E-4</v>
      </c>
      <c r="AC163" s="10">
        <f>(Parameters!$B$13-Parameters!$E$25/Parameters!$E$24)*EXP(0.5*$A163*Parameters!$E$26) + Parameters!$E$25/Parameters!$E$24</f>
        <v>6865.3543478179881</v>
      </c>
      <c r="AD163" s="10">
        <f>(Parameters!B$13-Parameters!E$25/Parameters!E$24)*0.5*Parameters!E$26*EXP(-0.5*Model!A163*Parameters!E$27)</f>
        <v>0.6595094227779047</v>
      </c>
      <c r="AE163" s="10">
        <f>(Parameters!B$7-Parameters!B$8*Model!AD163)*(Parameters!B$15*EXP((Parameters!B$1+Parameters!B$19)*A163))/1000000000</f>
        <v>31143310611.458187</v>
      </c>
      <c r="AF163" s="2">
        <f>AF162+Parameters!B$9*(Parameters!B$10*Model!AC163-Model!AF162)</f>
        <v>3.2952266687181653</v>
      </c>
      <c r="AG163" s="10">
        <f t="shared" si="51"/>
        <v>-6.533490126392083E-2</v>
      </c>
      <c r="AH163" s="11">
        <f t="shared" si="52"/>
        <v>-1.9441661729253514E-2</v>
      </c>
      <c r="AI163" s="11">
        <f t="shared" si="58"/>
        <v>-4.436733252854097E-3</v>
      </c>
      <c r="AJ163" s="35">
        <v>7.733470355507982E-2</v>
      </c>
      <c r="AK163" s="11"/>
      <c r="AL163" s="2">
        <f>(Parameters!$B$13-Parameters!$B$25/Parameters!$B$24)*EXP(0.5*$A163*Parameters!$B$26) + Parameters!$B$25/Parameters!$B$24</f>
        <v>6961.4341252979784</v>
      </c>
      <c r="AM163" s="2">
        <f>(Parameters!B$13-Parameters!B$25/Parameters!B$24)*0.5*Parameters!B$26*EXP(-0.5*Model!A163*Parameters!B$27)</f>
        <v>0.69350653338953572</v>
      </c>
      <c r="AN163" s="8">
        <f>(Parameters!B$7-Parameters!B$8*Model!AM163)*(Parameters!B$15*EXP((Parameters!B$1+Parameters!B$19)*A163))/1000000000</f>
        <v>31117699338.807888</v>
      </c>
      <c r="AO163" s="2">
        <f>AO162+Parameters!B$9*(Parameters!B$10*Model!AL163-Model!AO162)</f>
        <v>3.3413375923544897</v>
      </c>
      <c r="AP163">
        <f t="shared" si="53"/>
        <v>-1.9223977627596422E-2</v>
      </c>
      <c r="AQ163" s="3">
        <f t="shared" si="54"/>
        <v>-5.7204658290783521E-3</v>
      </c>
      <c r="AV163" s="15">
        <f>IF(Parameters!H$30*EXP(0.5*Model!A163*Parameters!H$26)+Parameters!H$31*EXP(0.5*Model!A163*Parameters!H$27)+Parameters!$H$25/Parameters!$H$24&gt;AV162,Parameters!H$30*EXP(0.5*Model!A163*Parameters!H$26)+Parameters!H$31*EXP(0.5*Model!A163*Parameters!H$27)+Parameters!$H$25/Parameters!$H$24,AV162+5*AW162)</f>
        <v>4178.3170609379795</v>
      </c>
      <c r="AW163" s="22">
        <f>IF(Parameters!H$30*0.5*Parameters!H$26*EXP(0.5*Model!A163*Parameters!H$26)+Parameters!H$31*0.5*Parameters!H$27*EXP(0.5*Model!A163*Parameters!H$27)&gt;0,Parameters!H$30*0.5*Parameters!H$26*EXP(0.5*Model!A163*Parameters!H$26)+Parameters!H$31*0.5*Parameters!H$27*EXP(0.5*Model!A163*Parameters!H$27),0)</f>
        <v>0</v>
      </c>
      <c r="AX163">
        <f>(Parameters!B$7-Parameters!B$8*Model!AW163)*(Parameters!B$15*EXP((Parameters!B$1+Parameters!B$19)*A163))/1000000000</f>
        <v>31640143293.363331</v>
      </c>
      <c r="AY163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163))/1000000000</f>
        <v>33323373019204.332</v>
      </c>
      <c r="AZ163" s="2">
        <f>AZ162+Parameters!B$9*(Parameters!B$10*Model!AV163-Model!AZ162)</f>
        <v>2.0055921892502302</v>
      </c>
      <c r="BC163">
        <v>4166.6000000000004</v>
      </c>
      <c r="BD163">
        <v>0</v>
      </c>
      <c r="BE163">
        <f>(Parameters!B$7-Parameters!B$8*Model!BD163)*(Parameters!B$15*EXP((Parameters!B$1+Parameters!B$19)*A163))/1000000000</f>
        <v>31640143293.363331</v>
      </c>
      <c r="BF163" s="2">
        <f>BF162+Parameters!B$9*(Parameters!B$10*Model!BC163-Model!BF162)</f>
        <v>1.9999680000000002</v>
      </c>
    </row>
    <row r="164" spans="1:58" x14ac:dyDescent="0.3">
      <c r="A164">
        <f>A163+Parameters!B$16</f>
        <v>805</v>
      </c>
      <c r="B164">
        <f>B163*(1+Parameters!B$1)^Parameters!B$16</f>
        <v>407320116682.07715</v>
      </c>
      <c r="C164">
        <f>C163/(1+Parameters!B$2)^Parameters!B$16</f>
        <v>1.4973376649886678E-4</v>
      </c>
      <c r="D164">
        <f>(1/B164)*(1-Parameters!B$4)*K164</f>
        <v>58842784769.838585</v>
      </c>
      <c r="E164">
        <f>D164^(1-Parameters!B$3)/(1-Parameters!B$3)</f>
        <v>-4.858915309644906E-4</v>
      </c>
      <c r="F164" s="59">
        <f t="shared" si="48"/>
        <v>-29634.318086998159</v>
      </c>
      <c r="G164">
        <f>G163*(1+Parameters!B$1+Parameters!B$5)^Parameters!B$16</f>
        <v>429251321.02197689</v>
      </c>
      <c r="H164">
        <f>EXP(-Parameters!B$6*N164^2)</f>
        <v>0.94462552049936532</v>
      </c>
      <c r="I164">
        <f>EXP(Parameters!B$7*L164-Parameters!B$8/2*L164^2)</f>
        <v>1.0072751477535735</v>
      </c>
      <c r="J164" s="54">
        <f t="shared" si="55"/>
        <v>0.95149781073279449</v>
      </c>
      <c r="K164">
        <f>Parameters!B$15*G164*H164*I164</f>
        <v>3.1536644682038167E+22</v>
      </c>
      <c r="L164" s="56">
        <v>6.2124896296024703</v>
      </c>
      <c r="M164" s="2">
        <f>M163+L164*Parameters!B$16</f>
        <v>7034.8530794542339</v>
      </c>
      <c r="N164" s="2">
        <f>N163+Parameters!B$9*(Parameters!B$10*Model!M164-Model!N163)</f>
        <v>3.3754023354193001</v>
      </c>
      <c r="O164" s="37">
        <f t="shared" si="59"/>
        <v>1.9858631825027784E-2</v>
      </c>
      <c r="S164" s="48"/>
      <c r="U164" s="48"/>
      <c r="Y164" s="38">
        <f t="shared" si="60"/>
        <v>-1.4136817497221663E-4</v>
      </c>
      <c r="AC164" s="10">
        <f>(Parameters!$B$13-Parameters!$E$25/Parameters!$E$24)*EXP(0.5*$A164*Parameters!$E$26) + Parameters!$E$25/Parameters!$E$24</f>
        <v>6868.6155078737784</v>
      </c>
      <c r="AD164" s="10">
        <f>(Parameters!B$13-Parameters!E$25/Parameters!E$24)*0.5*Parameters!E$26*EXP(-0.5*Model!A164*Parameters!E$27)</f>
        <v>0.64500833294149396</v>
      </c>
      <c r="AE164" s="10">
        <f>(Parameters!B$7-Parameters!B$8*Model!AD164)*(Parameters!B$15*EXP((Parameters!B$1+Parameters!B$19)*A164))/1000000000</f>
        <v>35214227282.981453</v>
      </c>
      <c r="AF164" s="2">
        <f>AF163+Parameters!B$9*(Parameters!B$10*Model!AC164-Model!AF163)</f>
        <v>3.2967951789808625</v>
      </c>
      <c r="AG164" s="10">
        <f t="shared" si="51"/>
        <v>-7.8607156438437631E-2</v>
      </c>
      <c r="AH164" s="11">
        <f t="shared" si="52"/>
        <v>-2.3288233113304659E-2</v>
      </c>
      <c r="AI164" s="11">
        <f t="shared" ref="AI164:AI196" si="61">(AD164/AD163)^0.2-1</f>
        <v>-4.436733252854097E-3</v>
      </c>
      <c r="AJ164" s="35">
        <v>7.4810347426845461E-2</v>
      </c>
      <c r="AK164" s="11"/>
      <c r="AL164" s="2">
        <f>(Parameters!$B$13-Parameters!$B$25/Parameters!$B$24)*EXP(0.5*$A164*Parameters!$B$26) + Parameters!$B$25/Parameters!$B$24</f>
        <v>6964.863844295628</v>
      </c>
      <c r="AM164" s="2">
        <f>(Parameters!B$13-Parameters!B$25/Parameters!B$24)*0.5*Parameters!B$26*EXP(-0.5*Model!A164*Parameters!B$27)</f>
        <v>0.67843624795479907</v>
      </c>
      <c r="AN164" s="8">
        <f>(Parameters!B$7-Parameters!B$8*Model!AM164)*(Parameters!B$15*EXP((Parameters!B$1+Parameters!B$19)*A164))/1000000000</f>
        <v>35185763048.086868</v>
      </c>
      <c r="AO164" s="2">
        <f>AO163+Parameters!B$9*(Parameters!B$10*Model!AL164-Model!AO163)</f>
        <v>3.3429871341764699</v>
      </c>
      <c r="AP164">
        <f t="shared" si="53"/>
        <v>-3.241520124283026E-2</v>
      </c>
      <c r="AQ164" s="3">
        <f t="shared" si="54"/>
        <v>-9.6033592507435324E-3</v>
      </c>
      <c r="AV164" s="15">
        <f>IF(Parameters!H$30*EXP(0.5*Model!A164*Parameters!H$26)+Parameters!H$31*EXP(0.5*Model!A164*Parameters!H$27)+Parameters!$H$25/Parameters!$H$24&gt;AV163,Parameters!H$30*EXP(0.5*Model!A164*Parameters!H$26)+Parameters!H$31*EXP(0.5*Model!A164*Parameters!H$27)+Parameters!$H$25/Parameters!$H$24,AV163+5*AW163)</f>
        <v>4178.3170609379795</v>
      </c>
      <c r="AW164" s="22">
        <f>IF(Parameters!H$30*0.5*Parameters!H$26*EXP(0.5*Model!A164*Parameters!H$26)+Parameters!H$31*0.5*Parameters!H$27*EXP(0.5*Model!A164*Parameters!H$27)&gt;0,Parameters!H$30*0.5*Parameters!H$26*EXP(0.5*Model!A164*Parameters!H$26)+Parameters!H$31*0.5*Parameters!H$27*EXP(0.5*Model!A164*Parameters!H$27),0)</f>
        <v>0</v>
      </c>
      <c r="AX164">
        <f>(Parameters!B$7-Parameters!B$8*Model!AW164)*(Parameters!B$15*EXP((Parameters!B$1+Parameters!B$19)*A164))/1000000000</f>
        <v>35763458926.37001</v>
      </c>
      <c r="AY164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164))/1000000000</f>
        <v>40160504728437.547</v>
      </c>
      <c r="AZ164" s="2">
        <f>AZ163+Parameters!B$9*(Parameters!B$10*Model!AV164-Model!AZ163)</f>
        <v>2.0055921892502302</v>
      </c>
      <c r="BC164">
        <v>4166.6000000000004</v>
      </c>
      <c r="BD164">
        <v>0</v>
      </c>
      <c r="BE164">
        <f>(Parameters!B$7-Parameters!B$8*Model!BD164)*(Parameters!B$15*EXP((Parameters!B$1+Parameters!B$19)*A164))/1000000000</f>
        <v>35763458926.37001</v>
      </c>
      <c r="BF164" s="2">
        <f>BF163+Parameters!B$9*(Parameters!B$10*Model!BC164-Model!BF163)</f>
        <v>1.9999680000000002</v>
      </c>
    </row>
    <row r="165" spans="1:58" x14ac:dyDescent="0.3">
      <c r="A165">
        <f>A164+Parameters!B$16</f>
        <v>810</v>
      </c>
      <c r="B165">
        <f>B164*(1+Parameters!B$1)^Parameters!B$16</f>
        <v>417605460052.59332</v>
      </c>
      <c r="C165">
        <f>C164/(1+Parameters!B$2)^Parameters!B$16</f>
        <v>1.4176335125405402E-4</v>
      </c>
      <c r="D165">
        <f>(1/B165)*(1-Parameters!B$4)*K165</f>
        <v>64922180505.09166</v>
      </c>
      <c r="E165">
        <f>D165^(1-Parameters!B$3)/(1-Parameters!B$3)</f>
        <v>-4.6945543506469567E-4</v>
      </c>
      <c r="F165" s="59">
        <f t="shared" si="48"/>
        <v>-27792.301403794125</v>
      </c>
      <c r="G165">
        <f>G164*(1+Parameters!B$1+Parameters!B$5)^Parameters!B$16</f>
        <v>485658469.9984147</v>
      </c>
      <c r="H165">
        <f>EXP(-Parameters!B$6*N165^2)</f>
        <v>0.9441281686445373</v>
      </c>
      <c r="I165">
        <f>EXP(Parameters!B$7*L165-Parameters!B$8/2*L165^2)</f>
        <v>1.0075989353577715</v>
      </c>
      <c r="J165" s="54">
        <f t="shared" si="55"/>
        <v>0.95130253756751826</v>
      </c>
      <c r="K165">
        <f>Parameters!B$15*G165*H165*I165</f>
        <v>3.5673496128218819E+22</v>
      </c>
      <c r="L165" s="56">
        <v>6.5131093536240261</v>
      </c>
      <c r="M165" s="2">
        <f>M164+L165*Parameters!B$16</f>
        <v>7067.4186262223539</v>
      </c>
      <c r="N165" s="2">
        <f>N164+Parameters!B$9*(Parameters!B$10*Model!M165-Model!N164)</f>
        <v>3.3909688935048981</v>
      </c>
      <c r="O165" s="37">
        <f t="shared" si="59"/>
        <v>1.9854032898542373E-2</v>
      </c>
      <c r="S165" s="48"/>
      <c r="U165" s="48"/>
      <c r="Y165" s="38">
        <f t="shared" si="60"/>
        <v>-1.4596710145762734E-4</v>
      </c>
      <c r="AC165" s="10">
        <f>(Parameters!$B$13-Parameters!$E$25/Parameters!$E$24)*EXP(0.5*$A165*Parameters!$E$26) + Parameters!$E$25/Parameters!$E$24</f>
        <v>6871.8049625478006</v>
      </c>
      <c r="AD165" s="10">
        <f>(Parameters!B$13-Parameters!E$25/Parameters!E$24)*0.5*Parameters!E$26*EXP(-0.5*Model!A165*Parameters!E$27)</f>
        <v>0.63082608859717371</v>
      </c>
      <c r="AE165" s="10">
        <f>(Parameters!B$7-Parameters!B$8*Model!AD165)*(Parameters!B$15*EXP((Parameters!B$1+Parameters!B$19)*A165))/1000000000</f>
        <v>39816964510.096542</v>
      </c>
      <c r="AF165" s="2">
        <f>AF164+Parameters!B$9*(Parameters!B$10*Model!AC165-Model!AF164)</f>
        <v>3.2983292013235346</v>
      </c>
      <c r="AG165" s="10">
        <f t="shared" si="51"/>
        <v>-9.2639692181363475E-2</v>
      </c>
      <c r="AH165" s="11">
        <f t="shared" si="52"/>
        <v>-2.7319534649464534E-2</v>
      </c>
      <c r="AI165" s="11">
        <f t="shared" si="61"/>
        <v>-4.436733252853986E-3</v>
      </c>
      <c r="AJ165" s="35">
        <v>7.2368391224766002E-2</v>
      </c>
      <c r="AK165" s="11"/>
      <c r="AL165" s="2">
        <f>(Parameters!$B$13-Parameters!$B$25/Parameters!$B$24)*EXP(0.5*$A165*Parameters!$B$26) + Parameters!$B$25/Parameters!$B$24</f>
        <v>6968.219033578318</v>
      </c>
      <c r="AM165" s="2">
        <f>(Parameters!B$13-Parameters!B$25/Parameters!B$24)*0.5*Parameters!B$26*EXP(-0.5*Model!A165*Parameters!B$27)</f>
        <v>0.66369344826410359</v>
      </c>
      <c r="AN165" s="8">
        <f>(Parameters!B$7-Parameters!B$8*Model!AM165)*(Parameters!B$15*EXP((Parameters!B$1+Parameters!B$19)*A165))/1000000000</f>
        <v>39785330363.951851</v>
      </c>
      <c r="AO165" s="2">
        <f>AO164+Parameters!B$9*(Parameters!B$10*Model!AL165-Model!AO164)</f>
        <v>3.3446008305306751</v>
      </c>
      <c r="AP165">
        <f t="shared" si="53"/>
        <v>-4.6368062974222912E-2</v>
      </c>
      <c r="AQ165" s="3">
        <f t="shared" si="54"/>
        <v>-1.3673986530232362E-2</v>
      </c>
      <c r="AV165" s="15">
        <f>IF(Parameters!H$30*EXP(0.5*Model!A165*Parameters!H$26)+Parameters!H$31*EXP(0.5*Model!A165*Parameters!H$27)+Parameters!$H$25/Parameters!$H$24&gt;AV164,Parameters!H$30*EXP(0.5*Model!A165*Parameters!H$26)+Parameters!H$31*EXP(0.5*Model!A165*Parameters!H$27)+Parameters!$H$25/Parameters!$H$24,AV164+5*AW164)</f>
        <v>4178.3170609379795</v>
      </c>
      <c r="AW165" s="22">
        <f>IF(Parameters!H$30*0.5*Parameters!H$26*EXP(0.5*Model!A165*Parameters!H$26)+Parameters!H$31*0.5*Parameters!H$27*EXP(0.5*Model!A165*Parameters!H$27)&gt;0,Parameters!H$30*0.5*Parameters!H$26*EXP(0.5*Model!A165*Parameters!H$26)+Parameters!H$31*0.5*Parameters!H$27*EXP(0.5*Model!A165*Parameters!H$27),0)</f>
        <v>0</v>
      </c>
      <c r="AX165">
        <f>(Parameters!B$7-Parameters!B$8*Model!AW165)*(Parameters!B$15*EXP((Parameters!B$1+Parameters!B$19)*A165))/1000000000</f>
        <v>40424121424.457687</v>
      </c>
      <c r="AY165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165))/1000000000</f>
        <v>48400446710882.367</v>
      </c>
      <c r="AZ165" s="2">
        <f>AZ164+Parameters!B$9*(Parameters!B$10*Model!AV165-Model!AZ164)</f>
        <v>2.0055921892502302</v>
      </c>
      <c r="BC165">
        <v>4166.6000000000004</v>
      </c>
      <c r="BD165">
        <v>0</v>
      </c>
      <c r="BE165">
        <f>(Parameters!B$7-Parameters!B$8*Model!BD165)*(Parameters!B$15*EXP((Parameters!B$1+Parameters!B$19)*A165))/1000000000</f>
        <v>40424121424.457687</v>
      </c>
      <c r="BF165" s="2">
        <f>BF164+Parameters!B$9*(Parameters!B$10*Model!BC165-Model!BF164)</f>
        <v>1.9999680000000002</v>
      </c>
    </row>
    <row r="166" spans="1:58" x14ac:dyDescent="0.3">
      <c r="A166">
        <f>A165+Parameters!B$16</f>
        <v>815</v>
      </c>
      <c r="B166">
        <f>B165*(1+Parameters!B$1)^Parameters!B$16</f>
        <v>428150521232.06812</v>
      </c>
      <c r="C166">
        <f>C165/(1+Parameters!B$2)^Parameters!B$16</f>
        <v>1.3421720583601558E-4</v>
      </c>
      <c r="D166">
        <f>(1/B166)*(1-Parameters!B$4)*K166</f>
        <v>71628059519.298401</v>
      </c>
      <c r="E166">
        <f>D166^(1-Parameters!B$3)/(1-Parameters!B$3)</f>
        <v>-4.5357889704331626E-4</v>
      </c>
      <c r="F166" s="59">
        <f t="shared" si="48"/>
        <v>-26064.986901621673</v>
      </c>
      <c r="G166">
        <f>G165*(1+Parameters!B$1+Parameters!B$5)^Parameters!B$16</f>
        <v>549477981.61610138</v>
      </c>
      <c r="H166">
        <f>EXP(-Parameters!B$6*N166^2)</f>
        <v>0.94360506759394769</v>
      </c>
      <c r="I166">
        <f>EXP(Parameters!B$7*L166-Parameters!B$8/2*L166^2)</f>
        <v>1.0079278851180542</v>
      </c>
      <c r="J166" s="54">
        <f t="shared" si="55"/>
        <v>0.95108586016664631</v>
      </c>
      <c r="K166">
        <f>Parameters!B$15*G166*H166*I166</f>
        <v>4.0352093444775277E+22</v>
      </c>
      <c r="L166" s="56">
        <v>6.8210522691712088</v>
      </c>
      <c r="M166" s="2">
        <f>M165+L166*Parameters!B$16</f>
        <v>7101.5238875682098</v>
      </c>
      <c r="N166" s="2">
        <f>N165+Parameters!B$9*(Parameters!B$10*Model!M166-Model!N165)</f>
        <v>3.407273425291236</v>
      </c>
      <c r="O166" s="37">
        <f t="shared" si="59"/>
        <v>1.9840623424692616E-2</v>
      </c>
      <c r="S166" s="48"/>
      <c r="U166" s="48"/>
      <c r="Y166" s="38">
        <f t="shared" si="60"/>
        <v>-1.5937657530738433E-4</v>
      </c>
      <c r="AC166" s="10">
        <f>(Parameters!$B$13-Parameters!$E$25/Parameters!$E$24)*EXP(0.5*$A166*Parameters!$E$26) + Parameters!$E$25/Parameters!$E$24</f>
        <v>6874.9242884758796</v>
      </c>
      <c r="AD166" s="10">
        <f>(Parameters!B$13-Parameters!E$25/Parameters!E$24)*0.5*Parameters!E$26*EXP(-0.5*Model!A166*Parameters!E$27)</f>
        <v>0.61695567906857507</v>
      </c>
      <c r="AE166" s="10">
        <f>(Parameters!B$7-Parameters!B$8*Model!AD166)*(Parameters!B$15*EXP((Parameters!B$1+Parameters!B$19)*A166))/1000000000</f>
        <v>45020966025.61335</v>
      </c>
      <c r="AF166" s="2">
        <f>AF165+Parameters!B$9*(Parameters!B$10*Model!AC166-Model!AF165)</f>
        <v>3.2998294940559334</v>
      </c>
      <c r="AG166" s="10">
        <f t="shared" si="51"/>
        <v>-0.1074439312353026</v>
      </c>
      <c r="AH166" s="11">
        <f t="shared" si="52"/>
        <v>-3.1533698011370737E-2</v>
      </c>
      <c r="AI166" s="11">
        <f t="shared" si="61"/>
        <v>-4.436733252854097E-3</v>
      </c>
      <c r="AJ166" s="35">
        <v>7.0006145253931104E-2</v>
      </c>
      <c r="AK166" s="11"/>
      <c r="AL166" s="2">
        <f>(Parameters!$B$13-Parameters!$B$25/Parameters!$B$24)*EXP(0.5*$A166*Parameters!$B$26) + Parameters!$B$25/Parameters!$B$24</f>
        <v>6971.5013127185039</v>
      </c>
      <c r="AM166" s="2">
        <f>(Parameters!B$13-Parameters!B$25/Parameters!B$24)*0.5*Parameters!B$26*EXP(-0.5*Model!A166*Parameters!B$27)</f>
        <v>0.64927101786879138</v>
      </c>
      <c r="AN166" s="8">
        <f>(Parameters!B$7-Parameters!B$8*Model!AM166)*(Parameters!B$15*EXP((Parameters!B$1+Parameters!B$19)*A166))/1000000000</f>
        <v>44985809893.576561</v>
      </c>
      <c r="AO166" s="2">
        <f>AO165+Parameters!B$9*(Parameters!B$10*Model!AL166-Model!AO165)</f>
        <v>3.3461794603591999</v>
      </c>
      <c r="AP166">
        <f t="shared" si="53"/>
        <v>-6.1093964932036116E-2</v>
      </c>
      <c r="AQ166" s="3">
        <f t="shared" si="54"/>
        <v>-1.7930455618428719E-2</v>
      </c>
      <c r="AV166" s="15">
        <f>IF(Parameters!H$30*EXP(0.5*Model!A166*Parameters!H$26)+Parameters!H$31*EXP(0.5*Model!A166*Parameters!H$27)+Parameters!$H$25/Parameters!$H$24&gt;AV165,Parameters!H$30*EXP(0.5*Model!A166*Parameters!H$26)+Parameters!H$31*EXP(0.5*Model!A166*Parameters!H$27)+Parameters!$H$25/Parameters!$H$24,AV165+5*AW165)</f>
        <v>4178.3170609379795</v>
      </c>
      <c r="AW166" s="22">
        <f>IF(Parameters!H$30*0.5*Parameters!H$26*EXP(0.5*Model!A166*Parameters!H$26)+Parameters!H$31*0.5*Parameters!H$27*EXP(0.5*Model!A166*Parameters!H$27)&gt;0,Parameters!H$30*0.5*Parameters!H$26*EXP(0.5*Model!A166*Parameters!H$26)+Parameters!H$31*0.5*Parameters!H$27*EXP(0.5*Model!A166*Parameters!H$27),0)</f>
        <v>0</v>
      </c>
      <c r="AX166">
        <f>(Parameters!B$7-Parameters!B$8*Model!AW166)*(Parameters!B$15*EXP((Parameters!B$1+Parameters!B$19)*A166))/1000000000</f>
        <v>45692157358.257927</v>
      </c>
      <c r="AY166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166))/1000000000</f>
        <v>58331020928483.813</v>
      </c>
      <c r="AZ166" s="2">
        <f>AZ165+Parameters!B$9*(Parameters!B$10*Model!AV166-Model!AZ165)</f>
        <v>2.0055921892502302</v>
      </c>
      <c r="BC166">
        <v>4166.6000000000004</v>
      </c>
      <c r="BD166">
        <v>0</v>
      </c>
      <c r="BE166">
        <f>(Parameters!B$7-Parameters!B$8*Model!BD166)*(Parameters!B$15*EXP((Parameters!B$1+Parameters!B$19)*A166))/1000000000</f>
        <v>45692157358.257927</v>
      </c>
      <c r="BF166" s="2">
        <f>BF165+Parameters!B$9*(Parameters!B$10*Model!BC166-Model!BF165)</f>
        <v>1.9999680000000002</v>
      </c>
    </row>
    <row r="167" spans="1:58" x14ac:dyDescent="0.3">
      <c r="A167">
        <f>A166+Parameters!B$16</f>
        <v>820</v>
      </c>
      <c r="B167">
        <f>B166*(1+Parameters!B$1)^Parameters!B$16</f>
        <v>438961858420.63739</v>
      </c>
      <c r="C167">
        <f>C166/(1+Parameters!B$2)^Parameters!B$16</f>
        <v>1.2707274611577172E-4</v>
      </c>
      <c r="D167">
        <f>(1/B167)*(1-Parameters!B$4)*K167</f>
        <v>79021400456.779419</v>
      </c>
      <c r="E167">
        <f>D167^(1-Parameters!B$3)/(1-Parameters!B$3)</f>
        <v>-4.3824937245108591E-4</v>
      </c>
      <c r="F167" s="59">
        <f t="shared" si="48"/>
        <v>-24445.58890730498</v>
      </c>
      <c r="G167">
        <f>G166*(1+Parameters!B$1+Parameters!B$5)^Parameters!B$16</f>
        <v>621683901.20302081</v>
      </c>
      <c r="H167">
        <f>EXP(-Parameters!B$6*N167^2)</f>
        <v>0.94305844683253215</v>
      </c>
      <c r="I167">
        <f>EXP(Parameters!B$7*L167-Parameters!B$8/2*L167^2)</f>
        <v>1.0082161130029212</v>
      </c>
      <c r="J167" s="54">
        <f t="shared" si="55"/>
        <v>0.95080672160006763</v>
      </c>
      <c r="K167">
        <f>Parameters!B$15*G167*H167*I167</f>
        <v>4.5641290525670126E+22</v>
      </c>
      <c r="L167" s="56">
        <v>7.0930231325285034</v>
      </c>
      <c r="M167" s="2">
        <f>M166+L167*Parameters!B$16</f>
        <v>7136.9890032308522</v>
      </c>
      <c r="N167" s="2">
        <f>N166+Parameters!B$9*(Parameters!B$10*Model!M167-Model!N166)</f>
        <v>3.4242376843727742</v>
      </c>
      <c r="O167" s="37">
        <f t="shared" si="59"/>
        <v>1.9844333401831449E-2</v>
      </c>
      <c r="S167" s="48"/>
      <c r="U167" s="48"/>
      <c r="Y167" s="38">
        <f t="shared" si="60"/>
        <v>-1.5566659816855163E-4</v>
      </c>
      <c r="AC167" s="10">
        <f>(Parameters!$B$13-Parameters!$E$25/Parameters!$E$24)*EXP(0.5*$A167*Parameters!$E$26) + Parameters!$E$25/Parameters!$E$24</f>
        <v>6877.975027627258</v>
      </c>
      <c r="AD167" s="10">
        <f>(Parameters!B$13-Parameters!E$25/Parameters!E$24)*0.5*Parameters!E$26*EXP(-0.5*Model!A167*Parameters!E$27)</f>
        <v>0.60339024782792094</v>
      </c>
      <c r="AE167" s="10">
        <f>(Parameters!B$7-Parameters!B$8*Model!AD167)*(Parameters!B$15*EXP((Parameters!B$1+Parameters!B$19)*A167))/1000000000</f>
        <v>50904739893.828148</v>
      </c>
      <c r="AF167" s="2">
        <f>AF166+Parameters!B$9*(Parameters!B$10*Model!AC167-Model!AF166)</f>
        <v>3.3012967988143287</v>
      </c>
      <c r="AG167" s="10">
        <f t="shared" si="51"/>
        <v>-0.12294088555844551</v>
      </c>
      <c r="AH167" s="11">
        <f t="shared" si="52"/>
        <v>-3.5903140170296E-2</v>
      </c>
      <c r="AI167" s="11">
        <f t="shared" si="61"/>
        <v>-4.436733252854097E-3</v>
      </c>
      <c r="AJ167" s="35">
        <v>6.7721007616337897E-2</v>
      </c>
      <c r="AK167" s="11"/>
      <c r="AL167" s="2">
        <f>(Parameters!$B$13-Parameters!$B$25/Parameters!$B$24)*EXP(0.5*$A167*Parameters!$B$26) + Parameters!$B$25/Parameters!$B$24</f>
        <v>6974.7122660944206</v>
      </c>
      <c r="AM167" s="2">
        <f>(Parameters!B$13-Parameters!B$25/Parameters!B$24)*0.5*Parameters!B$26*EXP(-0.5*Model!A167*Parameters!B$27)</f>
        <v>0.63516199496462111</v>
      </c>
      <c r="AN167" s="8">
        <f>(Parameters!B$7-Parameters!B$8*Model!AM167)*(Parameters!B$15*EXP((Parameters!B$1+Parameters!B$19)*A167))/1000000000</f>
        <v>50865670691.455086</v>
      </c>
      <c r="AO167" s="2">
        <f>AO166+Parameters!B$9*(Parameters!B$10*Model!AL167-Model!AO166)</f>
        <v>3.3477237856772892</v>
      </c>
      <c r="AP167">
        <f t="shared" si="53"/>
        <v>-7.6513898695484972E-2</v>
      </c>
      <c r="AQ167" s="3">
        <f t="shared" si="54"/>
        <v>-2.2344797805558935E-2</v>
      </c>
      <c r="AV167" s="15">
        <f>IF(Parameters!H$30*EXP(0.5*Model!A167*Parameters!H$26)+Parameters!H$31*EXP(0.5*Model!A167*Parameters!H$27)+Parameters!$H$25/Parameters!$H$24&gt;AV166,Parameters!H$30*EXP(0.5*Model!A167*Parameters!H$26)+Parameters!H$31*EXP(0.5*Model!A167*Parameters!H$27)+Parameters!$H$25/Parameters!$H$24,AV166+5*AW166)</f>
        <v>4178.3170609379795</v>
      </c>
      <c r="AW167" s="22">
        <f>IF(Parameters!H$30*0.5*Parameters!H$26*EXP(0.5*Model!A167*Parameters!H$26)+Parameters!H$31*0.5*Parameters!H$27*EXP(0.5*Model!A167*Parameters!H$27)&gt;0,Parameters!H$30*0.5*Parameters!H$26*EXP(0.5*Model!A167*Parameters!H$26)+Parameters!H$31*0.5*Parameters!H$27*EXP(0.5*Model!A167*Parameters!H$27),0)</f>
        <v>0</v>
      </c>
      <c r="AX167">
        <f>(Parameters!B$7-Parameters!B$8*Model!AW167)*(Parameters!B$15*EXP((Parameters!B$1+Parameters!B$19)*A167))/1000000000</f>
        <v>51646719099.469284</v>
      </c>
      <c r="AY167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167))/1000000000</f>
        <v>70299103288941.266</v>
      </c>
      <c r="AZ167" s="2">
        <f>AZ166+Parameters!B$9*(Parameters!B$10*Model!AV167-Model!AZ166)</f>
        <v>2.0055921892502302</v>
      </c>
      <c r="BC167">
        <v>4166.6000000000004</v>
      </c>
      <c r="BD167">
        <v>0</v>
      </c>
      <c r="BE167">
        <f>(Parameters!B$7-Parameters!B$8*Model!BD167)*(Parameters!B$15*EXP((Parameters!B$1+Parameters!B$19)*A167))/1000000000</f>
        <v>51646719099.469284</v>
      </c>
      <c r="BF167" s="2">
        <f>BF166+Parameters!B$9*(Parameters!B$10*Model!BC167-Model!BF166)</f>
        <v>1.9999680000000002</v>
      </c>
    </row>
    <row r="168" spans="1:58" x14ac:dyDescent="0.3">
      <c r="A168">
        <f>A167+Parameters!B$16</f>
        <v>825</v>
      </c>
      <c r="B168">
        <f>B167*(1+Parameters!B$1)^Parameters!B$16</f>
        <v>450046195421.20868</v>
      </c>
      <c r="C168">
        <f>C167/(1+Parameters!B$2)^Parameters!B$16</f>
        <v>1.2030859013062835E-4</v>
      </c>
      <c r="D168">
        <f>(1/B168)*(1-Parameters!B$4)*K168</f>
        <v>87179456653.883743</v>
      </c>
      <c r="E168">
        <f>D168^(1-Parameters!B$3)/(1-Parameters!B$3)</f>
        <v>-4.2343524139413108E-4</v>
      </c>
      <c r="F168" s="59">
        <f t="shared" si="48"/>
        <v>-22926.656935267645</v>
      </c>
      <c r="G168">
        <f>G167*(1+Parameters!B$1+Parameters!B$5)^Parameters!B$16</f>
        <v>703378271.64298141</v>
      </c>
      <c r="H168">
        <f>EXP(-Parameters!B$6*N168^2)</f>
        <v>0.94248484121055009</v>
      </c>
      <c r="I168">
        <f>EXP(Parameters!B$7*L168-Parameters!B$8/2*L168^2)</f>
        <v>1.0085519816064294</v>
      </c>
      <c r="J168" s="54">
        <f t="shared" si="55"/>
        <v>0.95054495423692131</v>
      </c>
      <c r="K168">
        <f>Parameters!B$15*G168*H168*I168</f>
        <v>5.1624714192063887E+22</v>
      </c>
      <c r="L168" s="56">
        <v>7.4125461769746206</v>
      </c>
      <c r="M168" s="2">
        <f>M167+L168*Parameters!B$16</f>
        <v>7174.0517341157256</v>
      </c>
      <c r="N168" s="2">
        <f>N167+Parameters!B$9*(Parameters!B$10*Model!M168-Model!N167)</f>
        <v>3.4419600051583092</v>
      </c>
      <c r="O168" s="37">
        <f t="shared" si="59"/>
        <v>1.9834487522937483E-2</v>
      </c>
      <c r="S168" s="48"/>
      <c r="U168" s="48"/>
      <c r="Y168" s="38">
        <f t="shared" si="60"/>
        <v>-1.6551247706251757E-4</v>
      </c>
      <c r="AC168" s="10">
        <f>(Parameters!$B$13-Parameters!$E$25/Parameters!$E$24)*EXP(0.5*$A168*Parameters!$E$26) + Parameters!$E$25/Parameters!$E$24</f>
        <v>6880.9586880668339</v>
      </c>
      <c r="AD168" s="10">
        <f>(Parameters!B$13-Parameters!E$25/Parameters!E$24)*0.5*Parameters!E$26*EXP(-0.5*Model!A168*Parameters!E$27)</f>
        <v>0.59012308910665223</v>
      </c>
      <c r="AE168" s="10">
        <f>(Parameters!B$7-Parameters!B$8*Model!AD168)*(Parameters!B$15*EXP((Parameters!B$1+Parameters!B$19)*A168))/1000000000</f>
        <v>57557041293.936699</v>
      </c>
      <c r="AF168" s="2">
        <f>AF167+Parameters!B$9*(Parameters!B$10*Model!AC168-Model!AF167)</f>
        <v>3.3027318409281223</v>
      </c>
      <c r="AG168" s="10">
        <f t="shared" si="51"/>
        <v>-0.13922816423018691</v>
      </c>
      <c r="AH168" s="11">
        <f t="shared" si="52"/>
        <v>-4.0450256255602036E-2</v>
      </c>
      <c r="AI168" s="11">
        <f t="shared" si="61"/>
        <v>-4.436733252854097E-3</v>
      </c>
      <c r="AJ168" s="35">
        <v>6.5510461345028401E-2</v>
      </c>
      <c r="AK168" s="11"/>
      <c r="AL168" s="2">
        <f>(Parameters!$B$13-Parameters!$B$25/Parameters!$B$24)*EXP(0.5*$A168*Parameters!$B$26) + Parameters!$B$25/Parameters!$B$24</f>
        <v>6977.8534436548798</v>
      </c>
      <c r="AM168" s="2">
        <f>(Parameters!B$13-Parameters!B$25/Parameters!B$24)*0.5*Parameters!B$26*EXP(-0.5*Model!A168*Parameters!B$27)</f>
        <v>0.62135956903125633</v>
      </c>
      <c r="AN168" s="8">
        <f>(Parameters!B$7-Parameters!B$8*Model!AM168)*(Parameters!B$15*EXP((Parameters!B$1+Parameters!B$19)*A168))/1000000000</f>
        <v>57513624614.172928</v>
      </c>
      <c r="AO168" s="2">
        <f>AO167+Parameters!B$9*(Parameters!B$10*Model!AL168-Model!AO167)</f>
        <v>3.3492345519411706</v>
      </c>
      <c r="AP168">
        <f t="shared" si="53"/>
        <v>-9.2725453217138654E-2</v>
      </c>
      <c r="AQ168" s="3">
        <f t="shared" si="54"/>
        <v>-2.6939724191499967E-2</v>
      </c>
      <c r="AV168" s="15">
        <f>IF(Parameters!H$30*EXP(0.5*Model!A168*Parameters!H$26)+Parameters!H$31*EXP(0.5*Model!A168*Parameters!H$27)+Parameters!$H$25/Parameters!$H$24&gt;AV167,Parameters!H$30*EXP(0.5*Model!A168*Parameters!H$26)+Parameters!H$31*EXP(0.5*Model!A168*Parameters!H$27)+Parameters!$H$25/Parameters!$H$24,AV167+5*AW167)</f>
        <v>4178.3170609379795</v>
      </c>
      <c r="AW168" s="22">
        <f>IF(Parameters!H$30*0.5*Parameters!H$26*EXP(0.5*Model!A168*Parameters!H$26)+Parameters!H$31*0.5*Parameters!H$27*EXP(0.5*Model!A168*Parameters!H$27)&gt;0,Parameters!H$30*0.5*Parameters!H$26*EXP(0.5*Model!A168*Parameters!H$26)+Parameters!H$31*0.5*Parameters!H$27*EXP(0.5*Model!A168*Parameters!H$27),0)</f>
        <v>0</v>
      </c>
      <c r="AX168">
        <f>(Parameters!B$7-Parameters!B$8*Model!AW168)*(Parameters!B$15*EXP((Parameters!B$1+Parameters!B$19)*A168))/1000000000</f>
        <v>58377274087.22187</v>
      </c>
      <c r="AY168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168))/1000000000</f>
        <v>84722740054357.688</v>
      </c>
      <c r="AZ168" s="2">
        <f>AZ167+Parameters!B$9*(Parameters!B$10*Model!AV168-Model!AZ167)</f>
        <v>2.0055921892502302</v>
      </c>
      <c r="BC168">
        <v>4166.6000000000004</v>
      </c>
      <c r="BD168">
        <v>0</v>
      </c>
      <c r="BE168">
        <f>(Parameters!B$7-Parameters!B$8*Model!BD168)*(Parameters!B$15*EXP((Parameters!B$1+Parameters!B$19)*A168))/1000000000</f>
        <v>58377274087.22187</v>
      </c>
      <c r="BF168" s="2">
        <f>BF167+Parameters!B$9*(Parameters!B$10*Model!BC168-Model!BF167)</f>
        <v>1.9999680000000002</v>
      </c>
    </row>
    <row r="169" spans="1:58" x14ac:dyDescent="0.3">
      <c r="A169">
        <f>A168+Parameters!B$16</f>
        <v>830</v>
      </c>
      <c r="B169">
        <f>B168*(1+Parameters!B$1)^Parameters!B$16</f>
        <v>461410425821.13885</v>
      </c>
      <c r="C169">
        <f>C168/(1+Parameters!B$2)^Parameters!B$16</f>
        <v>1.1390449409216833E-4</v>
      </c>
      <c r="D169">
        <f>(1/B169)*(1-Parameters!B$4)*K169</f>
        <v>96175096238.995255</v>
      </c>
      <c r="E169">
        <f>D169^(1-Parameters!B$3)/(1-Parameters!B$3)</f>
        <v>-4.091287842004584E-4</v>
      </c>
      <c r="F169" s="59">
        <f t="shared" si="48"/>
        <v>-21502.467414210005</v>
      </c>
      <c r="G169">
        <f>G168*(1+Parameters!B$1+Parameters!B$5)^Parameters!B$16</f>
        <v>795807953.30568194</v>
      </c>
      <c r="H169">
        <f>EXP(-Parameters!B$6*N169^2)</f>
        <v>0.94188483113221422</v>
      </c>
      <c r="I169">
        <f>EXP(Parameters!B$7*L169-Parameters!B$8/2*L169^2)</f>
        <v>1.0088679176477413</v>
      </c>
      <c r="J169" s="54">
        <f t="shared" si="55"/>
        <v>0.95023738824835147</v>
      </c>
      <c r="K169">
        <f>Parameters!B$15*G169*H169*I169</f>
        <v>5.838972645924185E+22</v>
      </c>
      <c r="L169" s="56">
        <v>7.7157262372747892</v>
      </c>
      <c r="M169" s="2">
        <f>M168+L169*Parameters!B$16</f>
        <v>7212.6303653020996</v>
      </c>
      <c r="N169" s="2">
        <f>N168+Parameters!B$9*(Parameters!B$10*Model!M169-Model!N168)</f>
        <v>3.4604124558988962</v>
      </c>
      <c r="O169" s="37">
        <f t="shared" si="59"/>
        <v>1.9822134168598238E-2</v>
      </c>
      <c r="S169" s="48"/>
      <c r="U169" s="48"/>
      <c r="Y169" s="38">
        <f t="shared" si="60"/>
        <v>-1.7786583140176268E-4</v>
      </c>
      <c r="AC169" s="10">
        <f>(Parameters!$B$13-Parameters!$E$25/Parameters!$E$24)*EXP(0.5*$A169*Parameters!$E$26) + Parameters!$E$25/Parameters!$E$24</f>
        <v>6883.8767447006394</v>
      </c>
      <c r="AD169" s="10">
        <f>(Parameters!B$13-Parameters!E$25/Parameters!E$24)*0.5*Parameters!E$26*EXP(-0.5*Model!A169*Parameters!E$27)</f>
        <v>0.57714764458058132</v>
      </c>
      <c r="AE169" s="10">
        <f>(Parameters!B$7-Parameters!B$8*Model!AD169)*(Parameters!B$15*EXP((Parameters!B$1+Parameters!B$19)*A169))/1000000000</f>
        <v>65078209603.862274</v>
      </c>
      <c r="AF169" s="2">
        <f>AF168+Parameters!B$9*(Parameters!B$10*Model!AC169-Model!AF168)</f>
        <v>3.3041353297783953</v>
      </c>
      <c r="AG169" s="10">
        <f t="shared" si="51"/>
        <v>-0.15627712612050093</v>
      </c>
      <c r="AH169" s="11">
        <f t="shared" si="52"/>
        <v>-4.5161415904077684E-2</v>
      </c>
      <c r="AI169" s="11">
        <f t="shared" si="61"/>
        <v>-4.436733252854097E-3</v>
      </c>
      <c r="AJ169" s="35">
        <v>6.3372071631773677E-2</v>
      </c>
      <c r="AK169" s="11"/>
      <c r="AL169" s="2">
        <f>(Parameters!$B$13-Parameters!$B$25/Parameters!$B$24)*EXP(0.5*$A169*Parameters!$B$26) + Parameters!$B$25/Parameters!$B$24</f>
        <v>6980.9263616674352</v>
      </c>
      <c r="AM169" s="2">
        <f>(Parameters!B$13-Parameters!B$25/Parameters!B$24)*0.5*Parameters!B$26*EXP(-0.5*Model!A169*Parameters!B$27)</f>
        <v>0.6078570775447828</v>
      </c>
      <c r="AN169" s="8">
        <f>(Parameters!B$7-Parameters!B$8*Model!AM169)*(Parameters!B$15*EXP((Parameters!B$1+Parameters!B$19)*A169))/1000000000</f>
        <v>65029962928.377151</v>
      </c>
      <c r="AO169" s="2">
        <f>AO168+Parameters!B$9*(Parameters!B$10*Model!AL169-Model!AO168)</f>
        <v>3.3507124884078894</v>
      </c>
      <c r="AP169">
        <f t="shared" si="53"/>
        <v>-0.10969996749100686</v>
      </c>
      <c r="AQ169" s="3">
        <f t="shared" si="54"/>
        <v>-3.1701413888972546E-2</v>
      </c>
      <c r="AV169" s="15">
        <f>IF(Parameters!H$30*EXP(0.5*Model!A169*Parameters!H$26)+Parameters!H$31*EXP(0.5*Model!A169*Parameters!H$27)+Parameters!$H$25/Parameters!$H$24&gt;AV168,Parameters!H$30*EXP(0.5*Model!A169*Parameters!H$26)+Parameters!H$31*EXP(0.5*Model!A169*Parameters!H$27)+Parameters!$H$25/Parameters!$H$24,AV168+5*AW168)</f>
        <v>4178.3170609379795</v>
      </c>
      <c r="AW169" s="22">
        <f>IF(Parameters!H$30*0.5*Parameters!H$26*EXP(0.5*Model!A169*Parameters!H$26)+Parameters!H$31*0.5*Parameters!H$27*EXP(0.5*Model!A169*Parameters!H$27)&gt;0,Parameters!H$30*0.5*Parameters!H$26*EXP(0.5*Model!A169*Parameters!H$26)+Parameters!H$31*0.5*Parameters!H$27*EXP(0.5*Model!A169*Parameters!H$27),0)</f>
        <v>0</v>
      </c>
      <c r="AX169">
        <f>(Parameters!B$7-Parameters!B$8*Model!AW169)*(Parameters!B$15*EXP((Parameters!B$1+Parameters!B$19)*A169))/1000000000</f>
        <v>65984949078.587906</v>
      </c>
      <c r="AY169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169))/1000000000</f>
        <v>102105750237179.08</v>
      </c>
      <c r="AZ169" s="2">
        <f>AZ168+Parameters!B$9*(Parameters!B$10*Model!AV169-Model!AZ168)</f>
        <v>2.0055921892502302</v>
      </c>
      <c r="BC169">
        <v>4166.6000000000004</v>
      </c>
      <c r="BD169">
        <v>0</v>
      </c>
      <c r="BE169">
        <f>(Parameters!B$7-Parameters!B$8*Model!BD169)*(Parameters!B$15*EXP((Parameters!B$1+Parameters!B$19)*A169))/1000000000</f>
        <v>65984949078.587906</v>
      </c>
      <c r="BF169" s="2">
        <f>BF168+Parameters!B$9*(Parameters!B$10*Model!BC169-Model!BF168)</f>
        <v>1.9999680000000002</v>
      </c>
    </row>
    <row r="170" spans="1:58" x14ac:dyDescent="0.3">
      <c r="A170">
        <f>A169+Parameters!B$16</f>
        <v>835</v>
      </c>
      <c r="B170">
        <f>B169*(1+Parameters!B$1)^Parameters!B$16</f>
        <v>473061617279.50397</v>
      </c>
      <c r="C170">
        <f>C169/(1+Parameters!B$2)^Parameters!B$16</f>
        <v>1.0784129180057449E-4</v>
      </c>
      <c r="D170">
        <f>(1/B170)*(1-Parameters!B$4)*K170</f>
        <v>106092527937.78847</v>
      </c>
      <c r="E170">
        <f>D170^(1-Parameters!B$3)/(1-Parameters!B$3)</f>
        <v>-3.9531407402952965E-4</v>
      </c>
      <c r="F170" s="59">
        <f t="shared" si="48"/>
        <v>-20167.175151427236</v>
      </c>
      <c r="G170">
        <f>G169*(1+Parameters!B$1+Parameters!B$5)^Parameters!B$16</f>
        <v>900383654.25372732</v>
      </c>
      <c r="H170">
        <f>EXP(-Parameters!B$6*N170^2)</f>
        <v>0.94126038658667111</v>
      </c>
      <c r="I170">
        <f>EXP(Parameters!B$7*L170-Parameters!B$8/2*L170^2)</f>
        <v>1.0091494380731159</v>
      </c>
      <c r="J170" s="54">
        <f t="shared" si="55"/>
        <v>0.94987239020442293</v>
      </c>
      <c r="K170">
        <f>Parameters!B$15*G170*H170*I170</f>
        <v>6.6037240588843644E+22</v>
      </c>
      <c r="L170" s="56">
        <v>7.9880761418032478</v>
      </c>
      <c r="M170" s="2">
        <f>M169+L170*Parameters!B$16</f>
        <v>7252.5707460111162</v>
      </c>
      <c r="N170" s="2">
        <f>N169+Parameters!B$9*(Parameters!B$10*Model!M170-Model!N169)</f>
        <v>3.4795248251070148</v>
      </c>
      <c r="O170" s="37">
        <f t="shared" si="59"/>
        <v>1.9822975105732388E-2</v>
      </c>
      <c r="S170" s="48"/>
      <c r="U170" s="48"/>
      <c r="Y170" s="38">
        <f t="shared" si="60"/>
        <v>-1.7702489426761267E-4</v>
      </c>
      <c r="AC170" s="10">
        <f>(Parameters!$B$13-Parameters!$E$25/Parameters!$E$24)*EXP(0.5*$A170*Parameters!$E$26) + Parameters!$E$25/Parameters!$E$24</f>
        <v>6886.7306400049274</v>
      </c>
      <c r="AD170" s="10">
        <f>(Parameters!B$13-Parameters!E$25/Parameters!E$24)*0.5*Parameters!E$26*EXP(-0.5*Model!A170*Parameters!E$27)</f>
        <v>0.56445750012793072</v>
      </c>
      <c r="AE170" s="10">
        <f>(Parameters!B$7-Parameters!B$8*Model!AD170)*(Parameters!B$15*EXP((Parameters!B$1+Parameters!B$19)*A170))/1000000000</f>
        <v>73581679909.787704</v>
      </c>
      <c r="AF170" s="2">
        <f>AF169+Parameters!B$9*(Parameters!B$10*Model!AC170-Model!AF169)</f>
        <v>3.3055079591485765</v>
      </c>
      <c r="AG170" s="10">
        <f t="shared" si="51"/>
        <v>-0.17401686595843824</v>
      </c>
      <c r="AH170" s="11">
        <f t="shared" si="52"/>
        <v>-5.0011675359461258E-2</v>
      </c>
      <c r="AI170" s="11">
        <f t="shared" si="61"/>
        <v>-4.436733252854097E-3</v>
      </c>
      <c r="AJ170" s="35">
        <v>6.1303483145252392E-2</v>
      </c>
      <c r="AK170" s="11"/>
      <c r="AL170" s="2">
        <f>(Parameters!$B$13-Parameters!$B$25/Parameters!$B$24)*EXP(0.5*$A170*Parameters!$B$26) + Parameters!$B$25/Parameters!$B$24</f>
        <v>6983.9325034502981</v>
      </c>
      <c r="AM170" s="2">
        <f>(Parameters!B$13-Parameters!B$25/Parameters!B$24)*0.5*Parameters!B$26*EXP(-0.5*Model!A170*Parameters!B$27)</f>
        <v>0.59464800276166274</v>
      </c>
      <c r="AN170" s="8">
        <f>(Parameters!B$7-Parameters!B$8*Model!AM170)*(Parameters!B$15*EXP((Parameters!B$1+Parameters!B$19)*A170))/1000000000</f>
        <v>73528067292.042496</v>
      </c>
      <c r="AO170" s="2">
        <f>AO169+Parameters!B$9*(Parameters!B$10*Model!AL170-Model!AO169)</f>
        <v>3.3521583084873279</v>
      </c>
      <c r="AP170">
        <f t="shared" si="53"/>
        <v>-0.1273665166196869</v>
      </c>
      <c r="AQ170" s="3">
        <f t="shared" si="54"/>
        <v>-3.6604571894603359E-2</v>
      </c>
      <c r="AV170" s="15">
        <f>IF(Parameters!H$30*EXP(0.5*Model!A170*Parameters!H$26)+Parameters!H$31*EXP(0.5*Model!A170*Parameters!H$27)+Parameters!$H$25/Parameters!$H$24&gt;AV169,Parameters!H$30*EXP(0.5*Model!A170*Parameters!H$26)+Parameters!H$31*EXP(0.5*Model!A170*Parameters!H$27)+Parameters!$H$25/Parameters!$H$24,AV169+5*AW169)</f>
        <v>4178.3170609379795</v>
      </c>
      <c r="AW170" s="22">
        <f>IF(Parameters!H$30*0.5*Parameters!H$26*EXP(0.5*Model!A170*Parameters!H$26)+Parameters!H$31*0.5*Parameters!H$27*EXP(0.5*Model!A170*Parameters!H$27)&gt;0,Parameters!H$30*0.5*Parameters!H$26*EXP(0.5*Model!A170*Parameters!H$26)+Parameters!H$31*0.5*Parameters!H$27*EXP(0.5*Model!A170*Parameters!H$27),0)</f>
        <v>0</v>
      </c>
      <c r="AX170">
        <f>(Parameters!B$7-Parameters!B$8*Model!AW170)*(Parameters!B$15*EXP((Parameters!B$1+Parameters!B$19)*A170))/1000000000</f>
        <v>74584049580.637817</v>
      </c>
      <c r="AY170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170))/1000000000</f>
        <v>123055324046509.28</v>
      </c>
      <c r="AZ170" s="2">
        <f>AZ169+Parameters!B$9*(Parameters!B$10*Model!AV170-Model!AZ169)</f>
        <v>2.0055921892502302</v>
      </c>
      <c r="BC170">
        <v>4166.6000000000004</v>
      </c>
      <c r="BD170">
        <v>0</v>
      </c>
      <c r="BE170">
        <f>(Parameters!B$7-Parameters!B$8*Model!BD170)*(Parameters!B$15*EXP((Parameters!B$1+Parameters!B$19)*A170))/1000000000</f>
        <v>74584049580.637817</v>
      </c>
      <c r="BF170" s="2">
        <f>BF169+Parameters!B$9*(Parameters!B$10*Model!BC170-Model!BF169)</f>
        <v>1.9999680000000002</v>
      </c>
    </row>
    <row r="171" spans="1:58" x14ac:dyDescent="0.3">
      <c r="A171">
        <f>A170+Parameters!B$16</f>
        <v>840</v>
      </c>
      <c r="B171">
        <f>B170*(1+Parameters!B$1)^Parameters!B$16</f>
        <v>485007015922.62854</v>
      </c>
      <c r="C171">
        <f>C170/(1+Parameters!B$2)^Parameters!B$16</f>
        <v>1.0210083728396346E-4</v>
      </c>
      <c r="D171">
        <f>(1/B171)*(1-Parameters!B$4)*K171</f>
        <v>117033112842.68414</v>
      </c>
      <c r="E171">
        <f>D171^(1-Parameters!B$3)/(1-Parameters!B$3)</f>
        <v>-3.8196528245649933E-4</v>
      </c>
      <c r="F171" s="59">
        <f t="shared" si="48"/>
        <v>-18914.776562616138</v>
      </c>
      <c r="G171">
        <f>G170*(1+Parameters!B$1+Parameters!B$5)^Parameters!B$16</f>
        <v>1018701461.1751397</v>
      </c>
      <c r="H171">
        <f>EXP(-Parameters!B$6*N171^2)</f>
        <v>0.94060883862264999</v>
      </c>
      <c r="I171">
        <f>EXP(Parameters!B$7*L171-Parameters!B$8/2*L171^2)</f>
        <v>1.0094647298222681</v>
      </c>
      <c r="J171" s="54">
        <f t="shared" si="55"/>
        <v>0.94951144714865077</v>
      </c>
      <c r="K171">
        <f>Parameters!B$15*G171*H171*I171</f>
        <v>7.4686685294692741E+22</v>
      </c>
      <c r="L171" s="56">
        <v>8.2956183819550073</v>
      </c>
      <c r="M171" s="2">
        <f>M170+L171*Parameters!B$16</f>
        <v>7294.0488379208909</v>
      </c>
      <c r="N171" s="2">
        <f>N170+Parameters!B$9*(Parameters!B$10*Model!M171-Model!N170)</f>
        <v>3.4993688780475329</v>
      </c>
      <c r="O171" s="37">
        <f t="shared" si="59"/>
        <v>1.9818153126056393E-2</v>
      </c>
      <c r="S171" s="48"/>
      <c r="U171" s="48"/>
      <c r="Y171" s="38">
        <f t="shared" si="60"/>
        <v>-1.8184687394360785E-4</v>
      </c>
      <c r="AC171" s="10">
        <f>(Parameters!$B$13-Parameters!$E$25/Parameters!$E$24)*EXP(0.5*$A171*Parameters!$E$26) + Parameters!$E$25/Parameters!$E$24</f>
        <v>6889.5217847392287</v>
      </c>
      <c r="AD171" s="10">
        <f>(Parameters!B$13-Parameters!E$25/Parameters!E$24)*0.5*Parameters!E$26*EXP(-0.5*Model!A171*Parameters!E$27)</f>
        <v>0.5520463826586548</v>
      </c>
      <c r="AE171" s="10">
        <f>(Parameters!B$7-Parameters!B$8*Model!AD171)*(Parameters!B$15*EXP((Parameters!B$1+Parameters!B$19)*A171))/1000000000</f>
        <v>83195691691.177414</v>
      </c>
      <c r="AF171" s="2">
        <f>AF170+Parameters!B$9*(Parameters!B$10*Model!AC171-Model!AF170)</f>
        <v>3.3068504075673997</v>
      </c>
      <c r="AG171" s="10">
        <f t="shared" si="51"/>
        <v>-0.19251847048013326</v>
      </c>
      <c r="AH171" s="11">
        <f t="shared" si="52"/>
        <v>-5.5015197651168635E-2</v>
      </c>
      <c r="AI171" s="11">
        <f t="shared" si="61"/>
        <v>-4.436733252854097E-3</v>
      </c>
      <c r="AJ171" s="35">
        <v>5.930241743676861E-2</v>
      </c>
      <c r="AK171" s="11"/>
      <c r="AL171" s="2">
        <f>(Parameters!$B$13-Parameters!$B$25/Parameters!$B$24)*EXP(0.5*$A171*Parameters!$B$26) + Parameters!$B$25/Parameters!$B$24</f>
        <v>6986.8733200883444</v>
      </c>
      <c r="AM171" s="2">
        <f>(Parameters!B$13-Parameters!B$25/Parameters!B$24)*0.5*Parameters!B$26*EXP(-0.5*Model!A171*Parameters!B$27)</f>
        <v>0.58172596857257641</v>
      </c>
      <c r="AN171" s="8">
        <f>(Parameters!B$7-Parameters!B$8*Model!AM171)*(Parameters!B$15*EXP((Parameters!B$1+Parameters!B$19)*A171))/1000000000</f>
        <v>83136117853.057129</v>
      </c>
      <c r="AO171" s="2">
        <f>AO170+Parameters!B$9*(Parameters!B$10*Model!AL171-Model!AO170)</f>
        <v>3.3535727100865711</v>
      </c>
      <c r="AP171">
        <f t="shared" si="53"/>
        <v>-0.14579616796096184</v>
      </c>
      <c r="AQ171" s="3">
        <f t="shared" si="54"/>
        <v>-4.166356078536898E-2</v>
      </c>
      <c r="AV171" s="15">
        <f>IF(Parameters!H$30*EXP(0.5*Model!A171*Parameters!H$26)+Parameters!H$31*EXP(0.5*Model!A171*Parameters!H$27)+Parameters!$H$25/Parameters!$H$24&gt;AV170,Parameters!H$30*EXP(0.5*Model!A171*Parameters!H$26)+Parameters!H$31*EXP(0.5*Model!A171*Parameters!H$27)+Parameters!$H$25/Parameters!$H$24,AV170+5*AW170)</f>
        <v>4178.3170609379795</v>
      </c>
      <c r="AW171" s="22">
        <f>IF(Parameters!H$30*0.5*Parameters!H$26*EXP(0.5*Model!A171*Parameters!H$26)+Parameters!H$31*0.5*Parameters!H$27*EXP(0.5*Model!A171*Parameters!H$27)&gt;0,Parameters!H$30*0.5*Parameters!H$26*EXP(0.5*Model!A171*Parameters!H$26)+Parameters!H$31*0.5*Parameters!H$27*EXP(0.5*Model!A171*Parameters!H$27),0)</f>
        <v>0</v>
      </c>
      <c r="AX171">
        <f>(Parameters!B$7-Parameters!B$8*Model!AW171)*(Parameters!B$15*EXP((Parameters!B$1+Parameters!B$19)*A171))/1000000000</f>
        <v>84303777293.543152</v>
      </c>
      <c r="AY171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171))/1000000000</f>
        <v>148303232100219.47</v>
      </c>
      <c r="AZ171" s="2">
        <f>AZ170+Parameters!B$9*(Parameters!B$10*Model!AV171-Model!AZ170)</f>
        <v>2.0055921892502302</v>
      </c>
      <c r="BC171">
        <v>4166.6000000000004</v>
      </c>
      <c r="BD171">
        <v>0</v>
      </c>
      <c r="BE171">
        <f>(Parameters!B$7-Parameters!B$8*Model!BD171)*(Parameters!B$15*EXP((Parameters!B$1+Parameters!B$19)*A171))/1000000000</f>
        <v>84303777293.543152</v>
      </c>
      <c r="BF171" s="2">
        <f>BF170+Parameters!B$9*(Parameters!B$10*Model!BC171-Model!BF170)</f>
        <v>1.9999680000000002</v>
      </c>
    </row>
    <row r="172" spans="1:58" x14ac:dyDescent="0.3">
      <c r="A172">
        <f>A171+Parameters!B$16</f>
        <v>845</v>
      </c>
      <c r="B172">
        <f>B171*(1+Parameters!B$1)^Parameters!B$16</f>
        <v>497254050850.60699</v>
      </c>
      <c r="C172">
        <f>C171/(1+Parameters!B$2)^Parameters!B$16</f>
        <v>9.6665950491060882E-5</v>
      </c>
      <c r="D172">
        <f>(1/B172)*(1-Parameters!B$4)*K172</f>
        <v>129098872112.36061</v>
      </c>
      <c r="E172">
        <f>D172^(1-Parameters!B$3)/(1-Parameters!B$3)</f>
        <v>-3.6907030084388652E-4</v>
      </c>
      <c r="F172" s="59">
        <f t="shared" si="48"/>
        <v>-17740.29977341702</v>
      </c>
      <c r="G172">
        <f>G171*(1+Parameters!B$1+Parameters!B$5)^Parameters!B$16</f>
        <v>1152567199.6572328</v>
      </c>
      <c r="H172">
        <f>EXP(-Parameters!B$6*N172^2)</f>
        <v>0.93992892264096917</v>
      </c>
      <c r="I172">
        <f>EXP(Parameters!B$7*L172-Parameters!B$8/2*L172^2)</f>
        <v>1.0097872078219752</v>
      </c>
      <c r="J172" s="54">
        <f t="shared" si="55"/>
        <v>0.9491282023447416</v>
      </c>
      <c r="K172">
        <f>Parameters!B$15*G172*H172*I172</f>
        <v>8.4467022523836542E+22</v>
      </c>
      <c r="L172" s="56">
        <v>8.6129998663354268</v>
      </c>
      <c r="M172" s="2">
        <f>M171+L172*Parameters!B$16</f>
        <v>7337.1138372525684</v>
      </c>
      <c r="N172" s="2">
        <f>N171+Parameters!B$9*(Parameters!B$10*Model!M172-Model!N171)</f>
        <v>3.5199721813878315</v>
      </c>
      <c r="O172" s="37">
        <f t="shared" si="59"/>
        <v>1.9817371387824467E-2</v>
      </c>
      <c r="S172" s="48"/>
      <c r="U172" s="48"/>
      <c r="Y172" s="38">
        <f t="shared" si="60"/>
        <v>-1.8262861217553314E-4</v>
      </c>
      <c r="AC172" s="10">
        <f>(Parameters!$B$13-Parameters!$E$25/Parameters!$E$24)*EXP(0.5*$A172*Parameters!$E$26) + Parameters!$E$25/Parameters!$E$24</f>
        <v>6892.2515586437266</v>
      </c>
      <c r="AD172" s="10">
        <f>(Parameters!B$13-Parameters!E$25/Parameters!E$24)*0.5*Parameters!E$26*EXP(-0.5*Model!A172*Parameters!E$27)</f>
        <v>0.53990815701347772</v>
      </c>
      <c r="AE172" s="10">
        <f>(Parameters!B$7-Parameters!B$8*Model!AD172)*(Parameters!B$15*EXP((Parameters!B$1+Parameters!B$19)*A172))/1000000000</f>
        <v>94065220397.792816</v>
      </c>
      <c r="AF172" s="2">
        <f>AF171+Parameters!B$9*(Parameters!B$10*Model!AC172-Model!AF171)</f>
        <v>3.3081633386443174</v>
      </c>
      <c r="AG172" s="10">
        <f t="shared" si="51"/>
        <v>-0.21180884274351408</v>
      </c>
      <c r="AH172" s="11">
        <f t="shared" si="52"/>
        <v>-6.0173442240104145E-2</v>
      </c>
      <c r="AI172" s="11">
        <f t="shared" si="61"/>
        <v>-4.436733252854097E-3</v>
      </c>
      <c r="AJ172" s="35">
        <v>5.7366670430652501E-2</v>
      </c>
      <c r="AK172" s="11"/>
      <c r="AL172" s="2">
        <f>(Parameters!$B$13-Parameters!$B$25/Parameters!$B$24)*EXP(0.5*$A172*Parameters!$B$26) + Parameters!$B$25/Parameters!$B$24</f>
        <v>6989.7502311335629</v>
      </c>
      <c r="AM172" s="2">
        <f>(Parameters!B$13-Parameters!B$25/Parameters!B$24)*0.5*Parameters!B$26*EXP(-0.5*Model!A172*Parameters!B$27)</f>
        <v>0.56908473742463117</v>
      </c>
      <c r="AN172" s="8">
        <f>(Parameters!B$7-Parameters!B$8*Model!AM172)*(Parameters!B$15*EXP((Parameters!B$1+Parameters!B$19)*A172))/1000000000</f>
        <v>93999024175.236862</v>
      </c>
      <c r="AO172" s="2">
        <f>AO171+Parameters!B$9*(Parameters!B$10*Model!AL172-Model!AO171)</f>
        <v>3.3549563759467937</v>
      </c>
      <c r="AP172">
        <f t="shared" si="53"/>
        <v>-0.16501580544103778</v>
      </c>
      <c r="AQ172" s="3">
        <f t="shared" si="54"/>
        <v>-4.6879860674346699E-2</v>
      </c>
      <c r="AV172" s="15">
        <f>IF(Parameters!H$30*EXP(0.5*Model!A172*Parameters!H$26)+Parameters!H$31*EXP(0.5*Model!A172*Parameters!H$27)+Parameters!$H$25/Parameters!$H$24&gt;AV171,Parameters!H$30*EXP(0.5*Model!A172*Parameters!H$26)+Parameters!H$31*EXP(0.5*Model!A172*Parameters!H$27)+Parameters!$H$25/Parameters!$H$24,AV171+5*AW171)</f>
        <v>4178.3170609379795</v>
      </c>
      <c r="AW172" s="22">
        <f>IF(Parameters!H$30*0.5*Parameters!H$26*EXP(0.5*Model!A172*Parameters!H$26)+Parameters!H$31*0.5*Parameters!H$27*EXP(0.5*Model!A172*Parameters!H$27)&gt;0,Parameters!H$30*0.5*Parameters!H$26*EXP(0.5*Model!A172*Parameters!H$26)+Parameters!H$31*0.5*Parameters!H$27*EXP(0.5*Model!A172*Parameters!H$27),0)</f>
        <v>0</v>
      </c>
      <c r="AX172">
        <f>(Parameters!B$7-Parameters!B$8*Model!AW172)*(Parameters!B$15*EXP((Parameters!B$1+Parameters!B$19)*A172))/1000000000</f>
        <v>95290171369.352966</v>
      </c>
      <c r="AY172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172))/1000000000</f>
        <v>178731386242653.69</v>
      </c>
      <c r="AZ172" s="2">
        <f>AZ171+Parameters!B$9*(Parameters!B$10*Model!AV172-Model!AZ171)</f>
        <v>2.0055921892502302</v>
      </c>
      <c r="BC172">
        <v>4166.6000000000004</v>
      </c>
      <c r="BD172">
        <v>0</v>
      </c>
      <c r="BE172">
        <f>(Parameters!B$7-Parameters!B$8*Model!BD172)*(Parameters!B$15*EXP((Parameters!B$1+Parameters!B$19)*A172))/1000000000</f>
        <v>95290171369.352966</v>
      </c>
      <c r="BF172" s="2">
        <f>BF171+Parameters!B$9*(Parameters!B$10*Model!BC172-Model!BF171)</f>
        <v>1.9999680000000002</v>
      </c>
    </row>
    <row r="173" spans="1:58" x14ac:dyDescent="0.3">
      <c r="A173">
        <f>A172+Parameters!B$16</f>
        <v>850</v>
      </c>
      <c r="B173">
        <f>B172*(1+Parameters!B$1)^Parameters!B$16</f>
        <v>509810338757.62079</v>
      </c>
      <c r="C173">
        <f>C172/(1+Parameters!B$2)^Parameters!B$16</f>
        <v>9.1520365874687133E-5</v>
      </c>
      <c r="D173">
        <f>(1/B173)*(1-Parameters!B$4)*K173</f>
        <v>142408028784.64328</v>
      </c>
      <c r="E173">
        <f>D173^(1-Parameters!B$3)/(1-Parameters!B$3)</f>
        <v>-3.5661112657377116E-4</v>
      </c>
      <c r="F173" s="59">
        <f t="shared" si="48"/>
        <v>-16638.772189043804</v>
      </c>
      <c r="G173">
        <f>G172*(1+Parameters!B$1+Parameters!B$5)^Parameters!B$16</f>
        <v>1304023995.6005416</v>
      </c>
      <c r="H173">
        <f>EXP(-Parameters!B$6*N173^2)</f>
        <v>0.93921774659807467</v>
      </c>
      <c r="I173">
        <f>EXP(Parameters!B$7*L173-Parameters!B$8/2*L173^2)</f>
        <v>1.0101400653705348</v>
      </c>
      <c r="J173" s="54">
        <f t="shared" si="55"/>
        <v>0.94874147594574554</v>
      </c>
      <c r="K173">
        <f>Parameters!B$15*G173*H173*I173</f>
        <v>9.5527743942768418E+22</v>
      </c>
      <c r="L173" s="56">
        <v>8.963656197928465</v>
      </c>
      <c r="M173" s="2">
        <f>M172+L173*Parameters!B$16</f>
        <v>7381.9321182422109</v>
      </c>
      <c r="N173" s="2">
        <f>N172+Parameters!B$9*(Parameters!B$10*Model!M173-Model!N172)</f>
        <v>3.5414103022931829</v>
      </c>
      <c r="O173" s="37">
        <f t="shared" si="59"/>
        <v>1.9807877110872507E-2</v>
      </c>
      <c r="S173" s="48"/>
      <c r="U173" s="48"/>
      <c r="Y173" s="38">
        <f t="shared" si="60"/>
        <v>-1.9212288912749328E-4</v>
      </c>
      <c r="AC173" s="10">
        <f>(Parameters!$B$13-Parameters!$E$25/Parameters!$E$24)*EXP(0.5*$A173*Parameters!$E$26) + Parameters!$E$25/Parameters!$E$24</f>
        <v>6894.9213111213057</v>
      </c>
      <c r="AD173" s="10">
        <f>(Parameters!B$13-Parameters!E$25/Parameters!E$24)*0.5*Parameters!E$26*EXP(-0.5*Model!A173*Parameters!E$27)</f>
        <v>0.52803682293111398</v>
      </c>
      <c r="AE173" s="10">
        <f>(Parameters!B$7-Parameters!B$8*Model!AD173)*(Parameters!B$15*EXP((Parameters!B$1+Parameters!B$19)*A173))/1000000000</f>
        <v>106354160988.74976</v>
      </c>
      <c r="AF173" s="2">
        <f>AF172+Parameters!B$9*(Parameters!B$10*Model!AC173-Model!AF172)</f>
        <v>3.3094474013975423</v>
      </c>
      <c r="AG173" s="10">
        <f t="shared" si="51"/>
        <v>-0.23196290089564053</v>
      </c>
      <c r="AH173" s="11">
        <f t="shared" si="52"/>
        <v>-6.5500148555347207E-2</v>
      </c>
      <c r="AI173" s="11">
        <f t="shared" si="61"/>
        <v>-4.436733252854097E-3</v>
      </c>
      <c r="AJ173" s="35">
        <v>5.549410999657936E-2</v>
      </c>
      <c r="AK173" s="11"/>
      <c r="AL173" s="2">
        <f>(Parameters!$B$13-Parameters!$B$25/Parameters!$B$24)*EXP(0.5*$A173*Parameters!$B$26) + Parameters!$B$25/Parameters!$B$24</f>
        <v>6992.5646252902807</v>
      </c>
      <c r="AM173" s="2">
        <f>(Parameters!B$13-Parameters!B$25/Parameters!B$24)*0.5*Parameters!B$26*EXP(-0.5*Model!A173*Parameters!B$27)</f>
        <v>0.55671820731045218</v>
      </c>
      <c r="AN173" s="8">
        <f>(Parameters!B$7-Parameters!B$8*Model!AM173)*(Parameters!B$15*EXP((Parameters!B$1+Parameters!B$19)*A173))/1000000000</f>
        <v>106280608054.7197</v>
      </c>
      <c r="AO173" s="2">
        <f>AO172+Parameters!B$9*(Parameters!B$10*Model!AL173-Model!AO172)</f>
        <v>3.3563099739728193</v>
      </c>
      <c r="AP173">
        <f t="shared" si="53"/>
        <v>-0.18510032832036361</v>
      </c>
      <c r="AQ173" s="3">
        <f t="shared" si="54"/>
        <v>-5.2267405502408146E-2</v>
      </c>
      <c r="AV173" s="15">
        <f>IF(Parameters!H$30*EXP(0.5*Model!A173*Parameters!H$26)+Parameters!H$31*EXP(0.5*Model!A173*Parameters!H$27)+Parameters!$H$25/Parameters!$H$24&gt;AV172,Parameters!H$30*EXP(0.5*Model!A173*Parameters!H$26)+Parameters!H$31*EXP(0.5*Model!A173*Parameters!H$27)+Parameters!$H$25/Parameters!$H$24,AV172+5*AW172)</f>
        <v>4178.3170609379795</v>
      </c>
      <c r="AW173" s="22">
        <f>IF(Parameters!H$30*0.5*Parameters!H$26*EXP(0.5*Model!A173*Parameters!H$26)+Parameters!H$31*0.5*Parameters!H$27*EXP(0.5*Model!A173*Parameters!H$27)&gt;0,Parameters!H$30*0.5*Parameters!H$26*EXP(0.5*Model!A173*Parameters!H$26)+Parameters!H$31*0.5*Parameters!H$27*EXP(0.5*Model!A173*Parameters!H$27),0)</f>
        <v>0</v>
      </c>
      <c r="AX173">
        <f>(Parameters!B$7-Parameters!B$8*Model!AW173)*(Parameters!B$15*EXP((Parameters!B$1+Parameters!B$19)*A173))/1000000000</f>
        <v>107708302653.90863</v>
      </c>
      <c r="AY173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173))/1000000000</f>
        <v>215402644809744.44</v>
      </c>
      <c r="AZ173" s="2">
        <f>AZ172+Parameters!B$9*(Parameters!B$10*Model!AV173-Model!AZ172)</f>
        <v>2.0055921892502302</v>
      </c>
      <c r="BC173">
        <v>4166.6000000000004</v>
      </c>
      <c r="BD173">
        <v>0</v>
      </c>
      <c r="BE173">
        <f>(Parameters!B$7-Parameters!B$8*Model!BD173)*(Parameters!B$15*EXP((Parameters!B$1+Parameters!B$19)*A173))/1000000000</f>
        <v>107708302653.90863</v>
      </c>
      <c r="BF173" s="2">
        <f>BF172+Parameters!B$9*(Parameters!B$10*Model!BC173-Model!BF172)</f>
        <v>1.9999680000000002</v>
      </c>
    </row>
    <row r="174" spans="1:58" x14ac:dyDescent="0.3">
      <c r="A174">
        <f>A173+Parameters!B$16</f>
        <v>855</v>
      </c>
      <c r="B174">
        <f>B173*(1+Parameters!B$1)^Parameters!B$16</f>
        <v>522683688668.92419</v>
      </c>
      <c r="C174">
        <f>C173/(1+Parameters!B$2)^Parameters!B$16</f>
        <v>8.6648683712173914E-5</v>
      </c>
      <c r="D174">
        <f>(1/B174)*(1-Parameters!B$4)*K174</f>
        <v>157081950710.09869</v>
      </c>
      <c r="E174">
        <f>D174^(1-Parameters!B$3)/(1-Parameters!B$3)</f>
        <v>-3.4457816634101573E-4</v>
      </c>
      <c r="F174" s="59">
        <f t="shared" si="48"/>
        <v>-15605.894714572365</v>
      </c>
      <c r="G174">
        <f>G173*(1+Parameters!B$1+Parameters!B$5)^Parameters!B$16</f>
        <v>1475383458.4289005</v>
      </c>
      <c r="H174">
        <f>EXP(-Parameters!B$6*N174^2)</f>
        <v>0.93847534841724578</v>
      </c>
      <c r="I174">
        <f>EXP(Parameters!B$7*L174-Parameters!B$8/2*L174^2)</f>
        <v>1.0104802056402309</v>
      </c>
      <c r="J174" s="54">
        <f t="shared" si="55"/>
        <v>0.94831076305694584</v>
      </c>
      <c r="K174">
        <f>Parameters!B$15*G174*H174*I174</f>
        <v>1.0803180713219015E+23</v>
      </c>
      <c r="L174" s="56">
        <v>9.3051165991114697</v>
      </c>
      <c r="M174" s="2">
        <f>M173+L174*Parameters!B$16</f>
        <v>7428.4577012377686</v>
      </c>
      <c r="N174" s="2">
        <f>N173+Parameters!B$9*(Parameters!B$10*Model!M174-Model!N173)</f>
        <v>3.5636691850963058</v>
      </c>
      <c r="O174" s="37">
        <f t="shared" si="59"/>
        <v>1.9812122751069472E-2</v>
      </c>
      <c r="S174" s="48"/>
      <c r="U174" s="48"/>
      <c r="Y174" s="38">
        <f t="shared" si="60"/>
        <v>-1.8787724893052846E-4</v>
      </c>
      <c r="AC174" s="10">
        <f>(Parameters!$B$13-Parameters!$E$25/Parameters!$E$24)*EXP(0.5*$A174*Parameters!$E$26) + Parameters!$E$25/Parameters!$E$24</f>
        <v>6897.5323619045921</v>
      </c>
      <c r="AD174" s="10">
        <f>(Parameters!B$13-Parameters!E$25/Parameters!E$24)*0.5*Parameters!E$26*EXP(-0.5*Model!A174*Parameters!E$27)</f>
        <v>0.51642651208217327</v>
      </c>
      <c r="AE174" s="10">
        <f>(Parameters!B$7-Parameters!B$8*Model!AD174)*(Parameters!B$15*EXP((Parameters!B$1+Parameters!B$19)*A174))/1000000000</f>
        <v>120247796294.46075</v>
      </c>
      <c r="AF174" s="2">
        <f>AF173+Parameters!B$9*(Parameters!B$10*Model!AC174-Model!AF173)</f>
        <v>3.3107032305748736</v>
      </c>
      <c r="AG174" s="10">
        <f t="shared" si="51"/>
        <v>-0.25296595452143222</v>
      </c>
      <c r="AH174" s="11">
        <f t="shared" si="52"/>
        <v>-7.0984690604662837E-2</v>
      </c>
      <c r="AI174" s="11">
        <f t="shared" si="61"/>
        <v>-4.436733252854097E-3</v>
      </c>
      <c r="AJ174" s="35">
        <v>5.3682673601132352E-2</v>
      </c>
      <c r="AK174" s="11"/>
      <c r="AL174" s="2">
        <f>(Parameters!$B$13-Parameters!$B$25/Parameters!$B$24)*EXP(0.5*$A174*Parameters!$B$26) + Parameters!$B$25/Parameters!$B$24</f>
        <v>6995.3178610855048</v>
      </c>
      <c r="AM174" s="2">
        <f>(Parameters!B$13-Parameters!B$25/Parameters!B$24)*0.5*Parameters!B$26*EXP(-0.5*Model!A174*Parameters!B$27)</f>
        <v>0.54462040882270402</v>
      </c>
      <c r="AN174" s="8">
        <f>(Parameters!B$7-Parameters!B$8*Model!AM174)*(Parameters!B$15*EXP((Parameters!B$1+Parameters!B$19)*A174))/1000000000</f>
        <v>120166071079.70821</v>
      </c>
      <c r="AO174" s="2">
        <f>AO173+Parameters!B$9*(Parameters!B$10*Model!AL174-Model!AO173)</f>
        <v>3.3576341575555286</v>
      </c>
      <c r="AP174">
        <f t="shared" si="53"/>
        <v>-0.20603502754077718</v>
      </c>
      <c r="AQ174" s="3">
        <f t="shared" si="54"/>
        <v>-5.781541911983315E-2</v>
      </c>
      <c r="AV174" s="15">
        <f>IF(Parameters!H$30*EXP(0.5*Model!A174*Parameters!H$26)+Parameters!H$31*EXP(0.5*Model!A174*Parameters!H$27)+Parameters!$H$25/Parameters!$H$24&gt;AV173,Parameters!H$30*EXP(0.5*Model!A174*Parameters!H$26)+Parameters!H$31*EXP(0.5*Model!A174*Parameters!H$27)+Parameters!$H$25/Parameters!$H$24,AV173+5*AW173)</f>
        <v>4178.3170609379795</v>
      </c>
      <c r="AW174" s="22">
        <f>IF(Parameters!H$30*0.5*Parameters!H$26*EXP(0.5*Model!A174*Parameters!H$26)+Parameters!H$31*0.5*Parameters!H$27*EXP(0.5*Model!A174*Parameters!H$27)&gt;0,Parameters!H$30*0.5*Parameters!H$26*EXP(0.5*Model!A174*Parameters!H$26)+Parameters!H$31*0.5*Parameters!H$27*EXP(0.5*Model!A174*Parameters!H$27),0)</f>
        <v>0</v>
      </c>
      <c r="AX174">
        <f>(Parameters!B$7-Parameters!B$8*Model!AW174)*(Parameters!B$15*EXP((Parameters!B$1+Parameters!B$19)*A174))/1000000000</f>
        <v>121744753880.43155</v>
      </c>
      <c r="AY174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174))/1000000000</f>
        <v>259597938372394.69</v>
      </c>
      <c r="AZ174" s="2">
        <f>AZ173+Parameters!B$9*(Parameters!B$10*Model!AV174-Model!AZ173)</f>
        <v>2.0055921892502302</v>
      </c>
      <c r="BC174">
        <v>4166.6000000000004</v>
      </c>
      <c r="BD174">
        <v>0</v>
      </c>
      <c r="BE174">
        <f>(Parameters!B$7-Parameters!B$8*Model!BD174)*(Parameters!B$15*EXP((Parameters!B$1+Parameters!B$19)*A174))/1000000000</f>
        <v>121744753880.43155</v>
      </c>
      <c r="BF174" s="2">
        <f>BF173+Parameters!B$9*(Parameters!B$10*Model!BC174-Model!BF173)</f>
        <v>1.9999680000000002</v>
      </c>
    </row>
    <row r="175" spans="1:58" x14ac:dyDescent="0.3">
      <c r="A175">
        <f>A174+Parameters!B$16</f>
        <v>860</v>
      </c>
      <c r="B175">
        <f>B174*(1+Parameters!B$1)^Parameters!B$16</f>
        <v>535882106797.44482</v>
      </c>
      <c r="C175">
        <f>C174/(1+Parameters!B$2)^Parameters!B$16</f>
        <v>8.2036324017023267E-5</v>
      </c>
      <c r="D175">
        <f>(1/B175)*(1-Parameters!B$4)*K175</f>
        <v>173271500773.00381</v>
      </c>
      <c r="E175">
        <f>D175^(1-Parameters!B$3)/(1-Parameters!B$3)</f>
        <v>-3.3294880286063053E-4</v>
      </c>
      <c r="F175" s="59">
        <f t="shared" si="48"/>
        <v>-14637.028065030639</v>
      </c>
      <c r="G175">
        <f>G174*(1+Parameters!B$1+Parameters!B$5)^Parameters!B$16</f>
        <v>1669260962.0294316</v>
      </c>
      <c r="H175">
        <f>EXP(-Parameters!B$6*N175^2)</f>
        <v>0.93769644738371505</v>
      </c>
      <c r="I175">
        <f>EXP(Parameters!B$7*L175-Parameters!B$8/2*L175^2)</f>
        <v>1.0108814845972287</v>
      </c>
      <c r="J175" s="54">
        <f t="shared" si="55"/>
        <v>0.94789997683279703</v>
      </c>
      <c r="K175">
        <f>Parameters!B$15*G175*H175*I175</f>
        <v>1.2217512747656892E+23</v>
      </c>
      <c r="L175" s="56">
        <v>9.7124453792306245</v>
      </c>
      <c r="M175" s="2">
        <f>M174+L175*Parameters!B$16</f>
        <v>7477.0199281339219</v>
      </c>
      <c r="N175" s="2">
        <f>N174+Parameters!B$9*(Parameters!B$10*Model!M175-Model!N174)</f>
        <v>3.5868927838133096</v>
      </c>
      <c r="O175" s="37">
        <f t="shared" si="59"/>
        <v>1.9801521531546573E-2</v>
      </c>
      <c r="S175" s="48"/>
      <c r="U175" s="48"/>
      <c r="Y175" s="38">
        <f t="shared" si="60"/>
        <v>-1.9847846845342729E-4</v>
      </c>
      <c r="AC175" s="10">
        <f>(Parameters!$B$13-Parameters!$E$25/Parameters!$E$24)*EXP(0.5*$A175*Parameters!$E$26) + Parameters!$E$25/Parameters!$E$24</f>
        <v>6900.0860017083423</v>
      </c>
      <c r="AD175" s="10">
        <f>(Parameters!B$13-Parameters!E$25/Parameters!E$24)*0.5*Parameters!E$26*EXP(-0.5*Model!A175*Parameters!E$27)</f>
        <v>0.50507148516828226</v>
      </c>
      <c r="AE175" s="10">
        <f>(Parameters!B$7-Parameters!B$8*Model!AD175)*(Parameters!B$15*EXP((Parameters!B$1+Parameters!B$19)*A175))/1000000000</f>
        <v>135955587347.38654</v>
      </c>
      <c r="AF175" s="2">
        <f>AF174+Parameters!B$9*(Parameters!B$10*Model!AC175-Model!AF174)</f>
        <v>3.3119314469674741</v>
      </c>
      <c r="AG175" s="10">
        <f t="shared" si="51"/>
        <v>-0.27496133684583546</v>
      </c>
      <c r="AH175" s="11">
        <f t="shared" si="52"/>
        <v>-7.6657249998288948E-2</v>
      </c>
      <c r="AI175" s="11">
        <f t="shared" si="61"/>
        <v>-4.436733252854097E-3</v>
      </c>
      <c r="AJ175" s="35">
        <v>5.1930366036023377E-2</v>
      </c>
      <c r="AK175" s="11"/>
      <c r="AL175" s="2">
        <f>(Parameters!$B$13-Parameters!$B$25/Parameters!$B$24)*EXP(0.5*$A175*Parameters!$B$26) + Parameters!$B$25/Parameters!$B$24</f>
        <v>6998.0112675246883</v>
      </c>
      <c r="AM175" s="2">
        <f>(Parameters!B$13-Parameters!B$25/Parameters!B$24)*0.5*Parameters!B$26*EXP(-0.5*Model!A175*Parameters!B$27)</f>
        <v>0.53278550227261534</v>
      </c>
      <c r="AN175" s="8">
        <f>(Parameters!B$7-Parameters!B$8*Model!AM175)*(Parameters!B$15*EXP((Parameters!B$1+Parameters!B$19)*A175))/1000000000</f>
        <v>135864784070.74446</v>
      </c>
      <c r="AO175" s="2">
        <f>AO174+Parameters!B$9*(Parameters!B$10*Model!AL175-Model!AO174)</f>
        <v>3.3589295658872516</v>
      </c>
      <c r="AP175">
        <f t="shared" si="53"/>
        <v>-0.227963217926058</v>
      </c>
      <c r="AQ175" s="3">
        <f t="shared" si="54"/>
        <v>-6.3554511290327714E-2</v>
      </c>
      <c r="AV175" s="15">
        <f>IF(Parameters!H$30*EXP(0.5*Model!A175*Parameters!H$26)+Parameters!H$31*EXP(0.5*Model!A175*Parameters!H$27)+Parameters!$H$25/Parameters!$H$24&gt;AV174,Parameters!H$30*EXP(0.5*Model!A175*Parameters!H$26)+Parameters!H$31*EXP(0.5*Model!A175*Parameters!H$27)+Parameters!$H$25/Parameters!$H$24,AV174+5*AW174)</f>
        <v>4178.3170609379795</v>
      </c>
      <c r="AW175" s="22">
        <f>IF(Parameters!H$30*0.5*Parameters!H$26*EXP(0.5*Model!A175*Parameters!H$26)+Parameters!H$31*0.5*Parameters!H$27*EXP(0.5*Model!A175*Parameters!H$27)&gt;0,Parameters!H$30*0.5*Parameters!H$26*EXP(0.5*Model!A175*Parameters!H$26)+Parameters!H$31*0.5*Parameters!H$27*EXP(0.5*Model!A175*Parameters!H$27),0)</f>
        <v>0</v>
      </c>
      <c r="AX175">
        <f>(Parameters!B$7-Parameters!B$8*Model!AW175)*(Parameters!B$15*EXP((Parameters!B$1+Parameters!B$19)*A175))/1000000000</f>
        <v>137610423079.75626</v>
      </c>
      <c r="AY175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175))/1000000000</f>
        <v>312861012763891.19</v>
      </c>
      <c r="AZ175" s="2">
        <f>AZ174+Parameters!B$9*(Parameters!B$10*Model!AV175-Model!AZ174)</f>
        <v>2.0055921892502302</v>
      </c>
      <c r="BC175">
        <v>4166.6000000000004</v>
      </c>
      <c r="BD175">
        <v>0</v>
      </c>
      <c r="BE175">
        <f>(Parameters!B$7-Parameters!B$8*Model!BD175)*(Parameters!B$15*EXP((Parameters!B$1+Parameters!B$19)*A175))/1000000000</f>
        <v>137610423079.75626</v>
      </c>
      <c r="BF175" s="2">
        <f>BF174+Parameters!B$9*(Parameters!B$10*Model!BC175-Model!BF174)</f>
        <v>1.9999680000000002</v>
      </c>
    </row>
    <row r="176" spans="1:58" x14ac:dyDescent="0.3">
      <c r="A176">
        <f>A175+Parameters!B$16</f>
        <v>865</v>
      </c>
      <c r="B176">
        <f>B175*(1+Parameters!B$1)^Parameters!B$16</f>
        <v>549413801523.01959</v>
      </c>
      <c r="C176">
        <f>C175/(1+Parameters!B$2)^Parameters!B$16</f>
        <v>7.7669482903875746E-5</v>
      </c>
      <c r="D176">
        <f>(1/B176)*(1-Parameters!B$4)*K176</f>
        <v>191119682373.72845</v>
      </c>
      <c r="E176">
        <f>D176^(1-Parameters!B$3)/(1-Parameters!B$3)</f>
        <v>-3.2171777792379467E-4</v>
      </c>
      <c r="F176" s="59">
        <f t="shared" si="48"/>
        <v>-13728.561674381719</v>
      </c>
      <c r="G176">
        <f>G175*(1+Parameters!B$1+Parameters!B$5)^Parameters!B$16</f>
        <v>1888615561.897804</v>
      </c>
      <c r="H176">
        <f>EXP(-Parameters!B$6*N176^2)</f>
        <v>0.93688064532883142</v>
      </c>
      <c r="I176">
        <f>EXP(Parameters!B$7*L176-Parameters!B$8/2*L176^2)</f>
        <v>1.0112708884248511</v>
      </c>
      <c r="J176" s="54">
        <f t="shared" si="55"/>
        <v>0.9474401225497352</v>
      </c>
      <c r="K176">
        <f>Parameters!B$15*G176*H176*I176</f>
        <v>1.3816288320897656E+23</v>
      </c>
      <c r="L176" s="56">
        <v>10.112536655276061</v>
      </c>
      <c r="M176" s="2">
        <f>M175+L176*Parameters!B$16</f>
        <v>7527.582611410302</v>
      </c>
      <c r="N176" s="2">
        <f>N175+Parameters!B$9*(Parameters!B$10*Model!M176-Model!N175)</f>
        <v>3.6110769707168617</v>
      </c>
      <c r="O176" s="37">
        <f t="shared" si="59"/>
        <v>1.9801340366013553E-2</v>
      </c>
      <c r="S176" s="48"/>
      <c r="U176" s="48"/>
      <c r="Y176" s="38">
        <f t="shared" si="60"/>
        <v>-1.9865963398644701E-4</v>
      </c>
      <c r="AC176" s="10">
        <f>(Parameters!$B$13-Parameters!$E$25/Parameters!$E$24)*EXP(0.5*$A176*Parameters!$E$26) + Parameters!$E$25/Parameters!$E$24</f>
        <v>6902.5834928674703</v>
      </c>
      <c r="AD176" s="10">
        <f>(Parameters!B$13-Parameters!E$25/Parameters!E$24)*0.5*Parameters!E$26*EXP(-0.5*Model!A176*Parameters!E$27)</f>
        <v>0.49396612908499099</v>
      </c>
      <c r="AE176" s="10">
        <f>(Parameters!B$7-Parameters!B$8*Model!AD176)*(Parameters!B$15*EXP((Parameters!B$1+Parameters!B$19)*A176))/1000000000</f>
        <v>153714327671.30597</v>
      </c>
      <c r="AF176" s="2">
        <f>AF175+Parameters!B$9*(Parameters!B$10*Model!AC176-Model!AF175)</f>
        <v>3.3131326577167388</v>
      </c>
      <c r="AG176" s="10">
        <f t="shared" si="51"/>
        <v>-0.29794431300012292</v>
      </c>
      <c r="AH176" s="11">
        <f t="shared" si="52"/>
        <v>-8.2508435964181559E-2</v>
      </c>
      <c r="AI176" s="11">
        <f t="shared" si="61"/>
        <v>-4.436733252854097E-3</v>
      </c>
      <c r="AJ176" s="35">
        <v>5.0235257220469141E-2</v>
      </c>
      <c r="AK176" s="11"/>
      <c r="AL176" s="2">
        <f>(Parameters!$B$13-Parameters!$B$25/Parameters!$B$24)*EXP(0.5*$A176*Parameters!$B$26) + Parameters!$B$25/Parameters!$B$24</f>
        <v>7000.6461447332495</v>
      </c>
      <c r="AM176" s="2">
        <f>(Parameters!B$13-Parameters!B$25/Parameters!B$24)*0.5*Parameters!B$26*EXP(-0.5*Model!A176*Parameters!B$27)</f>
        <v>0.52120777487112324</v>
      </c>
      <c r="AN176" s="8">
        <f>(Parameters!B$7-Parameters!B$8*Model!AM176)*(Parameters!B$15*EXP((Parameters!B$1+Parameters!B$19)*A176))/1000000000</f>
        <v>153613440381.52789</v>
      </c>
      <c r="AO176" s="2">
        <f>AO175+Parameters!B$9*(Parameters!B$10*Model!AL176-Model!AO175)</f>
        <v>3.3601968242703091</v>
      </c>
      <c r="AP176">
        <f t="shared" si="53"/>
        <v>-0.25088014644655265</v>
      </c>
      <c r="AQ176" s="3">
        <f t="shared" si="54"/>
        <v>-6.9475158929317576E-2</v>
      </c>
      <c r="AV176" s="15">
        <f>IF(Parameters!H$30*EXP(0.5*Model!A176*Parameters!H$26)+Parameters!H$31*EXP(0.5*Model!A176*Parameters!H$27)+Parameters!$H$25/Parameters!$H$24&gt;AV175,Parameters!H$30*EXP(0.5*Model!A176*Parameters!H$26)+Parameters!H$31*EXP(0.5*Model!A176*Parameters!H$27)+Parameters!$H$25/Parameters!$H$24,AV175+5*AW175)</f>
        <v>4178.3170609379795</v>
      </c>
      <c r="AW176" s="22">
        <f>IF(Parameters!H$30*0.5*Parameters!H$26*EXP(0.5*Model!A176*Parameters!H$26)+Parameters!H$31*0.5*Parameters!H$27*EXP(0.5*Model!A176*Parameters!H$27)&gt;0,Parameters!H$30*0.5*Parameters!H$26*EXP(0.5*Model!A176*Parameters!H$26)+Parameters!H$31*0.5*Parameters!H$27*EXP(0.5*Model!A176*Parameters!H$27),0)</f>
        <v>0</v>
      </c>
      <c r="AX176">
        <f>(Parameters!B$7-Parameters!B$8*Model!AW176)*(Parameters!B$15*EXP((Parameters!B$1+Parameters!B$19)*A176))/1000000000</f>
        <v>155543692328.5228</v>
      </c>
      <c r="AY176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176))/1000000000</f>
        <v>377052352269590.94</v>
      </c>
      <c r="AZ176" s="2">
        <f>AZ175+Parameters!B$9*(Parameters!B$10*Model!AV176-Model!AZ175)</f>
        <v>2.0055921892502302</v>
      </c>
      <c r="BC176">
        <v>4166.6000000000004</v>
      </c>
      <c r="BD176">
        <v>0</v>
      </c>
      <c r="BE176">
        <f>(Parameters!B$7-Parameters!B$8*Model!BD176)*(Parameters!B$15*EXP((Parameters!B$1+Parameters!B$19)*A176))/1000000000</f>
        <v>155543692328.5228</v>
      </c>
      <c r="BF176" s="2">
        <f>BF175+Parameters!B$9*(Parameters!B$10*Model!BC176-Model!BF175)</f>
        <v>1.9999680000000002</v>
      </c>
    </row>
    <row r="177" spans="1:58" x14ac:dyDescent="0.3">
      <c r="A177">
        <f>A176+Parameters!B$16</f>
        <v>870</v>
      </c>
      <c r="B177">
        <f>B176*(1+Parameters!B$1)^Parameters!B$16</f>
        <v>563287188497.3623</v>
      </c>
      <c r="C177">
        <f>C176/(1+Parameters!B$2)^Parameters!B$16</f>
        <v>7.3535091276196623E-5</v>
      </c>
      <c r="D177">
        <f>(1/B177)*(1-Parameters!B$4)*K177</f>
        <v>210806164794.65552</v>
      </c>
      <c r="E177">
        <f>D177^(1-Parameters!B$3)/(1-Parameters!B$3)</f>
        <v>-3.1086569442553331E-4</v>
      </c>
      <c r="F177" s="59">
        <f t="shared" si="48"/>
        <v>-12876.48444774872</v>
      </c>
      <c r="G177">
        <f>G176*(1+Parameters!B$1+Parameters!B$5)^Parameters!B$16</f>
        <v>2136795157.7242174</v>
      </c>
      <c r="H177">
        <f>EXP(-Parameters!B$6*N177^2)</f>
        <v>0.93602352061547234</v>
      </c>
      <c r="I177">
        <f>EXP(Parameters!B$7*L177-Parameters!B$8/2*L177^2)</f>
        <v>1.0117049725289182</v>
      </c>
      <c r="J177" s="54">
        <f t="shared" si="55"/>
        <v>0.94697965021069774</v>
      </c>
      <c r="K177">
        <f>Parameters!B$15*G177*H177*I177</f>
        <v>1.5624264721722781E+23</v>
      </c>
      <c r="L177" s="56">
        <v>10.564350641112631</v>
      </c>
      <c r="M177" s="2">
        <f>M176+L177*Parameters!B$16</f>
        <v>7580.4043646158652</v>
      </c>
      <c r="N177" s="2">
        <f>N176+Parameters!B$9*(Parameters!B$10*Model!M177-Model!N176)</f>
        <v>3.6363353519054185</v>
      </c>
      <c r="O177" s="37">
        <f t="shared" si="59"/>
        <v>1.9798408145255797E-2</v>
      </c>
      <c r="S177" s="48"/>
      <c r="U177" s="48"/>
      <c r="Y177" s="38">
        <f t="shared" si="60"/>
        <v>-2.0159185474420346E-4</v>
      </c>
      <c r="AC177" s="10">
        <f>(Parameters!$B$13-Parameters!$E$25/Parameters!$E$24)*EXP(0.5*$A177*Parameters!$E$26) + Parameters!$E$25/Parameters!$E$24</f>
        <v>6905.0260699610617</v>
      </c>
      <c r="AD177" s="10">
        <f>(Parameters!B$13-Parameters!E$25/Parameters!E$24)*0.5*Parameters!E$26*EXP(-0.5*Model!A177*Parameters!E$27)</f>
        <v>0.48310495414705884</v>
      </c>
      <c r="AE177" s="10">
        <f>(Parameters!B$7-Parameters!B$8*Model!AD177)*(Parameters!B$15*EXP((Parameters!B$1+Parameters!B$19)*A177))/1000000000</f>
        <v>173791708994.13025</v>
      </c>
      <c r="AF177" s="2">
        <f>AF176+Parameters!B$9*(Parameters!B$10*Model!AC177-Model!AF176)</f>
        <v>3.3143074566144279</v>
      </c>
      <c r="AG177" s="10">
        <f t="shared" si="51"/>
        <v>-0.32202789529099052</v>
      </c>
      <c r="AH177" s="11">
        <f t="shared" si="52"/>
        <v>-8.8558360031961783E-2</v>
      </c>
      <c r="AI177" s="11">
        <f t="shared" si="61"/>
        <v>-4.436733252854097E-3</v>
      </c>
      <c r="AJ177" s="35">
        <v>4.8595480075301685E-2</v>
      </c>
      <c r="AK177" s="11"/>
      <c r="AL177" s="2">
        <f>(Parameters!$B$13-Parameters!$B$25/Parameters!$B$24)*EXP(0.5*$A177*Parameters!$B$26) + Parameters!$B$25/Parameters!$B$24</f>
        <v>7003.2237645841551</v>
      </c>
      <c r="AM177" s="2">
        <f>(Parameters!B$13-Parameters!B$25/Parameters!B$24)*0.5*Parameters!B$26*EXP(-0.5*Model!A177*Parameters!B$27)</f>
        <v>0.50988163797127106</v>
      </c>
      <c r="AN177" s="8">
        <f>(Parameters!B$7-Parameters!B$8*Model!AM177)*(Parameters!B$15*EXP((Parameters!B$1+Parameters!B$19)*A177))/1000000000</f>
        <v>173679620514.53979</v>
      </c>
      <c r="AO177" s="2">
        <f>AO176+Parameters!B$9*(Parameters!B$10*Model!AL177-Model!AO176)</f>
        <v>3.3614365444188539</v>
      </c>
      <c r="AP177">
        <f t="shared" si="53"/>
        <v>-0.27489880748656459</v>
      </c>
      <c r="AQ177" s="3">
        <f t="shared" si="54"/>
        <v>-7.5597760075268972E-2</v>
      </c>
      <c r="AV177" s="15">
        <f>IF(Parameters!H$30*EXP(0.5*Model!A177*Parameters!H$26)+Parameters!H$31*EXP(0.5*Model!A177*Parameters!H$27)+Parameters!$H$25/Parameters!$H$24&gt;AV176,Parameters!H$30*EXP(0.5*Model!A177*Parameters!H$26)+Parameters!H$31*EXP(0.5*Model!A177*Parameters!H$27)+Parameters!$H$25/Parameters!$H$24,AV176+5*AW176)</f>
        <v>4178.3170609379795</v>
      </c>
      <c r="AW177" s="22">
        <f>IF(Parameters!H$30*0.5*Parameters!H$26*EXP(0.5*Model!A177*Parameters!H$26)+Parameters!H$31*0.5*Parameters!H$27*EXP(0.5*Model!A177*Parameters!H$27)&gt;0,Parameters!H$30*0.5*Parameters!H$26*EXP(0.5*Model!A177*Parameters!H$26)+Parameters!H$31*0.5*Parameters!H$27*EXP(0.5*Model!A177*Parameters!H$27),0)</f>
        <v>0</v>
      </c>
      <c r="AX177">
        <f>(Parameters!B$7-Parameters!B$8*Model!AW177)*(Parameters!B$15*EXP((Parameters!B$1+Parameters!B$19)*A177))/1000000000</f>
        <v>175814009445.83838</v>
      </c>
      <c r="AY177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177))/1000000000</f>
        <v>454414166521038.81</v>
      </c>
      <c r="AZ177" s="2">
        <f>AZ176+Parameters!B$9*(Parameters!B$10*Model!AV177-Model!AZ176)</f>
        <v>2.0055921892502302</v>
      </c>
      <c r="BC177">
        <v>4166.6000000000004</v>
      </c>
      <c r="BD177">
        <v>0</v>
      </c>
      <c r="BE177">
        <f>(Parameters!B$7-Parameters!B$8*Model!BD177)*(Parameters!B$15*EXP((Parameters!B$1+Parameters!B$19)*A177))/1000000000</f>
        <v>175814009445.83838</v>
      </c>
      <c r="BF177" s="2">
        <f>BF176+Parameters!B$9*(Parameters!B$10*Model!BC177-Model!BF176)</f>
        <v>1.9999680000000002</v>
      </c>
    </row>
    <row r="178" spans="1:58" x14ac:dyDescent="0.3">
      <c r="A178">
        <f>A177+Parameters!B$16</f>
        <v>875</v>
      </c>
      <c r="B178">
        <f>B177*(1+Parameters!B$1)^Parameters!B$16</f>
        <v>577510895877.9386</v>
      </c>
      <c r="C178">
        <f>C177/(1+Parameters!B$2)^Parameters!B$16</f>
        <v>6.9620775713040515E-5</v>
      </c>
      <c r="D178">
        <f>(1/B178)*(1-Parameters!B$4)*K178</f>
        <v>232517131095.60419</v>
      </c>
      <c r="E178">
        <f>D178^(1-Parameters!B$3)/(1-Parameters!B$3)</f>
        <v>-3.0038118145653205E-4</v>
      </c>
      <c r="F178" s="59">
        <f t="shared" si="48"/>
        <v>-12077.353036152108</v>
      </c>
      <c r="G178">
        <f>G177*(1+Parameters!B$1+Parameters!B$5)^Parameters!B$16</f>
        <v>2417587590.7140975</v>
      </c>
      <c r="H178">
        <f>EXP(-Parameters!B$6*N178^2)</f>
        <v>0.93512074395250944</v>
      </c>
      <c r="I178">
        <f>EXP(Parameters!B$7*L178-Parameters!B$8/2*L178^2)</f>
        <v>1.0121749520556962</v>
      </c>
      <c r="J178" s="54">
        <f t="shared" si="55"/>
        <v>0.94650579417641822</v>
      </c>
      <c r="K178">
        <f>Parameters!B$15*G178*H178*I178</f>
        <v>1.7668575879735587E+23</v>
      </c>
      <c r="L178" s="56">
        <v>11.060740634880517</v>
      </c>
      <c r="M178" s="2">
        <f>M177+L178*Parameters!B$16</f>
        <v>7635.7080677902677</v>
      </c>
      <c r="N178" s="2">
        <f>N177+Parameters!B$9*(Parameters!B$10*Model!M178-Model!N177)</f>
        <v>3.6627754535027321</v>
      </c>
      <c r="O178" s="37">
        <f t="shared" si="59"/>
        <v>1.9790826745690104E-2</v>
      </c>
      <c r="S178" s="48"/>
      <c r="U178" s="48"/>
      <c r="Y178" s="38">
        <f t="shared" si="60"/>
        <v>-2.0917325430989606E-4</v>
      </c>
      <c r="AC178" s="10">
        <f>(Parameters!$B$13-Parameters!$E$25/Parameters!$E$24)*EXP(0.5*$A178*Parameters!$E$26) + Parameters!$E$25/Parameters!$E$24</f>
        <v>6907.4149404226591</v>
      </c>
      <c r="AD178" s="10">
        <f>(Parameters!B$13-Parameters!E$25/Parameters!E$24)*0.5*Parameters!E$26*EXP(-0.5*Model!A178*Parameters!E$27)</f>
        <v>0.47248259137475213</v>
      </c>
      <c r="AE178" s="10">
        <f>(Parameters!B$7-Parameters!B$8*Model!AD178)*(Parameters!B$15*EXP((Parameters!B$1+Parameters!B$19)*A178))/1000000000</f>
        <v>196490352038.52924</v>
      </c>
      <c r="AF178" s="2">
        <f>AF177+Parameters!B$9*(Parameters!B$10*Model!AC178-Model!AF177)</f>
        <v>3.315456424396189</v>
      </c>
      <c r="AG178" s="10">
        <f t="shared" si="51"/>
        <v>-0.34731902910654311</v>
      </c>
      <c r="AH178" s="11">
        <f t="shared" si="52"/>
        <v>-9.4824002594644463E-2</v>
      </c>
      <c r="AI178" s="11">
        <f t="shared" si="61"/>
        <v>-4.436733252854097E-3</v>
      </c>
      <c r="AJ178" s="35">
        <v>4.7009228466472444E-2</v>
      </c>
      <c r="AK178" s="11"/>
      <c r="AL178" s="2">
        <f>(Parameters!$B$13-Parameters!$B$25/Parameters!$B$24)*EXP(0.5*$A178*Parameters!$B$26) + Parameters!$B$25/Parameters!$B$24</f>
        <v>7005.7453713118603</v>
      </c>
      <c r="AM178" s="2">
        <f>(Parameters!B$13-Parameters!B$25/Parameters!B$24)*0.5*Parameters!B$26*EXP(-0.5*Model!A178*Parameters!B$27)</f>
        <v>0.49880162437053105</v>
      </c>
      <c r="AN178" s="8">
        <f>(Parameters!B$7-Parameters!B$8*Model!AM178)*(Parameters!B$15*EXP((Parameters!B$1+Parameters!B$19)*A178))/1000000000</f>
        <v>196365821693.7998</v>
      </c>
      <c r="AO178" s="2">
        <f>AO177+Parameters!B$9*(Parameters!B$10*Model!AL178-Model!AO177)</f>
        <v>3.3626493247541482</v>
      </c>
      <c r="AP178">
        <f t="shared" si="53"/>
        <v>-0.30012612874858391</v>
      </c>
      <c r="AQ178" s="3">
        <f t="shared" si="54"/>
        <v>-8.1939538079401422E-2</v>
      </c>
      <c r="AV178" s="15">
        <f>IF(Parameters!H$30*EXP(0.5*Model!A178*Parameters!H$26)+Parameters!H$31*EXP(0.5*Model!A178*Parameters!H$27)+Parameters!$H$25/Parameters!$H$24&gt;AV177,Parameters!H$30*EXP(0.5*Model!A178*Parameters!H$26)+Parameters!H$31*EXP(0.5*Model!A178*Parameters!H$27)+Parameters!$H$25/Parameters!$H$24,AV177+5*AW177)</f>
        <v>4178.3170609379795</v>
      </c>
      <c r="AW178" s="22">
        <f>IF(Parameters!H$30*0.5*Parameters!H$26*EXP(0.5*Model!A178*Parameters!H$26)+Parameters!H$31*0.5*Parameters!H$27*EXP(0.5*Model!A178*Parameters!H$27)&gt;0,Parameters!H$30*0.5*Parameters!H$26*EXP(0.5*Model!A178*Parameters!H$26)+Parameters!H$31*0.5*Parameters!H$27*EXP(0.5*Model!A178*Parameters!H$27),0)</f>
        <v>0</v>
      </c>
      <c r="AX178">
        <f>(Parameters!B$7-Parameters!B$8*Model!AW178)*(Parameters!B$15*EXP((Parameters!B$1+Parameters!B$19)*A178))/1000000000</f>
        <v>198725936453.50369</v>
      </c>
      <c r="AY178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178))/1000000000</f>
        <v>547648711092960.31</v>
      </c>
      <c r="AZ178" s="2">
        <f>AZ177+Parameters!B$9*(Parameters!B$10*Model!AV178-Model!AZ177)</f>
        <v>2.0055921892502302</v>
      </c>
      <c r="BC178">
        <v>4166.6000000000004</v>
      </c>
      <c r="BD178">
        <v>0</v>
      </c>
      <c r="BE178">
        <f>(Parameters!B$7-Parameters!B$8*Model!BD178)*(Parameters!B$15*EXP((Parameters!B$1+Parameters!B$19)*A178))/1000000000</f>
        <v>198725936453.50369</v>
      </c>
      <c r="BF178" s="2">
        <f>BF177+Parameters!B$9*(Parameters!B$10*Model!BC178-Model!BF177)</f>
        <v>1.9999680000000002</v>
      </c>
    </row>
    <row r="179" spans="1:58" x14ac:dyDescent="0.3">
      <c r="A179">
        <f>A178+Parameters!B$16</f>
        <v>880</v>
      </c>
      <c r="B179">
        <f>B178*(1+Parameters!B$1)^Parameters!B$16</f>
        <v>592093769694.0022</v>
      </c>
      <c r="C179">
        <f>C178/(1+Parameters!B$2)^Parameters!B$16</f>
        <v>6.5914821437836269E-5</v>
      </c>
      <c r="D179">
        <f>(1/B179)*(1-Parameters!B$4)*K179</f>
        <v>256454580968.79984</v>
      </c>
      <c r="E179">
        <f>D179^(1-Parameters!B$3)/(1-Parameters!B$3)</f>
        <v>-2.9025405398310709E-4</v>
      </c>
      <c r="F179" s="59">
        <f t="shared" si="48"/>
        <v>-11327.964136748154</v>
      </c>
      <c r="G179">
        <f>G178*(1+Parameters!B$1+Parameters!B$5)^Parameters!B$16</f>
        <v>2735278455.5163879</v>
      </c>
      <c r="H179">
        <f>EXP(-Parameters!B$6*N179^2)</f>
        <v>0.93416933834670279</v>
      </c>
      <c r="I179">
        <f>EXP(Parameters!B$7*L179-Parameters!B$8/2*L179^2)</f>
        <v>1.0126611652898398</v>
      </c>
      <c r="J179" s="54">
        <f t="shared" si="55"/>
        <v>0.94599701074821074</v>
      </c>
      <c r="K179">
        <f>Parameters!B$15*G179*H179*I179</f>
        <v>1.9979626263304264E+23</v>
      </c>
      <c r="L179" s="56">
        <v>11.582552075461452</v>
      </c>
      <c r="M179" s="2">
        <f>M178+L179*Parameters!B$16</f>
        <v>7693.6208281675754</v>
      </c>
      <c r="N179" s="2">
        <f>N178+Parameters!B$9*(Parameters!B$10*Model!M179-Model!N178)</f>
        <v>3.6904621051362496</v>
      </c>
      <c r="O179" s="37">
        <f t="shared" si="59"/>
        <v>1.978642893522875E-2</v>
      </c>
      <c r="S179" s="48"/>
      <c r="U179" s="48"/>
      <c r="Y179" s="38">
        <f t="shared" si="60"/>
        <v>-2.1357106477125007E-4</v>
      </c>
      <c r="AC179" s="10">
        <f>(Parameters!$B$13-Parameters!$E$25/Parameters!$E$24)*EXP(0.5*$A179*Parameters!$E$26) + Parameters!$E$25/Parameters!$E$24</f>
        <v>6909.7512851371248</v>
      </c>
      <c r="AD179" s="10">
        <f>(Parameters!B$13-Parameters!E$25/Parameters!E$24)*0.5*Parameters!E$26*EXP(-0.5*Model!A179*Parameters!E$27)</f>
        <v>0.4620937898398077</v>
      </c>
      <c r="AE179" s="10">
        <f>(Parameters!B$7-Parameters!B$8*Model!AD179)*(Parameters!B$15*EXP((Parameters!B$1+Parameters!B$19)*A179))/1000000000</f>
        <v>222152363040.78516</v>
      </c>
      <c r="AF179" s="2">
        <f>AF178+Parameters!B$9*(Parameters!B$10*Model!AC179-Model!AF178)</f>
        <v>3.316580129028635</v>
      </c>
      <c r="AG179" s="10">
        <f t="shared" si="51"/>
        <v>-0.37388197610761464</v>
      </c>
      <c r="AH179" s="11">
        <f t="shared" si="52"/>
        <v>-0.10131034148467734</v>
      </c>
      <c r="AI179" s="11">
        <f t="shared" si="61"/>
        <v>-4.436733252854097E-3</v>
      </c>
      <c r="AJ179" s="35">
        <v>4.5474755215684157E-2</v>
      </c>
      <c r="AK179" s="11"/>
      <c r="AL179" s="2">
        <f>(Parameters!$B$13-Parameters!$B$25/Parameters!$B$24)*EXP(0.5*$A179*Parameters!$B$26) + Parameters!$B$25/Parameters!$B$24</f>
        <v>7008.2121821129076</v>
      </c>
      <c r="AM179" s="2">
        <f>(Parameters!B$13-Parameters!B$25/Parameters!B$24)*0.5*Parameters!B$26*EXP(-0.5*Model!A179*Parameters!B$27)</f>
        <v>0.48796238567174877</v>
      </c>
      <c r="AN179" s="8">
        <f>(Parameters!B$7-Parameters!B$8*Model!AM179)*(Parameters!B$15*EXP((Parameters!B$1+Parameters!B$19)*A179))/1000000000</f>
        <v>222014013031.91525</v>
      </c>
      <c r="AO179" s="2">
        <f>AO178+Parameters!B$9*(Parameters!B$10*Model!AL179-Model!AO178)</f>
        <v>3.3638357506934242</v>
      </c>
      <c r="AP179">
        <f t="shared" si="53"/>
        <v>-0.3266263544428254</v>
      </c>
      <c r="AQ179" s="3">
        <f t="shared" si="54"/>
        <v>-8.8505543516688281E-2</v>
      </c>
      <c r="AV179" s="15">
        <f>IF(Parameters!H$30*EXP(0.5*Model!A179*Parameters!H$26)+Parameters!H$31*EXP(0.5*Model!A179*Parameters!H$27)+Parameters!$H$25/Parameters!$H$24&gt;AV178,Parameters!H$30*EXP(0.5*Model!A179*Parameters!H$26)+Parameters!H$31*EXP(0.5*Model!A179*Parameters!H$27)+Parameters!$H$25/Parameters!$H$24,AV178+5*AW178)</f>
        <v>4178.3170609379795</v>
      </c>
      <c r="AW179" s="22">
        <f>IF(Parameters!H$30*0.5*Parameters!H$26*EXP(0.5*Model!A179*Parameters!H$26)+Parameters!H$31*0.5*Parameters!H$27*EXP(0.5*Model!A179*Parameters!H$27)&gt;0,Parameters!H$30*0.5*Parameters!H$26*EXP(0.5*Model!A179*Parameters!H$26)+Parameters!H$31*0.5*Parameters!H$27*EXP(0.5*Model!A179*Parameters!H$27),0)</f>
        <v>0</v>
      </c>
      <c r="AX179">
        <f>(Parameters!B$7-Parameters!B$8*Model!AW179)*(Parameters!B$15*EXP((Parameters!B$1+Parameters!B$19)*A179))/1000000000</f>
        <v>224623725628.00858</v>
      </c>
      <c r="AY179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179))/1000000000</f>
        <v>660012677549072.25</v>
      </c>
      <c r="AZ179" s="2">
        <f>AZ178+Parameters!B$9*(Parameters!B$10*Model!AV179-Model!AZ178)</f>
        <v>2.0055921892502302</v>
      </c>
      <c r="BC179">
        <v>4166.6000000000004</v>
      </c>
      <c r="BD179">
        <v>0</v>
      </c>
      <c r="BE179">
        <f>(Parameters!B$7-Parameters!B$8*Model!BD179)*(Parameters!B$15*EXP((Parameters!B$1+Parameters!B$19)*A179))/1000000000</f>
        <v>224623725628.00858</v>
      </c>
      <c r="BF179" s="2">
        <f>BF178+Parameters!B$9*(Parameters!B$10*Model!BC179-Model!BF178)</f>
        <v>1.9999680000000002</v>
      </c>
    </row>
    <row r="180" spans="1:58" x14ac:dyDescent="0.3">
      <c r="A180">
        <f>A179+Parameters!B$16</f>
        <v>885</v>
      </c>
      <c r="B180">
        <f>B179*(1+Parameters!B$1)^Parameters!B$16</f>
        <v>607044879348.13074</v>
      </c>
      <c r="C180">
        <f>C179/(1+Parameters!B$2)^Parameters!B$16</f>
        <v>6.2406137258364842E-5</v>
      </c>
      <c r="D180">
        <f>(1/B180)*(1-Parameters!B$4)*K180</f>
        <v>282850272886.46619</v>
      </c>
      <c r="E180">
        <f>D180^(1-Parameters!B$3)/(1-Parameters!B$3)</f>
        <v>-2.8047047171258328E-4</v>
      </c>
      <c r="F180" s="59">
        <f t="shared" si="48"/>
        <v>-10625.154330815369</v>
      </c>
      <c r="G180">
        <f>G179*(1+Parameters!B$1+Parameters!B$5)^Parameters!B$16</f>
        <v>3094716509.1140246</v>
      </c>
      <c r="H180">
        <f>EXP(-Parameters!B$6*N180^2)</f>
        <v>0.93316446899214167</v>
      </c>
      <c r="I180">
        <f>EXP(Parameters!B$7*L180-Parameters!B$8/2*L180^2)</f>
        <v>1.013184862348729</v>
      </c>
      <c r="J180" s="54">
        <f t="shared" si="55"/>
        <v>0.9454681140645278</v>
      </c>
      <c r="K180">
        <f>Parameters!B$15*G180*H180*I180</f>
        <v>2.259247497078299E+23</v>
      </c>
      <c r="L180" s="56">
        <v>12.154507427170303</v>
      </c>
      <c r="M180" s="2">
        <f>M179+L180*Parameters!B$16</f>
        <v>7754.3933653034273</v>
      </c>
      <c r="N180" s="2">
        <f>N179+Parameters!B$9*(Parameters!B$10*Model!M180-Model!N179)</f>
        <v>3.7195110951816561</v>
      </c>
      <c r="O180" s="37">
        <f t="shared" si="59"/>
        <v>1.9770928233538099E-2</v>
      </c>
      <c r="S180" s="48"/>
      <c r="U180" s="48"/>
      <c r="Y180" s="38">
        <f t="shared" si="60"/>
        <v>-2.2907176646190172E-4</v>
      </c>
      <c r="AC180" s="10">
        <f>(Parameters!$B$13-Parameters!$E$25/Parameters!$E$24)*EXP(0.5*$A180*Parameters!$E$26) + Parameters!$E$25/Parameters!$E$24</f>
        <v>6912.0362590243922</v>
      </c>
      <c r="AD180" s="10">
        <f>(Parameters!B$13-Parameters!E$25/Parameters!E$24)*0.5*Parameters!E$26*EXP(-0.5*Model!A180*Parameters!E$27)</f>
        <v>0.45193341406975429</v>
      </c>
      <c r="AE180" s="10">
        <f>(Parameters!B$7-Parameters!B$8*Model!AD180)*(Parameters!B$15*EXP((Parameters!B$1+Parameters!B$19)*A180))/1000000000</f>
        <v>251164484556.63171</v>
      </c>
      <c r="AF180" s="2">
        <f>AF179+Parameters!B$9*(Parameters!B$10*Model!AC180-Model!AF179)</f>
        <v>3.3176791259901033</v>
      </c>
      <c r="AG180" s="10">
        <f t="shared" si="51"/>
        <v>-0.40183196919155284</v>
      </c>
      <c r="AH180" s="11">
        <f t="shared" si="52"/>
        <v>-0.10803354497640714</v>
      </c>
      <c r="AI180" s="11">
        <f t="shared" si="61"/>
        <v>-4.436733252854097E-3</v>
      </c>
      <c r="AJ180" s="35">
        <v>4.3990370175959921E-2</v>
      </c>
      <c r="AK180" s="11"/>
      <c r="AL180" s="2">
        <f>(Parameters!$B$13-Parameters!$B$25/Parameters!$B$24)*EXP(0.5*$A180*Parameters!$B$26) + Parameters!$B$25/Parameters!$B$24</f>
        <v>7010.6253877334757</v>
      </c>
      <c r="AM180" s="2">
        <f>(Parameters!B$13-Parameters!B$25/Parameters!B$24)*0.5*Parameters!B$26*EXP(-0.5*Model!A180*Parameters!B$27)</f>
        <v>0.47735868970143569</v>
      </c>
      <c r="AN180" s="8">
        <f>(Parameters!B$7-Parameters!B$8*Model!AM180)*(Parameters!B$15*EXP((Parameters!B$1+Parameters!B$19)*A180))/1000000000</f>
        <v>251010784835.47781</v>
      </c>
      <c r="AO180" s="2">
        <f>AO179+Parameters!B$9*(Parameters!B$10*Model!AL180-Model!AO179)</f>
        <v>3.364996394932469</v>
      </c>
      <c r="AP180">
        <f t="shared" si="53"/>
        <v>-0.35451470024918708</v>
      </c>
      <c r="AQ180" s="3">
        <f t="shared" si="54"/>
        <v>-9.5312177105328147E-2</v>
      </c>
      <c r="AV180" s="15">
        <f>IF(Parameters!H$30*EXP(0.5*Model!A180*Parameters!H$26)+Parameters!H$31*EXP(0.5*Model!A180*Parameters!H$27)+Parameters!$H$25/Parameters!$H$24&gt;AV179,Parameters!H$30*EXP(0.5*Model!A180*Parameters!H$26)+Parameters!H$31*EXP(0.5*Model!A180*Parameters!H$27)+Parameters!$H$25/Parameters!$H$24,AV179+5*AW179)</f>
        <v>4178.3170609379795</v>
      </c>
      <c r="AW180" s="22">
        <f>IF(Parameters!H$30*0.5*Parameters!H$26*EXP(0.5*Model!A180*Parameters!H$26)+Parameters!H$31*0.5*Parameters!H$27*EXP(0.5*Model!A180*Parameters!H$27)&gt;0,Parameters!H$30*0.5*Parameters!H$26*EXP(0.5*Model!A180*Parameters!H$26)+Parameters!H$31*0.5*Parameters!H$27*EXP(0.5*Model!A180*Parameters!H$27),0)</f>
        <v>0</v>
      </c>
      <c r="AX180">
        <f>(Parameters!B$7-Parameters!B$8*Model!AW180)*(Parameters!B$15*EXP((Parameters!B$1+Parameters!B$19)*A180))/1000000000</f>
        <v>253896491899.59644</v>
      </c>
      <c r="AY180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180))/1000000000</f>
        <v>795430949990045.13</v>
      </c>
      <c r="AZ180" s="2">
        <f>AZ179+Parameters!B$9*(Parameters!B$10*Model!AV180-Model!AZ179)</f>
        <v>2.0055921892502302</v>
      </c>
      <c r="BC180">
        <v>4166.6000000000004</v>
      </c>
      <c r="BD180">
        <v>0</v>
      </c>
      <c r="BE180">
        <f>(Parameters!B$7-Parameters!B$8*Model!BD180)*(Parameters!B$15*EXP((Parameters!B$1+Parameters!B$19)*A180))/1000000000</f>
        <v>253896491899.59644</v>
      </c>
      <c r="BF180" s="2">
        <f>BF179+Parameters!B$9*(Parameters!B$10*Model!BC180-Model!BF179)</f>
        <v>1.9999680000000002</v>
      </c>
    </row>
    <row r="181" spans="1:58" x14ac:dyDescent="0.3">
      <c r="A181">
        <f>A180+Parameters!B$16</f>
        <v>890</v>
      </c>
      <c r="B181">
        <f>B180*(1+Parameters!B$1)^Parameters!B$16</f>
        <v>622373523256.68201</v>
      </c>
      <c r="C181">
        <f>C180/(1+Parameters!B$2)^Parameters!B$16</f>
        <v>5.9084222373002538E-5</v>
      </c>
      <c r="D181">
        <f>(1/B181)*(1-Parameters!B$4)*K181</f>
        <v>311939043747.81079</v>
      </c>
      <c r="E181">
        <f>D181^(1-Parameters!B$3)/(1-Parameters!B$3)</f>
        <v>-2.7102387344433499E-4</v>
      </c>
      <c r="F181" s="59">
        <f t="shared" si="48"/>
        <v>-9966.2133655551734</v>
      </c>
      <c r="G181">
        <f>G180*(1+Parameters!B$1+Parameters!B$5)^Parameters!B$16</f>
        <v>3501387674.9798112</v>
      </c>
      <c r="H181">
        <f>EXP(-Parameters!B$6*N181^2)</f>
        <v>0.93210548273724869</v>
      </c>
      <c r="I181">
        <f>EXP(Parameters!B$7*L181-Parameters!B$8/2*L181^2)</f>
        <v>1.0136918166468945</v>
      </c>
      <c r="J181" s="54">
        <f t="shared" si="55"/>
        <v>0.94486770010245213</v>
      </c>
      <c r="K181">
        <f>Parameters!B$15*G181*H181*I181</f>
        <v>2.5545079170874375E+23</v>
      </c>
      <c r="L181" s="56">
        <v>12.718527606793588</v>
      </c>
      <c r="M181" s="2">
        <f>M180+L181*Parameters!B$16</f>
        <v>7817.9860033373952</v>
      </c>
      <c r="N181" s="2">
        <f>N180+Parameters!B$9*(Parameters!B$10*Model!M181-Model!N180)</f>
        <v>3.7499144469752195</v>
      </c>
      <c r="O181" s="37">
        <f t="shared" si="59"/>
        <v>1.9768200542108483E-2</v>
      </c>
      <c r="S181" s="48"/>
      <c r="U181" s="48"/>
      <c r="Y181" s="38">
        <f t="shared" si="60"/>
        <v>-2.3179945789151765E-4</v>
      </c>
      <c r="AC181" s="10">
        <f>(Parameters!$B$13-Parameters!$E$25/Parameters!$E$24)*EXP(0.5*$A181*Parameters!$E$26) + Parameters!$E$25/Parameters!$E$24</f>
        <v>6914.2709916103704</v>
      </c>
      <c r="AD181" s="10">
        <f>(Parameters!B$13-Parameters!E$25/Parameters!E$24)*0.5*Parameters!E$26*EXP(-0.5*Model!A181*Parameters!E$27)</f>
        <v>0.44199644150930573</v>
      </c>
      <c r="AE181" s="10">
        <f>(Parameters!B$7-Parameters!B$8*Model!AD181)*(Parameters!B$15*EXP((Parameters!B$1+Parameters!B$19)*A181))/1000000000</f>
        <v>283963918052.24377</v>
      </c>
      <c r="AF181" s="2">
        <f>AF180+Parameters!B$9*(Parameters!B$10*Model!AC181-Model!AF180)</f>
        <v>3.318753958545245</v>
      </c>
      <c r="AG181" s="10">
        <f t="shared" si="51"/>
        <v>-0.43116048842997445</v>
      </c>
      <c r="AH181" s="11">
        <f t="shared" si="52"/>
        <v>-0.11497875338936331</v>
      </c>
      <c r="AI181" s="11">
        <f t="shared" si="61"/>
        <v>-4.436733252854097E-3</v>
      </c>
      <c r="AJ181" s="35">
        <v>4.2554438370028945E-2</v>
      </c>
      <c r="AK181" s="11"/>
      <c r="AL181" s="2">
        <f>(Parameters!$B$13-Parameters!$B$25/Parameters!$B$24)*EXP(0.5*$A181*Parameters!$B$26) + Parameters!$B$25/Parameters!$B$24</f>
        <v>7012.9861530441649</v>
      </c>
      <c r="AM181" s="2">
        <f>(Parameters!B$13-Parameters!B$25/Parameters!B$24)*0.5*Parameters!B$26*EXP(-0.5*Model!A181*Parameters!B$27)</f>
        <v>0.46698541798416443</v>
      </c>
      <c r="AN181" s="8">
        <f>(Parameters!B$7-Parameters!B$8*Model!AM181)*(Parameters!B$15*EXP((Parameters!B$1+Parameters!B$19)*A181))/1000000000</f>
        <v>283793169530.6521</v>
      </c>
      <c r="AO181" s="2">
        <f>AO180+Parameters!B$9*(Parameters!B$10*Model!AL181-Model!AO180)</f>
        <v>3.3661318177220707</v>
      </c>
      <c r="AP181">
        <f t="shared" si="53"/>
        <v>-0.38378262925314877</v>
      </c>
      <c r="AQ181" s="3">
        <f t="shared" si="54"/>
        <v>-0.10234436936627128</v>
      </c>
      <c r="AV181" s="15">
        <f>IF(Parameters!H$30*EXP(0.5*Model!A181*Parameters!H$26)+Parameters!H$31*EXP(0.5*Model!A181*Parameters!H$27)+Parameters!$H$25/Parameters!$H$24&gt;AV180,Parameters!H$30*EXP(0.5*Model!A181*Parameters!H$26)+Parameters!H$31*EXP(0.5*Model!A181*Parameters!H$27)+Parameters!$H$25/Parameters!$H$24,AV180+5*AW180)</f>
        <v>4178.3170609379795</v>
      </c>
      <c r="AW181" s="22">
        <f>IF(Parameters!H$30*0.5*Parameters!H$26*EXP(0.5*Model!A181*Parameters!H$26)+Parameters!H$31*0.5*Parameters!H$27*EXP(0.5*Model!A181*Parameters!H$27)&gt;0,Parameters!H$30*0.5*Parameters!H$26*EXP(0.5*Model!A181*Parameters!H$26)+Parameters!H$31*0.5*Parameters!H$27*EXP(0.5*Model!A181*Parameters!H$27),0)</f>
        <v>0</v>
      </c>
      <c r="AX181">
        <f>(Parameters!B$7-Parameters!B$8*Model!AW181)*(Parameters!B$15*EXP((Parameters!B$1+Parameters!B$19)*A181))/1000000000</f>
        <v>286984059313.82971</v>
      </c>
      <c r="AY181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181))/1000000000</f>
        <v>958633701630710</v>
      </c>
      <c r="AZ181" s="2">
        <f>AZ180+Parameters!B$9*(Parameters!B$10*Model!AV181-Model!AZ180)</f>
        <v>2.0055921892502302</v>
      </c>
      <c r="BC181">
        <v>4166.6000000000004</v>
      </c>
      <c r="BD181">
        <v>0</v>
      </c>
      <c r="BE181">
        <f>(Parameters!B$7-Parameters!B$8*Model!BD181)*(Parameters!B$15*EXP((Parameters!B$1+Parameters!B$19)*A181))/1000000000</f>
        <v>286984059313.82971</v>
      </c>
      <c r="BF181" s="2">
        <f>BF180+Parameters!B$9*(Parameters!B$10*Model!BC181-Model!BF180)</f>
        <v>1.9999680000000002</v>
      </c>
    </row>
    <row r="182" spans="1:58" x14ac:dyDescent="0.3">
      <c r="A182">
        <f>A181+Parameters!B$16</f>
        <v>895</v>
      </c>
      <c r="B182">
        <f>B181*(1+Parameters!B$1)^Parameters!B$16</f>
        <v>638089234632.67896</v>
      </c>
      <c r="C182">
        <f>C181/(1+Parameters!B$2)^Parameters!B$16</f>
        <v>5.5939134943887134E-5</v>
      </c>
      <c r="D182">
        <f>(1/B182)*(1-Parameters!B$4)*K182</f>
        <v>344014749055.68225</v>
      </c>
      <c r="E182">
        <f>D182^(1-Parameters!B$3)/(1-Parameters!B$3)</f>
        <v>-2.6189667440244411E-4</v>
      </c>
      <c r="F182" s="59">
        <f t="shared" si="48"/>
        <v>-9348.1817478272478</v>
      </c>
      <c r="G182">
        <f>G181*(1+Parameters!B$1+Parameters!B$5)^Parameters!B$16</f>
        <v>3961498771.9861674</v>
      </c>
      <c r="H182">
        <f>EXP(-Parameters!B$6*N182^2)</f>
        <v>0.9309857905436697</v>
      </c>
      <c r="I182">
        <f>EXP(Parameters!B$7*L182-Parameters!B$8/2*L182^2)</f>
        <v>1.0142529009732244</v>
      </c>
      <c r="J182" s="54">
        <f t="shared" si="55"/>
        <v>0.94425503882376771</v>
      </c>
      <c r="K182">
        <f>Parameters!B$15*G182*H182*I182</f>
        <v>2.8883172095696499E+23</v>
      </c>
      <c r="L182" s="56">
        <v>13.355376671456087</v>
      </c>
      <c r="M182" s="2">
        <f>M181+L182*Parameters!B$16</f>
        <v>7884.7628866946761</v>
      </c>
      <c r="N182" s="2">
        <f>N181+Parameters!B$9*(Parameters!B$10*Model!M182-Model!N181)</f>
        <v>3.7818319474951756</v>
      </c>
      <c r="O182" s="37">
        <f t="shared" si="59"/>
        <v>1.9762496761737136E-2</v>
      </c>
      <c r="S182" s="48"/>
      <c r="U182" s="48"/>
      <c r="Y182" s="38">
        <f t="shared" si="60"/>
        <v>-2.3750323826286432E-4</v>
      </c>
      <c r="AC182" s="10">
        <f>(Parameters!$B$13-Parameters!$E$25/Parameters!$E$24)*EXP(0.5*$A182*Parameters!$E$26) + Parameters!$E$25/Parameters!$E$24</f>
        <v>6916.4565875852995</v>
      </c>
      <c r="AD182" s="10">
        <f>(Parameters!B$13-Parameters!E$25/Parameters!E$24)*0.5*Parameters!E$26*EXP(-0.5*Model!A182*Parameters!E$27)</f>
        <v>0.43227796003757291</v>
      </c>
      <c r="AE182" s="10">
        <f>(Parameters!B$7-Parameters!B$8*Model!AD182)*(Parameters!B$15*EXP((Parameters!B$1+Parameters!B$19)*A182))/1000000000</f>
        <v>321044905883.41345</v>
      </c>
      <c r="AF182" s="2">
        <f>AF181+Parameters!B$9*(Parameters!B$10*Model!AC182-Model!AF181)</f>
        <v>3.3198051580135752</v>
      </c>
      <c r="AG182" s="10">
        <f t="shared" si="51"/>
        <v>-0.46202678948160036</v>
      </c>
      <c r="AH182" s="11">
        <f t="shared" si="52"/>
        <v>-0.12217010060101031</v>
      </c>
      <c r="AI182" s="11">
        <f t="shared" si="61"/>
        <v>-4.436733252854097E-3</v>
      </c>
      <c r="AJ182" s="35">
        <v>4.1165378189479511E-2</v>
      </c>
      <c r="AK182" s="11"/>
      <c r="AL182" s="2">
        <f>(Parameters!$B$13-Parameters!$B$25/Parameters!$B$24)*EXP(0.5*$A182*Parameters!$B$26) + Parameters!$B$25/Parameters!$B$24</f>
        <v>7015.2956176022808</v>
      </c>
      <c r="AM182" s="2">
        <f>(Parameters!B$13-Parameters!B$25/Parameters!B$24)*0.5*Parameters!B$26*EXP(-0.5*Model!A182*Parameters!B$27)</f>
        <v>0.45683756327184522</v>
      </c>
      <c r="AN182" s="8">
        <f>(Parameters!B$7-Parameters!B$8*Model!AM182)*(Parameters!B$15*EXP((Parameters!B$1+Parameters!B$19)*A182))/1000000000</f>
        <v>320855221793.88599</v>
      </c>
      <c r="AO182" s="2">
        <f>AO181+Parameters!B$9*(Parameters!B$10*Model!AL182-Model!AO181)</f>
        <v>3.3672425671384523</v>
      </c>
      <c r="AP182">
        <f t="shared" si="53"/>
        <v>-0.41458938035672332</v>
      </c>
      <c r="AQ182" s="3">
        <f t="shared" si="54"/>
        <v>-0.10962660057682327</v>
      </c>
      <c r="AV182" s="15">
        <f>IF(Parameters!H$30*EXP(0.5*Model!A182*Parameters!H$26)+Parameters!H$31*EXP(0.5*Model!A182*Parameters!H$27)+Parameters!$H$25/Parameters!$H$24&gt;AV181,Parameters!H$30*EXP(0.5*Model!A182*Parameters!H$26)+Parameters!H$31*EXP(0.5*Model!A182*Parameters!H$27)+Parameters!$H$25/Parameters!$H$24,AV181+5*AW181)</f>
        <v>4178.3170609379795</v>
      </c>
      <c r="AW182" s="22">
        <f>IF(Parameters!H$30*0.5*Parameters!H$26*EXP(0.5*Model!A182*Parameters!H$26)+Parameters!H$31*0.5*Parameters!H$27*EXP(0.5*Model!A182*Parameters!H$27)&gt;0,Parameters!H$30*0.5*Parameters!H$26*EXP(0.5*Model!A182*Parameters!H$26)+Parameters!H$31*0.5*Parameters!H$27*EXP(0.5*Model!A182*Parameters!H$27),0)</f>
        <v>0</v>
      </c>
      <c r="AX182">
        <f>(Parameters!B$7-Parameters!B$8*Model!AW182)*(Parameters!B$15*EXP((Parameters!B$1+Parameters!B$19)*A182))/1000000000</f>
        <v>324383569398.87659</v>
      </c>
      <c r="AY182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182))/1000000000</f>
        <v>1155321620203109</v>
      </c>
      <c r="AZ182" s="2">
        <f>AZ181+Parameters!B$9*(Parameters!B$10*Model!AV182-Model!AZ181)</f>
        <v>2.0055921892502302</v>
      </c>
      <c r="BC182">
        <v>4166.6000000000004</v>
      </c>
      <c r="BD182">
        <v>0</v>
      </c>
      <c r="BE182">
        <f>(Parameters!B$7-Parameters!B$8*Model!BD182)*(Parameters!B$15*EXP((Parameters!B$1+Parameters!B$19)*A182))/1000000000</f>
        <v>324383569398.87659</v>
      </c>
      <c r="BF182" s="2">
        <f>BF181+Parameters!B$9*(Parameters!B$10*Model!BC182-Model!BF181)</f>
        <v>1.9999680000000002</v>
      </c>
    </row>
    <row r="183" spans="1:58" x14ac:dyDescent="0.3">
      <c r="A183">
        <f>A182+Parameters!B$16</f>
        <v>900</v>
      </c>
      <c r="B183">
        <f>B182*(1+Parameters!B$1)^Parameters!B$16</f>
        <v>654201787414.71973</v>
      </c>
      <c r="C183">
        <f>C182/(1+Parameters!B$2)^Parameters!B$16</f>
        <v>5.2961462342952656E-5</v>
      </c>
      <c r="D183">
        <f>(1/B183)*(1-Parameters!B$4)*K183</f>
        <v>379378087805.86694</v>
      </c>
      <c r="E183">
        <f>D183^(1-Parameters!B$3)/(1-Parameters!B$3)</f>
        <v>-2.5307932678599878E-4</v>
      </c>
      <c r="F183" s="59">
        <f t="shared" si="48"/>
        <v>-8768.5617556962443</v>
      </c>
      <c r="G183">
        <f>G182*(1+Parameters!B$1+Parameters!B$5)^Parameters!B$16</f>
        <v>4482072245.9812737</v>
      </c>
      <c r="H183">
        <f>EXP(-Parameters!B$6*N183^2)</f>
        <v>0.92979835225327012</v>
      </c>
      <c r="I183">
        <f>EXP(Parameters!B$7*L183-Parameters!B$8/2*L183^2)</f>
        <v>1.0148613221733362</v>
      </c>
      <c r="J183" s="54">
        <f t="shared" si="55"/>
        <v>0.94361638512234314</v>
      </c>
      <c r="K183">
        <f>Parameters!B$15*G183*H183*I183</f>
        <v>3.2656555677444296E+23</v>
      </c>
      <c r="L183" s="56">
        <v>14.061943229812325</v>
      </c>
      <c r="M183" s="2">
        <f>M182+L183*Parameters!B$16</f>
        <v>7955.0726028437375</v>
      </c>
      <c r="N183" s="2">
        <f>N182+Parameters!B$9*(Parameters!B$10*Model!M183-Model!N182)</f>
        <v>3.8154303002153793</v>
      </c>
      <c r="O183" s="37">
        <f t="shared" si="59"/>
        <v>1.9754823692303525E-2</v>
      </c>
      <c r="S183" s="48"/>
      <c r="U183" s="48"/>
      <c r="Y183" s="38">
        <f t="shared" si="60"/>
        <v>-2.4517630769647566E-4</v>
      </c>
      <c r="AC183" s="10">
        <f>(Parameters!$B$13-Parameters!$E$25/Parameters!$E$24)*EXP(0.5*$A183*Parameters!$E$26) + Parameters!$E$25/Parameters!$E$24</f>
        <v>6918.5941273498347</v>
      </c>
      <c r="AD183" s="10">
        <f>(Parameters!B$13-Parameters!E$25/Parameters!E$24)*0.5*Parameters!E$26*EXP(-0.5*Model!A183*Parameters!E$27)</f>
        <v>0.42277316553986632</v>
      </c>
      <c r="AE183" s="10">
        <f>(Parameters!B$7-Parameters!B$8*Model!AD183)*(Parameters!B$15*EXP((Parameters!B$1+Parameters!B$19)*A183))/1000000000</f>
        <v>362966171688.284</v>
      </c>
      <c r="AF183" s="2">
        <f>AF182+Parameters!B$9*(Parameters!B$10*Model!AC183-Model!AF182)</f>
        <v>3.3208332440321207</v>
      </c>
      <c r="AG183" s="10">
        <f t="shared" si="51"/>
        <v>-0.49459705618325867</v>
      </c>
      <c r="AH183" s="11">
        <f t="shared" si="52"/>
        <v>-0.12963074077263026</v>
      </c>
      <c r="AI183" s="11">
        <f t="shared" si="61"/>
        <v>-4.436733252853986E-3</v>
      </c>
      <c r="AJ183" s="35">
        <v>3.9821659652694977E-2</v>
      </c>
      <c r="AK183" s="11"/>
      <c r="AL183" s="2">
        <f>(Parameters!$B$13-Parameters!$B$25/Parameters!$B$24)*EXP(0.5*$A183*Parameters!$B$26) + Parameters!$B$25/Parameters!$B$24</f>
        <v>7017.5548962019147</v>
      </c>
      <c r="AM183" s="2">
        <f>(Parameters!B$13-Parameters!B$25/Parameters!B$24)*0.5*Parameters!B$26*EXP(-0.5*Model!A183*Parameters!B$27)</f>
        <v>0.44691022712669426</v>
      </c>
      <c r="AN183" s="8">
        <f>(Parameters!B$7-Parameters!B$8*Model!AM183)*(Parameters!B$15*EXP((Parameters!B$1+Parameters!B$19)*A183))/1000000000</f>
        <v>362755456893.02216</v>
      </c>
      <c r="AO183" s="2">
        <f>AO182+Parameters!B$9*(Parameters!B$10*Model!AL183-Model!AO182)</f>
        <v>3.3683291793478358</v>
      </c>
      <c r="AP183">
        <f t="shared" si="53"/>
        <v>-0.4471011208675435</v>
      </c>
      <c r="AQ183" s="3">
        <f t="shared" si="54"/>
        <v>-0.11718235839409905</v>
      </c>
      <c r="AV183" s="15">
        <f>IF(Parameters!H$30*EXP(0.5*Model!A183*Parameters!H$26)+Parameters!H$31*EXP(0.5*Model!A183*Parameters!H$27)+Parameters!$H$25/Parameters!$H$24&gt;AV182,Parameters!H$30*EXP(0.5*Model!A183*Parameters!H$26)+Parameters!H$31*EXP(0.5*Model!A183*Parameters!H$27)+Parameters!$H$25/Parameters!$H$24,AV182+5*AW182)</f>
        <v>4178.3170609379795</v>
      </c>
      <c r="AW183" s="22">
        <f>IF(Parameters!H$30*0.5*Parameters!H$26*EXP(0.5*Model!A183*Parameters!H$26)+Parameters!H$31*0.5*Parameters!H$27*EXP(0.5*Model!A183*Parameters!H$27)&gt;0,Parameters!H$30*0.5*Parameters!H$26*EXP(0.5*Model!A183*Parameters!H$26)+Parameters!H$31*0.5*Parameters!H$27*EXP(0.5*Model!A183*Parameters!H$27),0)</f>
        <v>0</v>
      </c>
      <c r="AX183">
        <f>(Parameters!B$7-Parameters!B$8*Model!AW183)*(Parameters!B$15*EXP((Parameters!B$1+Parameters!B$19)*A183))/1000000000</f>
        <v>366656950729.4046</v>
      </c>
      <c r="AY183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183))/1000000000</f>
        <v>1392365033524476.8</v>
      </c>
      <c r="AZ183" s="2">
        <f>AZ182+Parameters!B$9*(Parameters!B$10*Model!AV183-Model!AZ182)</f>
        <v>2.0055921892502302</v>
      </c>
      <c r="BC183">
        <v>4166.6000000000004</v>
      </c>
      <c r="BD183">
        <v>0</v>
      </c>
      <c r="BE183">
        <f>(Parameters!B$7-Parameters!B$8*Model!BD183)*(Parameters!B$15*EXP((Parameters!B$1+Parameters!B$19)*A183))/1000000000</f>
        <v>366656950729.4046</v>
      </c>
      <c r="BF183" s="2">
        <f>BF182+Parameters!B$9*(Parameters!B$10*Model!BC183-Model!BF182)</f>
        <v>1.9999680000000002</v>
      </c>
    </row>
    <row r="184" spans="1:58" x14ac:dyDescent="0.3">
      <c r="A184">
        <f>A183+Parameters!B$16</f>
        <v>905</v>
      </c>
      <c r="B184">
        <f>B183*(1+Parameters!B$1)^Parameters!B$16</f>
        <v>670721202345.6001</v>
      </c>
      <c r="C184">
        <f>C183/(1+Parameters!B$2)^Parameters!B$16</f>
        <v>5.0142292981784933E-5</v>
      </c>
      <c r="D184">
        <f>(1/B184)*(1-Parameters!B$4)*K184</f>
        <v>418360896318.61621</v>
      </c>
      <c r="E184">
        <f>D184^(1-Parameters!B$3)/(1-Parameters!B$3)</f>
        <v>-2.4456205554267737E-4</v>
      </c>
      <c r="F184" s="59">
        <f t="shared" si="48"/>
        <v>-8224.988535496741</v>
      </c>
      <c r="G184">
        <f>G183*(1+Parameters!B$1+Parameters!B$5)^Parameters!B$16</f>
        <v>5071053349.8723412</v>
      </c>
      <c r="H184">
        <f>EXP(-Parameters!B$6*N184^2)</f>
        <v>0.92853556214413502</v>
      </c>
      <c r="I184">
        <f>EXP(Parameters!B$7*L184-Parameters!B$8/2*L184^2)</f>
        <v>1.0155159648991667</v>
      </c>
      <c r="J184" s="54">
        <f t="shared" si="55"/>
        <v>0.94294268733399145</v>
      </c>
      <c r="K184">
        <f>Parameters!B$15*G184*H184*I184</f>
        <v>3.6921516235948052E+23</v>
      </c>
      <c r="L184" s="56">
        <v>14.842217978362219</v>
      </c>
      <c r="M184" s="2">
        <f>M183+L184*Parameters!B$16</f>
        <v>8029.2836927355484</v>
      </c>
      <c r="N184" s="2">
        <f>N183+Parameters!B$9*(Parameters!B$10*Model!M184-Model!N183)</f>
        <v>3.8508855678386609</v>
      </c>
      <c r="O184" s="37">
        <f t="shared" si="59"/>
        <v>1.9746033591537371E-2</v>
      </c>
      <c r="S184" s="48"/>
      <c r="U184" s="48"/>
      <c r="Y184" s="38">
        <f t="shared" si="60"/>
        <v>-2.5396640846262961E-4</v>
      </c>
      <c r="AC184" s="10">
        <f>(Parameters!$B$13-Parameters!$E$25/Parameters!$E$24)*EXP(0.5*$A184*Parameters!$E$26) + Parameters!$E$25/Parameters!$E$24</f>
        <v>6920.6846675491106</v>
      </c>
      <c r="AD184" s="10">
        <f>(Parameters!B$13-Parameters!E$25/Parameters!E$24)*0.5*Parameters!E$26*EXP(-0.5*Model!A184*Parameters!E$27)</f>
        <v>0.41347735953288856</v>
      </c>
      <c r="AE184" s="10">
        <f>(Parameters!B$7-Parameters!B$8*Model!AD184)*(Parameters!B$15*EXP((Parameters!B$1+Parameters!B$19)*A184))/1000000000</f>
        <v>410359331130.52454</v>
      </c>
      <c r="AF184" s="2">
        <f>AF183+Parameters!B$9*(Parameters!B$10*Model!AC184-Model!AF183)</f>
        <v>3.321838724812288</v>
      </c>
      <c r="AG184" s="10">
        <f t="shared" si="51"/>
        <v>-0.52904684302637284</v>
      </c>
      <c r="AH184" s="11">
        <f t="shared" si="52"/>
        <v>-0.13738316387399288</v>
      </c>
      <c r="AI184" s="11">
        <f t="shared" si="61"/>
        <v>-4.436733252854097E-3</v>
      </c>
      <c r="AJ184" s="35">
        <v>3.8521802719653948E-2</v>
      </c>
      <c r="AK184" s="11"/>
      <c r="AL184" s="2">
        <f>(Parameters!$B$13-Parameters!$B$25/Parameters!$B$24)*EXP(0.5*$A184*Parameters!$B$26) + Parameters!$B$25/Parameters!$B$24</f>
        <v>7019.7650794120555</v>
      </c>
      <c r="AM184" s="2">
        <f>(Parameters!B$13-Parameters!B$25/Parameters!B$24)*0.5*Parameters!B$26*EXP(-0.5*Model!A184*Parameters!B$27)</f>
        <v>0.43719861755672462</v>
      </c>
      <c r="AN184" s="8">
        <f>(Parameters!B$7-Parameters!B$8*Model!AM184)*(Parameters!B$15*EXP((Parameters!B$1+Parameters!B$19)*A184))/1000000000</f>
        <v>410125259153.39886</v>
      </c>
      <c r="AO184" s="2">
        <f>AO183+Parameters!B$9*(Parameters!B$10*Model!AL184-Model!AO183)</f>
        <v>3.3693921788652488</v>
      </c>
      <c r="AP184">
        <f t="shared" si="53"/>
        <v>-0.4814933889734121</v>
      </c>
      <c r="AQ184" s="3">
        <f t="shared" si="54"/>
        <v>-0.12503445778671995</v>
      </c>
      <c r="AV184" s="15">
        <f>IF(Parameters!H$30*EXP(0.5*Model!A184*Parameters!H$26)+Parameters!H$31*EXP(0.5*Model!A184*Parameters!H$27)+Parameters!$H$25/Parameters!$H$24&gt;AV183,Parameters!H$30*EXP(0.5*Model!A184*Parameters!H$26)+Parameters!H$31*EXP(0.5*Model!A184*Parameters!H$27)+Parameters!$H$25/Parameters!$H$24,AV183+5*AW183)</f>
        <v>4178.3170609379795</v>
      </c>
      <c r="AW184" s="22">
        <f>IF(Parameters!H$30*0.5*Parameters!H$26*EXP(0.5*Model!A184*Parameters!H$26)+Parameters!H$31*0.5*Parameters!H$27*EXP(0.5*Model!A184*Parameters!H$27)&gt;0,Parameters!H$30*0.5*Parameters!H$26*EXP(0.5*Model!A184*Parameters!H$26)+Parameters!H$31*0.5*Parameters!H$27*EXP(0.5*Model!A184*Parameters!H$27),0)</f>
        <v>0</v>
      </c>
      <c r="AX184">
        <f>(Parameters!B$7-Parameters!B$8*Model!AW184)*(Parameters!B$15*EXP((Parameters!B$1+Parameters!B$19)*A184))/1000000000</f>
        <v>414439361917.48016</v>
      </c>
      <c r="AY184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184))/1000000000</f>
        <v>1678043890705336</v>
      </c>
      <c r="AZ184" s="2">
        <f>AZ183+Parameters!B$9*(Parameters!B$10*Model!AV184-Model!AZ183)</f>
        <v>2.0055921892502302</v>
      </c>
      <c r="BC184">
        <v>4166.6000000000004</v>
      </c>
      <c r="BD184">
        <v>0</v>
      </c>
      <c r="BE184">
        <f>(Parameters!B$7-Parameters!B$8*Model!BD184)*(Parameters!B$15*EXP((Parameters!B$1+Parameters!B$19)*A184))/1000000000</f>
        <v>414439361917.48016</v>
      </c>
      <c r="BF184" s="2">
        <f>BF183+Parameters!B$9*(Parameters!B$10*Model!BC184-Model!BF183)</f>
        <v>1.9999680000000002</v>
      </c>
    </row>
    <row r="185" spans="1:58" x14ac:dyDescent="0.3">
      <c r="A185">
        <f>A184+Parameters!B$16</f>
        <v>910</v>
      </c>
      <c r="B185">
        <f>B184*(1+Parameters!B$1)^Parameters!B$16</f>
        <v>687657753204.42859</v>
      </c>
      <c r="C185">
        <f>C184/(1+Parameters!B$2)^Parameters!B$16</f>
        <v>4.7473189640990314E-5</v>
      </c>
      <c r="D185">
        <f>(1/B185)*(1-Parameters!B$4)*K185</f>
        <v>461329480720.81671</v>
      </c>
      <c r="E185">
        <f>D185^(1-Parameters!B$3)/(1-Parameters!B$3)</f>
        <v>-2.3633499426977352E-4</v>
      </c>
      <c r="F185" s="59">
        <f t="shared" si="48"/>
        <v>-7715.2284252843901</v>
      </c>
      <c r="G185">
        <f>G184*(1+Parameters!B$1+Parameters!B$5)^Parameters!B$16</f>
        <v>5737431408.0520811</v>
      </c>
      <c r="H185">
        <f>EXP(-Parameters!B$6*N185^2)</f>
        <v>0.92718855949023582</v>
      </c>
      <c r="I185">
        <f>EXP(Parameters!B$7*L185-Parameters!B$8/2*L185^2)</f>
        <v>1.0162214046263316</v>
      </c>
      <c r="J185" s="54">
        <f t="shared" si="55"/>
        <v>0.94222886027863251</v>
      </c>
      <c r="K185">
        <f>Parameters!B$15*G185*H185*I185</f>
        <v>4.174168344729508E+23</v>
      </c>
      <c r="L185" s="56">
        <v>15.708357924906657</v>
      </c>
      <c r="M185" s="2">
        <f>M184+L185*Parameters!B$16</f>
        <v>8107.8254823600819</v>
      </c>
      <c r="N185" s="2">
        <f>N184+Parameters!B$9*(Parameters!B$10*Model!M185-Model!N184)</f>
        <v>3.8884013631597449</v>
      </c>
      <c r="O185" s="37">
        <f t="shared" si="59"/>
        <v>1.9733775997790248E-2</v>
      </c>
      <c r="S185" s="48"/>
      <c r="U185" s="48"/>
      <c r="Y185" s="38">
        <f t="shared" si="60"/>
        <v>-2.6622400220975215E-4</v>
      </c>
      <c r="AC185" s="10">
        <f>(Parameters!$B$13-Parameters!$E$25/Parameters!$E$24)*EXP(0.5*$A185*Parameters!$E$26) + Parameters!$E$25/Parameters!$E$24</f>
        <v>6922.7292415950778</v>
      </c>
      <c r="AD185" s="10">
        <f>(Parameters!B$13-Parameters!E$25/Parameters!E$24)*0.5*Parameters!E$26*EXP(-0.5*Model!A185*Parameters!E$27)</f>
        <v>0.40438594684214452</v>
      </c>
      <c r="AE185" s="10">
        <f>(Parameters!B$7-Parameters!B$8*Model!AD185)*(Parameters!B$15*EXP((Parameters!B$1+Parameters!B$19)*A185))/1000000000</f>
        <v>463938399524.59882</v>
      </c>
      <c r="AF185" s="2">
        <f>AF184+Parameters!B$9*(Parameters!B$10*Model!AC185-Model!AF184)</f>
        <v>3.3228220973910889</v>
      </c>
      <c r="AG185" s="10">
        <f t="shared" si="51"/>
        <v>-0.56557926576865603</v>
      </c>
      <c r="AH185" s="11">
        <f t="shared" si="52"/>
        <v>-0.1454529028631607</v>
      </c>
      <c r="AI185" s="11">
        <f t="shared" si="61"/>
        <v>-4.436733252854097E-3</v>
      </c>
      <c r="AJ185" s="35">
        <v>3.7264375661738909E-2</v>
      </c>
      <c r="AK185" s="11"/>
      <c r="AL185" s="2">
        <f>(Parameters!$B$13-Parameters!$B$25/Parameters!$B$24)*EXP(0.5*$A185*Parameters!$B$26) + Parameters!$B$25/Parameters!$B$24</f>
        <v>7021.9272341030164</v>
      </c>
      <c r="AM185" s="2">
        <f>(Parameters!B$13-Parameters!B$25/Parameters!B$24)*0.5*Parameters!B$26*EXP(-0.5*Model!A185*Parameters!B$27)</f>
        <v>0.42769804670261952</v>
      </c>
      <c r="AN185" s="8">
        <f>(Parameters!B$7-Parameters!B$8*Model!AM185)*(Parameters!B$15*EXP((Parameters!B$1+Parameters!B$19)*A185))/1000000000</f>
        <v>463678387055.85626</v>
      </c>
      <c r="AO185" s="2">
        <f>AO184+Parameters!B$9*(Parameters!B$10*Model!AL185-Model!AO184)</f>
        <v>3.3704320788077147</v>
      </c>
      <c r="AP185">
        <f t="shared" si="53"/>
        <v>-0.51796928435203027</v>
      </c>
      <c r="AQ185" s="3">
        <f t="shared" si="54"/>
        <v>-0.13320880124656792</v>
      </c>
      <c r="AV185" s="15">
        <f>IF(Parameters!H$30*EXP(0.5*Model!A185*Parameters!H$26)+Parameters!H$31*EXP(0.5*Model!A185*Parameters!H$27)+Parameters!$H$25/Parameters!$H$24&gt;AV184,Parameters!H$30*EXP(0.5*Model!A185*Parameters!H$26)+Parameters!H$31*EXP(0.5*Model!A185*Parameters!H$27)+Parameters!$H$25/Parameters!$H$24,AV184+5*AW184)</f>
        <v>4178.3170609379795</v>
      </c>
      <c r="AW185" s="22">
        <f>IF(Parameters!H$30*0.5*Parameters!H$26*EXP(0.5*Model!A185*Parameters!H$26)+Parameters!H$31*0.5*Parameters!H$27*EXP(0.5*Model!A185*Parameters!H$27)&gt;0,Parameters!H$30*0.5*Parameters!H$26*EXP(0.5*Model!A185*Parameters!H$26)+Parameters!H$31*0.5*Parameters!H$27*EXP(0.5*Model!A185*Parameters!H$27),0)</f>
        <v>0</v>
      </c>
      <c r="AX185">
        <f>(Parameters!B$7-Parameters!B$8*Model!AW185)*(Parameters!B$15*EXP((Parameters!B$1+Parameters!B$19)*A185))/1000000000</f>
        <v>468448734886.60175</v>
      </c>
      <c r="AY185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185))/1000000000</f>
        <v>2022336981564254</v>
      </c>
      <c r="AZ185" s="2">
        <f>AZ184+Parameters!B$9*(Parameters!B$10*Model!AV185-Model!AZ184)</f>
        <v>2.0055921892502302</v>
      </c>
      <c r="BC185">
        <v>4166.6000000000004</v>
      </c>
      <c r="BD185">
        <v>0</v>
      </c>
      <c r="BE185">
        <f>(Parameters!B$7-Parameters!B$8*Model!BD185)*(Parameters!B$15*EXP((Parameters!B$1+Parameters!B$19)*A185))/1000000000</f>
        <v>468448734886.60175</v>
      </c>
      <c r="BF185" s="2">
        <f>BF184+Parameters!B$9*(Parameters!B$10*Model!BC185-Model!BF184)</f>
        <v>1.9999680000000002</v>
      </c>
    </row>
    <row r="186" spans="1:58" x14ac:dyDescent="0.3">
      <c r="A186">
        <f>A185+Parameters!B$16</f>
        <v>915</v>
      </c>
      <c r="B186">
        <f>B185*(1+Parameters!B$1)^Parameters!B$16</f>
        <v>705021973196.11072</v>
      </c>
      <c r="C186">
        <f>C185/(1+Parameters!B$2)^Parameters!B$16</f>
        <v>4.4946164219257529E-5</v>
      </c>
      <c r="D186">
        <f>(1/B186)*(1-Parameters!B$4)*K186</f>
        <v>508680665256.3913</v>
      </c>
      <c r="E186">
        <f>D186^(1-Parameters!B$3)/(1-Parameters!B$3)</f>
        <v>-2.2838949537494388E-4</v>
      </c>
      <c r="F186" s="59">
        <f t="shared" si="48"/>
        <v>-7237.2139543289841</v>
      </c>
      <c r="G186">
        <f>G185*(1+Parameters!B$1+Parameters!B$5)^Parameters!B$16</f>
        <v>6491377015.9667454</v>
      </c>
      <c r="H186">
        <f>EXP(-Parameters!B$6*N186^2)</f>
        <v>0.92574807101063283</v>
      </c>
      <c r="I186">
        <f>EXP(Parameters!B$7*L186-Parameters!B$8/2*L186^2)</f>
        <v>1.0169710510053376</v>
      </c>
      <c r="J186" s="54">
        <f t="shared" si="55"/>
        <v>0.94145898874184719</v>
      </c>
      <c r="K186">
        <f>Parameters!B$15*G186*H186*I186</f>
        <v>4.7188295571812009E+23</v>
      </c>
      <c r="L186" s="56">
        <v>16.660507204656501</v>
      </c>
      <c r="M186" s="2">
        <f>M185+L186*Parameters!B$16</f>
        <v>8191.1280183833642</v>
      </c>
      <c r="N186" s="2">
        <f>N185+Parameters!B$9*(Parameters!B$10*Model!M186-Model!N185)</f>
        <v>3.9281838779519038</v>
      </c>
      <c r="O186" s="37">
        <f t="shared" si="59"/>
        <v>1.9714617704444048E-2</v>
      </c>
      <c r="S186" s="48"/>
      <c r="U186" s="48"/>
      <c r="Y186" s="38">
        <f t="shared" si="60"/>
        <v>-2.8538229555595193E-4</v>
      </c>
      <c r="AC186" s="10">
        <f>(Parameters!$B$13-Parameters!$E$25/Parameters!$E$24)*EXP(0.5*$A186*Parameters!$E$26) + Parameters!$E$25/Parameters!$E$24</f>
        <v>6924.7288601773407</v>
      </c>
      <c r="AD186" s="10">
        <f>(Parameters!B$13-Parameters!E$25/Parameters!E$24)*0.5*Parameters!E$26*EXP(-0.5*Model!A186*Parameters!E$27)</f>
        <v>0.39549443333041912</v>
      </c>
      <c r="AE186" s="10">
        <f>(Parameters!B$7-Parameters!B$8*Model!AD186)*(Parameters!B$15*EXP((Parameters!B$1+Parameters!B$19)*A186))/1000000000</f>
        <v>524510539372.37469</v>
      </c>
      <c r="AF186" s="2">
        <f>AF185+Parameters!B$9*(Parameters!B$10*Model!AC186-Model!AF185)</f>
        <v>3.3237838478768378</v>
      </c>
      <c r="AG186" s="10">
        <f t="shared" si="51"/>
        <v>-0.60440003007506604</v>
      </c>
      <c r="AH186" s="11">
        <f t="shared" si="52"/>
        <v>-0.15386245879869329</v>
      </c>
      <c r="AI186" s="11">
        <f t="shared" si="61"/>
        <v>-4.436733252854097E-3</v>
      </c>
      <c r="AJ186" s="35">
        <v>3.6047993484757533E-2</v>
      </c>
      <c r="AK186" s="11"/>
      <c r="AL186" s="2">
        <f>(Parameters!$B$13-Parameters!$B$25/Parameters!$B$24)*EXP(0.5*$A186*Parameters!$B$26) + Parameters!$B$25/Parameters!$B$24</f>
        <v>7024.0424039614227</v>
      </c>
      <c r="AM186" s="2">
        <f>(Parameters!B$13-Parameters!B$25/Parameters!B$24)*0.5*Parameters!B$26*EXP(-0.5*Model!A186*Parameters!B$27)</f>
        <v>0.41840392857487091</v>
      </c>
      <c r="AN186" s="8">
        <f>(Parameters!B$7-Parameters!B$8*Model!AM186)*(Parameters!B$15*EXP((Parameters!B$1+Parameters!B$19)*A186))/1000000000</f>
        <v>524221717968.44867</v>
      </c>
      <c r="AO186" s="2">
        <f>AO185+Parameters!B$9*(Parameters!B$10*Model!AL186-Model!AO185)</f>
        <v>3.3714493811419359</v>
      </c>
      <c r="AP186">
        <f t="shared" si="53"/>
        <v>-0.55673449680996789</v>
      </c>
      <c r="AQ186" s="3">
        <f t="shared" si="54"/>
        <v>-0.14172821693373502</v>
      </c>
      <c r="AV186" s="15">
        <f>IF(Parameters!H$30*EXP(0.5*Model!A186*Parameters!H$26)+Parameters!H$31*EXP(0.5*Model!A186*Parameters!H$27)+Parameters!$H$25/Parameters!$H$24&gt;AV185,Parameters!H$30*EXP(0.5*Model!A186*Parameters!H$26)+Parameters!H$31*EXP(0.5*Model!A186*Parameters!H$27)+Parameters!$H$25/Parameters!$H$24,AV185+5*AW185)</f>
        <v>4178.3170609379795</v>
      </c>
      <c r="AW186" s="22">
        <f>IF(Parameters!H$30*0.5*Parameters!H$26*EXP(0.5*Model!A186*Parameters!H$26)+Parameters!H$31*0.5*Parameters!H$27*EXP(0.5*Model!A186*Parameters!H$27)&gt;0,Parameters!H$30*0.5*Parameters!H$26*EXP(0.5*Model!A186*Parameters!H$26)+Parameters!H$31*0.5*Parameters!H$27*EXP(0.5*Model!A186*Parameters!H$27),0)</f>
        <v>0</v>
      </c>
      <c r="AX186">
        <f>(Parameters!B$7-Parameters!B$8*Model!AW186)*(Parameters!B$15*EXP((Parameters!B$1+Parameters!B$19)*A186))/1000000000</f>
        <v>529496561816.80676</v>
      </c>
      <c r="AY186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186))/1000000000</f>
        <v>2437270496711106.5</v>
      </c>
      <c r="AZ186" s="2">
        <f>AZ185+Parameters!B$9*(Parameters!B$10*Model!AV186-Model!AZ185)</f>
        <v>2.0055921892502302</v>
      </c>
      <c r="BC186">
        <v>4166.6000000000004</v>
      </c>
      <c r="BD186">
        <v>0</v>
      </c>
      <c r="BE186">
        <f>(Parameters!B$7-Parameters!B$8*Model!BD186)*(Parameters!B$15*EXP((Parameters!B$1+Parameters!B$19)*A186))/1000000000</f>
        <v>529496561816.80676</v>
      </c>
      <c r="BF186" s="2">
        <f>BF185+Parameters!B$9*(Parameters!B$10*Model!BC186-Model!BF185)</f>
        <v>1.9999680000000002</v>
      </c>
    </row>
    <row r="187" spans="1:58" x14ac:dyDescent="0.3">
      <c r="A187">
        <f>A186+Parameters!B$16</f>
        <v>920</v>
      </c>
      <c r="B187">
        <f>B186*(1+Parameters!B$1)^Parameters!B$16</f>
        <v>722824661502.17529</v>
      </c>
      <c r="C187">
        <f>C186/(1+Parameters!B$2)^Parameters!B$16</f>
        <v>4.2553653826541672E-5</v>
      </c>
      <c r="D187">
        <f>(1/B187)*(1-Parameters!B$4)*K187</f>
        <v>560839321961.50989</v>
      </c>
      <c r="E187">
        <f>D187^(1-Parameters!B$3)/(1-Parameters!B$3)</f>
        <v>-2.2071837811429024E-4</v>
      </c>
      <c r="F187" s="59">
        <f t="shared" si="48"/>
        <v>-6789.039163624102</v>
      </c>
      <c r="G187">
        <f>G186*(1+Parameters!B$1+Parameters!B$5)^Parameters!B$16</f>
        <v>7344397268.8342113</v>
      </c>
      <c r="H187">
        <f>EXP(-Parameters!B$6*N187^2)</f>
        <v>0.9242064249084827</v>
      </c>
      <c r="I187">
        <f>EXP(Parameters!B$7*L187-Parameters!B$8/2*L187^2)</f>
        <v>1.0177394984139745</v>
      </c>
      <c r="J187" s="54">
        <f t="shared" si="55"/>
        <v>0.94060138331733179</v>
      </c>
      <c r="K187">
        <f>Parameters!B$15*G187*H187*I187</f>
        <v>5.3340591191307618E+23</v>
      </c>
      <c r="L187" s="56">
        <v>17.674416641308877</v>
      </c>
      <c r="M187" s="2">
        <f>M186+L187*Parameters!B$16</f>
        <v>8279.5001015899088</v>
      </c>
      <c r="N187" s="2">
        <f>N186+Parameters!B$9*(Parameters!B$10*Model!M187-Model!N186)</f>
        <v>3.9703860948453826</v>
      </c>
      <c r="O187" s="37">
        <f t="shared" si="59"/>
        <v>1.9701759795071272E-2</v>
      </c>
      <c r="S187" s="48"/>
      <c r="U187" s="48"/>
      <c r="Y187" s="38">
        <f t="shared" si="60"/>
        <v>-2.9824020492872846E-4</v>
      </c>
      <c r="AC187" s="10">
        <f>(Parameters!$B$13-Parameters!$E$25/Parameters!$E$24)*EXP(0.5*$A187*Parameters!$E$26) + Parameters!$E$25/Parameters!$E$24</f>
        <v>6926.6845117627754</v>
      </c>
      <c r="AD187" s="10">
        <f>(Parameters!B$13-Parameters!E$25/Parameters!E$24)*0.5*Parameters!E$26*EXP(-0.5*Model!A187*Parameters!E$27)</f>
        <v>0.38679842367620065</v>
      </c>
      <c r="AE187" s="10">
        <f>(Parameters!B$7-Parameters!B$8*Model!AD187)*(Parameters!B$15*EXP((Parameters!B$1+Parameters!B$19)*A187))/1000000000</f>
        <v>592988209488.68542</v>
      </c>
      <c r="AF187" s="2">
        <f>AF186+Parameters!B$9*(Parameters!B$10*Model!AC187-Model!AF186)</f>
        <v>3.3247244516894496</v>
      </c>
      <c r="AG187" s="10">
        <f t="shared" si="51"/>
        <v>-0.645661643155933</v>
      </c>
      <c r="AH187" s="11">
        <f t="shared" si="52"/>
        <v>-0.16261935936008176</v>
      </c>
      <c r="AI187" s="11">
        <f t="shared" si="61"/>
        <v>-4.436733252854097E-3</v>
      </c>
      <c r="AJ187" s="35">
        <v>3.4871316403439323E-2</v>
      </c>
      <c r="AK187" s="11"/>
      <c r="AL187" s="2">
        <f>(Parameters!$B$13-Parameters!$B$25/Parameters!$B$24)*EXP(0.5*$A187*Parameters!$B$26) + Parameters!$B$25/Parameters!$B$24</f>
        <v>7026.1116099940045</v>
      </c>
      <c r="AM187" s="2">
        <f>(Parameters!B$13-Parameters!B$25/Parameters!B$24)*0.5*Parameters!B$26*EXP(-0.5*Model!A187*Parameters!B$27)</f>
        <v>0.4093117768400914</v>
      </c>
      <c r="AN187" s="8">
        <f>(Parameters!B$7-Parameters!B$8*Model!AM187)*(Parameters!B$15*EXP((Parameters!B$1+Parameters!B$19)*A187))/1000000000</f>
        <v>592667394159.01758</v>
      </c>
      <c r="AO187" s="2">
        <f>AO186+Parameters!B$9*(Parameters!B$10*Model!AL187-Model!AO186)</f>
        <v>3.3724445769265983</v>
      </c>
      <c r="AP187">
        <f t="shared" si="53"/>
        <v>-0.59794151791878436</v>
      </c>
      <c r="AQ187" s="3">
        <f t="shared" si="54"/>
        <v>-0.15060034556716576</v>
      </c>
      <c r="AV187" s="15">
        <f>IF(Parameters!H$30*EXP(0.5*Model!A187*Parameters!H$26)+Parameters!H$31*EXP(0.5*Model!A187*Parameters!H$27)+Parameters!$H$25/Parameters!$H$24&gt;AV186,Parameters!H$30*EXP(0.5*Model!A187*Parameters!H$26)+Parameters!H$31*EXP(0.5*Model!A187*Parameters!H$27)+Parameters!$H$25/Parameters!$H$24,AV186+5*AW186)</f>
        <v>4178.3170609379795</v>
      </c>
      <c r="AW187" s="22">
        <f>IF(Parameters!H$30*0.5*Parameters!H$26*EXP(0.5*Model!A187*Parameters!H$26)+Parameters!H$31*0.5*Parameters!H$27*EXP(0.5*Model!A187*Parameters!H$27)&gt;0,Parameters!H$30*0.5*Parameters!H$26*EXP(0.5*Model!A187*Parameters!H$26)+Parameters!H$31*0.5*Parameters!H$27*EXP(0.5*Model!A187*Parameters!H$27),0)</f>
        <v>0</v>
      </c>
      <c r="AX187">
        <f>(Parameters!B$7-Parameters!B$8*Model!AW187)*(Parameters!B$15*EXP((Parameters!B$1+Parameters!B$19)*A187))/1000000000</f>
        <v>598500087834.98645</v>
      </c>
      <c r="AY187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187))/1000000000</f>
        <v>2937338103535861.5</v>
      </c>
      <c r="AZ187" s="2">
        <f>AZ186+Parameters!B$9*(Parameters!B$10*Model!AV187-Model!AZ186)</f>
        <v>2.0055921892502302</v>
      </c>
      <c r="BC187">
        <v>4166.6000000000004</v>
      </c>
      <c r="BD187">
        <v>0</v>
      </c>
      <c r="BE187">
        <f>(Parameters!B$7-Parameters!B$8*Model!BD187)*(Parameters!B$15*EXP((Parameters!B$1+Parameters!B$19)*A187))/1000000000</f>
        <v>598500087834.98645</v>
      </c>
      <c r="BF187" s="2">
        <f>BF186+Parameters!B$9*(Parameters!B$10*Model!BC187-Model!BF186)</f>
        <v>1.9999680000000002</v>
      </c>
    </row>
    <row r="188" spans="1:58" x14ac:dyDescent="0.3">
      <c r="A188">
        <f>A187+Parameters!B$16</f>
        <v>925</v>
      </c>
      <c r="B188">
        <f>B187*(1+Parameters!B$1)^Parameters!B$16</f>
        <v>741076889997.01733</v>
      </c>
      <c r="C188">
        <f>C187/(1+Parameters!B$2)^Parameters!B$16</f>
        <v>4.0288498149821819E-5</v>
      </c>
      <c r="D188">
        <f>(1/B188)*(1-Parameters!B$4)*K188</f>
        <v>618307194107.80554</v>
      </c>
      <c r="E188">
        <f>D188^(1-Parameters!B$3)/(1-Parameters!B$3)</f>
        <v>-2.1330962429701416E-4</v>
      </c>
      <c r="F188" s="59">
        <f t="shared" si="48"/>
        <v>-6368.7587700593949</v>
      </c>
      <c r="G188">
        <f>G187*(1+Parameters!B$1+Parameters!B$5)^Parameters!B$16</f>
        <v>8309511388.6904993</v>
      </c>
      <c r="H188">
        <f>EXP(-Parameters!B$6*N188^2)</f>
        <v>0.92254968752751765</v>
      </c>
      <c r="I188">
        <f>EXP(Parameters!B$7*L188-Parameters!B$8/2*L188^2)</f>
        <v>1.0185742032170151</v>
      </c>
      <c r="J188" s="54">
        <f t="shared" si="55"/>
        <v>0.93968531290144752</v>
      </c>
      <c r="K188">
        <f>Parameters!B$15*G188*H188*I188</f>
        <v>6.0291206904236136E+23</v>
      </c>
      <c r="L188" s="56">
        <v>18.825027037997128</v>
      </c>
      <c r="M188" s="2">
        <f>M187+L188*Parameters!B$16</f>
        <v>8373.6252367798952</v>
      </c>
      <c r="N188" s="2">
        <f>N187+Parameters!B$9*(Parameters!B$10*Model!M188-Model!N187)</f>
        <v>4.0153217230877809</v>
      </c>
      <c r="O188" s="37">
        <f t="shared" si="59"/>
        <v>1.9676218522227895E-2</v>
      </c>
      <c r="S188" s="48"/>
      <c r="U188" s="48"/>
      <c r="Y188" s="38">
        <f t="shared" si="60"/>
        <v>-3.2378147777210528E-4</v>
      </c>
      <c r="AC188" s="10">
        <f>(Parameters!$B$13-Parameters!$E$25/Parameters!$E$24)*EXP(0.5*$A188*Parameters!$E$26) + Parameters!$E$25/Parameters!$E$24</f>
        <v>6928.5971630841505</v>
      </c>
      <c r="AD188" s="10">
        <f>(Parameters!B$13-Parameters!E$25/Parameters!E$24)*0.5*Parameters!E$26*EXP(-0.5*Model!A188*Parameters!E$27)</f>
        <v>0.37829361920095128</v>
      </c>
      <c r="AE188" s="10">
        <f>(Parameters!B$7-Parameters!B$8*Model!AD188)*(Parameters!B$15*EXP((Parameters!B$1+Parameters!B$19)*A188))/1000000000</f>
        <v>670402898472.94958</v>
      </c>
      <c r="AF188" s="2">
        <f>AF187+Parameters!B$9*(Parameters!B$10*Model!AC188-Model!AF187)</f>
        <v>3.3256443737954542</v>
      </c>
      <c r="AG188" s="10">
        <f t="shared" si="51"/>
        <v>-0.68967734929232671</v>
      </c>
      <c r="AH188" s="11">
        <f t="shared" si="52"/>
        <v>-0.17176141710556758</v>
      </c>
      <c r="AI188" s="11">
        <f t="shared" si="61"/>
        <v>-4.436733252854097E-3</v>
      </c>
      <c r="AJ188" s="35">
        <v>3.3733048365728088E-2</v>
      </c>
      <c r="AK188" s="11"/>
      <c r="AL188" s="2">
        <f>(Parameters!$B$13-Parameters!$B$25/Parameters!$B$24)*EXP(0.5*$A188*Parameters!$B$26) + Parameters!$B$25/Parameters!$B$24</f>
        <v>7028.1358510204418</v>
      </c>
      <c r="AM188" s="2">
        <f>(Parameters!B$13-Parameters!B$25/Parameters!B$24)*0.5*Parameters!B$26*EXP(-0.5*Model!A188*Parameters!B$27)</f>
        <v>0.40041720265543185</v>
      </c>
      <c r="AN188" s="8">
        <f>(Parameters!B$7-Parameters!B$8*Model!AM188)*(Parameters!B$15*EXP((Parameters!B$1+Parameters!B$19)*A188))/1000000000</f>
        <v>670046552811.94299</v>
      </c>
      <c r="AO188" s="2">
        <f>AO187+Parameters!B$9*(Parameters!B$10*Model!AL188-Model!AO187)</f>
        <v>3.3734181465494055</v>
      </c>
      <c r="AP188">
        <f t="shared" si="53"/>
        <v>-0.64190357653837538</v>
      </c>
      <c r="AQ188" s="3">
        <f t="shared" si="54"/>
        <v>-0.1598635478814763</v>
      </c>
      <c r="AV188" s="15">
        <f>IF(Parameters!H$30*EXP(0.5*Model!A188*Parameters!H$26)+Parameters!H$31*EXP(0.5*Model!A188*Parameters!H$27)+Parameters!$H$25/Parameters!$H$24&gt;AV187,Parameters!H$30*EXP(0.5*Model!A188*Parameters!H$26)+Parameters!H$31*EXP(0.5*Model!A188*Parameters!H$27)+Parameters!$H$25/Parameters!$H$24,AV187+5*AW187)</f>
        <v>4178.3170609379795</v>
      </c>
      <c r="AW188" s="22">
        <f>IF(Parameters!H$30*0.5*Parameters!H$26*EXP(0.5*Model!A188*Parameters!H$26)+Parameters!H$31*0.5*Parameters!H$27*EXP(0.5*Model!A188*Parameters!H$27)&gt;0,Parameters!H$30*0.5*Parameters!H$26*EXP(0.5*Model!A188*Parameters!H$26)+Parameters!H$31*0.5*Parameters!H$27*EXP(0.5*Model!A188*Parameters!H$27),0)</f>
        <v>0</v>
      </c>
      <c r="AX188">
        <f>(Parameters!B$7-Parameters!B$8*Model!AW188)*(Parameters!B$15*EXP((Parameters!B$1+Parameters!B$19)*A188))/1000000000</f>
        <v>676496092645.86169</v>
      </c>
      <c r="AY188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188))/1000000000</f>
        <v>3540007211397485.5</v>
      </c>
      <c r="AZ188" s="2">
        <f>AZ187+Parameters!B$9*(Parameters!B$10*Model!AV188-Model!AZ187)</f>
        <v>2.0055921892502302</v>
      </c>
      <c r="BC188">
        <v>4166.6000000000004</v>
      </c>
      <c r="BD188">
        <v>0</v>
      </c>
      <c r="BE188">
        <f>(Parameters!B$7-Parameters!B$8*Model!BD188)*(Parameters!B$15*EXP((Parameters!B$1+Parameters!B$19)*A188))/1000000000</f>
        <v>676496092645.86169</v>
      </c>
      <c r="BF188" s="2">
        <f>BF187+Parameters!B$9*(Parameters!B$10*Model!BC188-Model!BF187)</f>
        <v>1.9999680000000002</v>
      </c>
    </row>
    <row r="189" spans="1:58" x14ac:dyDescent="0.3">
      <c r="A189">
        <f>A188+Parameters!B$16</f>
        <v>930</v>
      </c>
      <c r="B189">
        <f>B188*(1+Parameters!B$1)^Parameters!B$16</f>
        <v>759790010133.73499</v>
      </c>
      <c r="C189">
        <f>C188/(1+Parameters!B$2)^Parameters!B$16</f>
        <v>3.8143918023692543E-5</v>
      </c>
      <c r="D189">
        <f>(1/B189)*(1-Parameters!B$4)*K189</f>
        <v>681578295949.91711</v>
      </c>
      <c r="E189">
        <f>D189^(1-Parameters!B$3)/(1-Parameters!B$3)</f>
        <v>-2.0615859335729102E-4</v>
      </c>
      <c r="F189" s="59">
        <f t="shared" si="48"/>
        <v>-5974.7580319509962</v>
      </c>
      <c r="G189">
        <f>G188*(1+Parameters!B$1+Parameters!B$5)^Parameters!B$16</f>
        <v>9401449430.2726097</v>
      </c>
      <c r="H189">
        <f>EXP(-Parameters!B$6*N189^2)</f>
        <v>0.92076737325699543</v>
      </c>
      <c r="I189">
        <f>EXP(Parameters!B$7*L189-Parameters!B$8/2*L189^2)</f>
        <v>1.019424229445278</v>
      </c>
      <c r="J189" s="54">
        <f t="shared" si="55"/>
        <v>0.93865256998086521</v>
      </c>
      <c r="K189">
        <f>Parameters!B$15*G189*H189*I189</f>
        <v>6.8138997419305452E+23</v>
      </c>
      <c r="L189" s="56">
        <v>20.057631517744365</v>
      </c>
      <c r="M189" s="2">
        <f>M188+L189*Parameters!B$16</f>
        <v>8473.9133943686174</v>
      </c>
      <c r="N189" s="2">
        <f>N188+Parameters!B$9*(Parameters!B$10*Model!M189-Model!N188)</f>
        <v>4.0631971461395304</v>
      </c>
      <c r="O189" s="37">
        <f t="shared" si="59"/>
        <v>1.9646772074765728E-2</v>
      </c>
      <c r="S189" s="48"/>
      <c r="U189" s="48"/>
      <c r="Y189" s="38">
        <f t="shared" si="60"/>
        <v>-3.5322792523427224E-4</v>
      </c>
      <c r="AC189" s="10">
        <f>(Parameters!$B$13-Parameters!$E$25/Parameters!$E$24)*EXP(0.5*$A189*Parameters!$E$26) + Parameters!$E$25/Parameters!$E$24</f>
        <v>6930.4677596180136</v>
      </c>
      <c r="AD189" s="10">
        <f>(Parameters!B$13-Parameters!E$25/Parameters!E$24)*0.5*Parameters!E$26*EXP(-0.5*Model!A189*Parameters!E$27)</f>
        <v>0.36997581574415178</v>
      </c>
      <c r="AE189" s="10">
        <f>(Parameters!B$7-Parameters!B$8*Model!AD189)*(Parameters!B$15*EXP((Parameters!B$1+Parameters!B$19)*A189))/1000000000</f>
        <v>757920649111.63477</v>
      </c>
      <c r="AF189" s="2">
        <f>AF188+Parameters!B$9*(Parameters!B$10*Model!AC189-Model!AF188)</f>
        <v>3.3265440689378378</v>
      </c>
      <c r="AG189" s="10">
        <f t="shared" si="51"/>
        <v>-0.7366530772016926</v>
      </c>
      <c r="AH189" s="11">
        <f t="shared" si="52"/>
        <v>-0.18129887640366932</v>
      </c>
      <c r="AI189" s="11">
        <f t="shared" si="61"/>
        <v>-4.436733252854097E-3</v>
      </c>
      <c r="AJ189" s="35">
        <v>3.2631935625244059E-2</v>
      </c>
      <c r="AK189" s="11"/>
      <c r="AL189" s="2">
        <f>(Parameters!$B$13-Parameters!$B$25/Parameters!$B$24)*EXP(0.5*$A189*Parameters!$B$26) + Parameters!$B$25/Parameters!$B$24</f>
        <v>7030.1161041555079</v>
      </c>
      <c r="AM189" s="2">
        <f>(Parameters!B$13-Parameters!B$25/Parameters!B$24)*0.5*Parameters!B$26*EXP(-0.5*Model!A189*Parameters!B$27)</f>
        <v>0.3917159125500555</v>
      </c>
      <c r="AN189" s="8">
        <f>(Parameters!B$7-Parameters!B$8*Model!AM189)*(Parameters!B$15*EXP((Parameters!B$1+Parameters!B$19)*A189))/1000000000</f>
        <v>757524846596.36475</v>
      </c>
      <c r="AO189" s="2">
        <f>AO188+Parameters!B$9*(Parameters!B$10*Model!AL189-Model!AO188)</f>
        <v>3.3743705599589693</v>
      </c>
      <c r="AP189">
        <f t="shared" si="53"/>
        <v>-0.68882658618056114</v>
      </c>
      <c r="AQ189" s="3">
        <f t="shared" si="54"/>
        <v>-0.16952822159638986</v>
      </c>
      <c r="AV189" s="15">
        <f>IF(Parameters!H$30*EXP(0.5*Model!A189*Parameters!H$26)+Parameters!H$31*EXP(0.5*Model!A189*Parameters!H$27)+Parameters!$H$25/Parameters!$H$24&gt;AV188,Parameters!H$30*EXP(0.5*Model!A189*Parameters!H$26)+Parameters!H$31*EXP(0.5*Model!A189*Parameters!H$27)+Parameters!$H$25/Parameters!$H$24,AV188+5*AW188)</f>
        <v>4178.3170609379795</v>
      </c>
      <c r="AW189" s="22">
        <f>IF(Parameters!H$30*0.5*Parameters!H$26*EXP(0.5*Model!A189*Parameters!H$26)+Parameters!H$31*0.5*Parameters!H$27*EXP(0.5*Model!A189*Parameters!H$27)&gt;0,Parameters!H$30*0.5*Parameters!H$26*EXP(0.5*Model!A189*Parameters!H$26)+Parameters!H$31*0.5*Parameters!H$27*EXP(0.5*Model!A189*Parameters!H$27),0)</f>
        <v>0</v>
      </c>
      <c r="AX189">
        <f>(Parameters!B$7-Parameters!B$8*Model!AW189)*(Parameters!B$15*EXP((Parameters!B$1+Parameters!B$19)*A189))/1000000000</f>
        <v>764656468172.97607</v>
      </c>
      <c r="AY189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189))/1000000000</f>
        <v>4266329109904322</v>
      </c>
      <c r="AZ189" s="2">
        <f>AZ188+Parameters!B$9*(Parameters!B$10*Model!AV189-Model!AZ188)</f>
        <v>2.0055921892502302</v>
      </c>
      <c r="BC189">
        <v>4166.6000000000004</v>
      </c>
      <c r="BD189">
        <v>0</v>
      </c>
      <c r="BE189">
        <f>(Parameters!B$7-Parameters!B$8*Model!BD189)*(Parameters!B$15*EXP((Parameters!B$1+Parameters!B$19)*A189))/1000000000</f>
        <v>764656468172.97607</v>
      </c>
      <c r="BF189" s="2">
        <f>BF188+Parameters!B$9*(Parameters!B$10*Model!BC189-Model!BF188)</f>
        <v>1.9999680000000002</v>
      </c>
    </row>
    <row r="190" spans="1:58" x14ac:dyDescent="0.3">
      <c r="A190">
        <f>A189+Parameters!B$16</f>
        <v>935</v>
      </c>
      <c r="B190">
        <f>B189*(1+Parameters!B$1)^Parameters!B$16</f>
        <v>778975660003.84192</v>
      </c>
      <c r="C190">
        <f>C189/(1+Parameters!B$2)^Parameters!B$16</f>
        <v>3.6113495141655254E-5</v>
      </c>
      <c r="D190">
        <f>(1/B190)*(1-Parameters!B$4)*K190</f>
        <v>751215423405.60059</v>
      </c>
      <c r="E190">
        <f>D190^(1-Parameters!B$3)/(1-Parameters!B$3)</f>
        <v>-1.9925736463143067E-4</v>
      </c>
      <c r="F190" s="59">
        <f t="shared" si="48"/>
        <v>-5605.4152706959012</v>
      </c>
      <c r="G190">
        <f>G189*(1+Parameters!B$1+Parameters!B$5)^Parameters!B$16</f>
        <v>10636877098.486315</v>
      </c>
      <c r="H190">
        <f>EXP(-Parameters!B$6*N190^2)</f>
        <v>0.91884851156526359</v>
      </c>
      <c r="I190">
        <f>EXP(Parameters!B$7*L190-Parameters!B$8/2*L190^2)</f>
        <v>1.0202830759503694</v>
      </c>
      <c r="J190" s="54">
        <f t="shared" si="55"/>
        <v>0.93748558571222573</v>
      </c>
      <c r="K190">
        <f>Parameters!B$15*G190*H190*I190</f>
        <v>7.6997175033216209E+23</v>
      </c>
      <c r="L190" s="56">
        <v>21.376573570583314</v>
      </c>
      <c r="M190" s="2">
        <f>M189+L190*Parameters!B$16</f>
        <v>8580.7962622215346</v>
      </c>
      <c r="N190" s="2">
        <f>N189+Parameters!B$9*(Parameters!B$10*Model!M190-Model!N189)</f>
        <v>4.1142195063151528</v>
      </c>
      <c r="O190" s="37">
        <f t="shared" si="59"/>
        <v>1.9613541724998296E-2</v>
      </c>
      <c r="S190" s="48"/>
      <c r="U190" s="48"/>
      <c r="Y190" s="38">
        <f t="shared" si="60"/>
        <v>-3.8645827500170468E-4</v>
      </c>
      <c r="AC190" s="10">
        <f>(Parameters!$B$13-Parameters!$E$25/Parameters!$E$24)*EXP(0.5*$A190*Parameters!$E$26) + Parameters!$E$25/Parameters!$E$24</f>
        <v>6932.2972260520655</v>
      </c>
      <c r="AD190" s="10">
        <f>(Parameters!B$13-Parameters!E$25/Parameters!E$24)*0.5*Parameters!E$26*EXP(-0.5*Model!A190*Parameters!E$27)</f>
        <v>0.36184090158506776</v>
      </c>
      <c r="AE190" s="10">
        <f>(Parameters!B$7-Parameters!B$8*Model!AD190)*(Parameters!B$15*EXP((Parameters!B$1+Parameters!B$19)*A190))/1000000000</f>
        <v>856859607230.35608</v>
      </c>
      <c r="AF190" s="2">
        <f>AF189+Parameters!B$9*(Parameters!B$10*Model!AC190-Model!AF189)</f>
        <v>3.3274239818608407</v>
      </c>
      <c r="AG190" s="10">
        <f t="shared" si="51"/>
        <v>-0.78679552445431211</v>
      </c>
      <c r="AH190" s="11">
        <f t="shared" si="52"/>
        <v>-0.19123810074951381</v>
      </c>
      <c r="AI190" s="11">
        <f t="shared" si="61"/>
        <v>-4.436733252854097E-3</v>
      </c>
      <c r="AJ190" s="35">
        <v>3.1566765360343974E-2</v>
      </c>
      <c r="AK190" s="11"/>
      <c r="AL190" s="2">
        <f>(Parameters!$B$13-Parameters!$B$25/Parameters!$B$24)*EXP(0.5*$A190*Parameters!$B$26) + Parameters!$B$25/Parameters!$B$24</f>
        <v>7032.053325280719</v>
      </c>
      <c r="AM190" s="2">
        <f>(Parameters!B$13-Parameters!B$25/Parameters!B$24)*0.5*Parameters!B$26*EXP(-0.5*Model!A190*Parameters!B$27)</f>
        <v>0.38320370635265255</v>
      </c>
      <c r="AN190" s="8">
        <f>(Parameters!B$7-Parameters!B$8*Model!AM190)*(Parameters!B$15*EXP((Parameters!B$1+Parameters!B$19)*A190))/1000000000</f>
        <v>856419988263.07129</v>
      </c>
      <c r="AO190" s="2">
        <f>AO189+Parameters!B$9*(Parameters!B$10*Model!AL190-Model!AO189)</f>
        <v>3.3753022768916536</v>
      </c>
      <c r="AP190">
        <f t="shared" si="53"/>
        <v>-0.73891722942349913</v>
      </c>
      <c r="AQ190" s="3">
        <f t="shared" si="54"/>
        <v>-0.17960082788224899</v>
      </c>
      <c r="AV190" s="15">
        <f>IF(Parameters!H$30*EXP(0.5*Model!A190*Parameters!H$26)+Parameters!H$31*EXP(0.5*Model!A190*Parameters!H$27)+Parameters!$H$25/Parameters!$H$24&gt;AV189,Parameters!H$30*EXP(0.5*Model!A190*Parameters!H$26)+Parameters!H$31*EXP(0.5*Model!A190*Parameters!H$27)+Parameters!$H$25/Parameters!$H$24,AV189+5*AW189)</f>
        <v>4178.3170609379795</v>
      </c>
      <c r="AW190" s="22">
        <f>IF(Parameters!H$30*0.5*Parameters!H$26*EXP(0.5*Model!A190*Parameters!H$26)+Parameters!H$31*0.5*Parameters!H$27*EXP(0.5*Model!A190*Parameters!H$27)&gt;0,Parameters!H$30*0.5*Parameters!H$26*EXP(0.5*Model!A190*Parameters!H$26)+Parameters!H$31*0.5*Parameters!H$27*EXP(0.5*Model!A190*Parameters!H$27),0)</f>
        <v>0</v>
      </c>
      <c r="AX190">
        <f>(Parameters!B$7-Parameters!B$8*Model!AW190)*(Parameters!B$15*EXP((Parameters!B$1+Parameters!B$19)*A190))/1000000000</f>
        <v>864305826264.1814</v>
      </c>
      <c r="AY190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190))/1000000000</f>
        <v>5141674292474560</v>
      </c>
      <c r="AZ190" s="2">
        <f>AZ189+Parameters!B$9*(Parameters!B$10*Model!AV190-Model!AZ189)</f>
        <v>2.0055921892502302</v>
      </c>
      <c r="BC190">
        <v>4166.6000000000004</v>
      </c>
      <c r="BD190">
        <v>0</v>
      </c>
      <c r="BE190">
        <f>(Parameters!B$7-Parameters!B$8*Model!BD190)*(Parameters!B$15*EXP((Parameters!B$1+Parameters!B$19)*A190))/1000000000</f>
        <v>864305826264.1814</v>
      </c>
      <c r="BF190" s="2">
        <f>BF189+Parameters!B$9*(Parameters!B$10*Model!BC190-Model!BF189)</f>
        <v>1.9999680000000002</v>
      </c>
    </row>
    <row r="191" spans="1:58" x14ac:dyDescent="0.3">
      <c r="A191">
        <f>A190+Parameters!B$16</f>
        <v>940</v>
      </c>
      <c r="B191">
        <f>B190*(1+Parameters!B$1)^Parameters!B$16</f>
        <v>798645771575.24646</v>
      </c>
      <c r="C191">
        <f>C190/(1+Parameters!B$2)^Parameters!B$16</f>
        <v>3.4191152847389258E-5</v>
      </c>
      <c r="D191">
        <f>(1/B191)*(1-Parameters!B$4)*K191</f>
        <v>827832495317.31726</v>
      </c>
      <c r="E191">
        <f>D191^(1-Parameters!B$3)/(1-Parameters!B$3)</f>
        <v>-1.9259814111374709E-4</v>
      </c>
      <c r="F191" s="59">
        <f t="shared" si="48"/>
        <v>-5259.2041840835072</v>
      </c>
      <c r="G191">
        <f>G190*(1+Parameters!B$1+Parameters!B$5)^Parameters!B$16</f>
        <v>12034650108.735615</v>
      </c>
      <c r="H191">
        <f>EXP(-Parameters!B$6*N191^2)</f>
        <v>0.91678074268885767</v>
      </c>
      <c r="I191">
        <f>EXP(Parameters!B$7*L191-Parameters!B$8/2*L191^2)</f>
        <v>1.021146545755657</v>
      </c>
      <c r="J191" s="54">
        <f t="shared" si="55"/>
        <v>0.93616748861203281</v>
      </c>
      <c r="K191">
        <f>Parameters!B$15*G191*H191*I191</f>
        <v>8.6992752889178994E+23</v>
      </c>
      <c r="L191" s="56">
        <v>22.792467580096716</v>
      </c>
      <c r="M191" s="2">
        <f>M190+L191*Parameters!B$16</f>
        <v>8694.7586001220188</v>
      </c>
      <c r="N191" s="2">
        <f>N190+Parameters!B$9*(Parameters!B$10*Model!M191-Model!N190)</f>
        <v>4.1686193916643148</v>
      </c>
      <c r="O191" s="37">
        <f t="shared" si="59"/>
        <v>1.9584418845068896E-2</v>
      </c>
      <c r="S191" s="48"/>
      <c r="U191" s="48"/>
      <c r="Y191" s="38">
        <f t="shared" si="60"/>
        <v>-4.1558115493110434E-4</v>
      </c>
      <c r="AC191" s="10">
        <f>(Parameters!$B$13-Parameters!$E$25/Parameters!$E$24)*EXP(0.5*$A191*Parameters!$E$26) + Parameters!$E$25/Parameters!$E$24</f>
        <v>6934.0864667422593</v>
      </c>
      <c r="AD191" s="10">
        <f>(Parameters!B$13-Parameters!E$25/Parameters!E$24)*0.5*Parameters!E$26*EXP(-0.5*Model!A191*Parameters!E$27)</f>
        <v>0.35388485541021292</v>
      </c>
      <c r="AE191" s="10">
        <f>(Parameters!B$7-Parameters!B$8*Model!AD191)*(Parameters!B$15*EXP((Parameters!B$1+Parameters!B$19)*A191))/1000000000</f>
        <v>968709858959.59265</v>
      </c>
      <c r="AF191" s="2">
        <f>AF190+Parameters!B$9*(Parameters!B$10*Model!AC191-Model!AF190)</f>
        <v>3.3282845475298033</v>
      </c>
      <c r="AG191" s="10">
        <f t="shared" si="51"/>
        <v>-0.84033484413451154</v>
      </c>
      <c r="AH191" s="11">
        <f t="shared" si="52"/>
        <v>-0.20158588855937964</v>
      </c>
      <c r="AI191" s="11">
        <f t="shared" si="61"/>
        <v>-4.436733252854097E-3</v>
      </c>
      <c r="AJ191" s="35">
        <v>3.0536364338257356E-2</v>
      </c>
      <c r="AK191" s="11"/>
      <c r="AL191" s="2">
        <f>(Parameters!$B$13-Parameters!$B$25/Parameters!$B$24)*EXP(0.5*$A191*Parameters!$B$26) + Parameters!$B$25/Parameters!$B$24</f>
        <v>7033.948449505755</v>
      </c>
      <c r="AM191" s="2">
        <f>(Parameters!B$13-Parameters!B$25/Parameters!B$24)*0.5*Parameters!B$26*EXP(-0.5*Model!A191*Parameters!B$27)</f>
        <v>0.37487647516398886</v>
      </c>
      <c r="AN191" s="8">
        <f>(Parameters!B$7-Parameters!B$8*Model!AM191)*(Parameters!B$15*EXP((Parameters!B$1+Parameters!B$19)*A191))/1000000000</f>
        <v>968221583187.8811</v>
      </c>
      <c r="AO191" s="2">
        <f>AO190+Parameters!B$9*(Parameters!B$10*Model!AL191-Model!AO190)</f>
        <v>3.3762137470934936</v>
      </c>
      <c r="AP191">
        <f t="shared" si="53"/>
        <v>-0.79240564457082119</v>
      </c>
      <c r="AQ191" s="3">
        <f t="shared" si="54"/>
        <v>-0.19008826906945189</v>
      </c>
      <c r="AV191" s="15">
        <f>IF(Parameters!H$30*EXP(0.5*Model!A191*Parameters!H$26)+Parameters!H$31*EXP(0.5*Model!A191*Parameters!H$27)+Parameters!$H$25/Parameters!$H$24&gt;AV190,Parameters!H$30*EXP(0.5*Model!A191*Parameters!H$26)+Parameters!H$31*EXP(0.5*Model!A191*Parameters!H$27)+Parameters!$H$25/Parameters!$H$24,AV190+5*AW190)</f>
        <v>4178.3170609379795</v>
      </c>
      <c r="AW191" s="22">
        <f>IF(Parameters!H$30*0.5*Parameters!H$26*EXP(0.5*Model!A191*Parameters!H$26)+Parameters!H$31*0.5*Parameters!H$27*EXP(0.5*Model!A191*Parameters!H$27)&gt;0,Parameters!H$30*0.5*Parameters!H$26*EXP(0.5*Model!A191*Parameters!H$26)+Parameters!H$31*0.5*Parameters!H$27*EXP(0.5*Model!A191*Parameters!H$27),0)</f>
        <v>0</v>
      </c>
      <c r="AX191">
        <f>(Parameters!B$7-Parameters!B$8*Model!AW191)*(Parameters!B$15*EXP((Parameters!B$1+Parameters!B$19)*A191))/1000000000</f>
        <v>976941401017.76941</v>
      </c>
      <c r="AY191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191))/1000000000</f>
        <v>6196618650099089</v>
      </c>
      <c r="AZ191" s="2">
        <f>AZ190+Parameters!B$9*(Parameters!B$10*Model!AV191-Model!AZ190)</f>
        <v>2.0055921892502302</v>
      </c>
      <c r="BC191">
        <v>4166.6000000000004</v>
      </c>
      <c r="BD191">
        <v>0</v>
      </c>
      <c r="BE191">
        <f>(Parameters!B$7-Parameters!B$8*Model!BD191)*(Parameters!B$15*EXP((Parameters!B$1+Parameters!B$19)*A191))/1000000000</f>
        <v>976941401017.76941</v>
      </c>
      <c r="BF191" s="2">
        <f>BF190+Parameters!B$9*(Parameters!B$10*Model!BC191-Model!BF190)</f>
        <v>1.9999680000000002</v>
      </c>
    </row>
    <row r="192" spans="1:58" x14ac:dyDescent="0.3">
      <c r="A192">
        <f>A191+Parameters!B$16</f>
        <v>945</v>
      </c>
      <c r="B192">
        <f>B191*(1+Parameters!B$1)^Parameters!B$16</f>
        <v>818812578112.99902</v>
      </c>
      <c r="C192">
        <f>C191/(1+Parameters!B$2)^Parameters!B$16</f>
        <v>3.237113794851461E-5</v>
      </c>
      <c r="D192">
        <f>(1/B192)*(1-Parameters!B$4)*K192</f>
        <v>912133528712.77136</v>
      </c>
      <c r="E192">
        <f>D192^(1-Parameters!B$3)/(1-Parameters!B$3)</f>
        <v>-1.8617077584669211E-4</v>
      </c>
      <c r="F192" s="59">
        <f t="shared" si="48"/>
        <v>-4934.6230217812181</v>
      </c>
      <c r="G192">
        <f>G191*(1+Parameters!B$1+Parameters!B$5)^Parameters!B$16</f>
        <v>13616101972.288523</v>
      </c>
      <c r="H192">
        <f>EXP(-Parameters!B$6*N192^2)</f>
        <v>0.91454172134055933</v>
      </c>
      <c r="I192">
        <f>EXP(Parameters!B$7*L192-Parameters!B$8/2*L192^2)</f>
        <v>1.0220613465155184</v>
      </c>
      <c r="J192" s="54">
        <f t="shared" si="55"/>
        <v>0.93471774315795209</v>
      </c>
      <c r="K192">
        <f>Parameters!B$15*G192*H192*I192</f>
        <v>9.8271895556396255E+23</v>
      </c>
      <c r="L192" s="56">
        <v>24.414998672660293</v>
      </c>
      <c r="M192" s="2">
        <f>M191+L192*Parameters!B$16</f>
        <v>8816.8335934853203</v>
      </c>
      <c r="N192" s="2">
        <f>N191+Parameters!B$9*(Parameters!B$10*Model!M192-Model!N191)</f>
        <v>4.2268709506748507</v>
      </c>
      <c r="O192" s="37">
        <f t="shared" si="59"/>
        <v>1.9536268282565938E-2</v>
      </c>
      <c r="S192" s="48"/>
      <c r="U192" s="48"/>
      <c r="Y192" s="38">
        <f t="shared" si="60"/>
        <v>-4.6373171743406202E-4</v>
      </c>
      <c r="AC192" s="10">
        <f>(Parameters!$B$13-Parameters!$E$25/Parameters!$E$24)*EXP(0.5*$A192*Parameters!$E$26) + Parameters!$E$25/Parameters!$E$24</f>
        <v>6935.8363661598478</v>
      </c>
      <c r="AD192" s="10">
        <f>(Parameters!B$13-Parameters!E$25/Parameters!E$24)*0.5*Parameters!E$26*EXP(-0.5*Model!A192*Parameters!E$27)</f>
        <v>0.34610374432550162</v>
      </c>
      <c r="AE192" s="10">
        <f>(Parameters!B$7-Parameters!B$8*Model!AD192)*(Parameters!B$15*EXP((Parameters!B$1+Parameters!B$19)*A192))/1000000000</f>
        <v>1095155854792.408</v>
      </c>
      <c r="AF192" s="2">
        <f>AF191+Parameters!B$9*(Parameters!B$10*Model!AC192-Model!AF191)</f>
        <v>3.3291261913461816</v>
      </c>
      <c r="AG192" s="10">
        <f t="shared" si="51"/>
        <v>-0.89774475932866915</v>
      </c>
      <c r="AH192" s="11">
        <f t="shared" si="52"/>
        <v>-0.21238991438462007</v>
      </c>
      <c r="AI192" s="11">
        <f t="shared" si="61"/>
        <v>-4.436733252854097E-3</v>
      </c>
      <c r="AJ192" s="35">
        <v>2.9539597622828269E-2</v>
      </c>
      <c r="AK192" s="11"/>
      <c r="AL192" s="2">
        <f>(Parameters!$B$13-Parameters!$B$25/Parameters!$B$24)*EXP(0.5*$A192*Parameters!$B$26) + Parameters!$B$25/Parameters!$B$24</f>
        <v>7035.8023916198372</v>
      </c>
      <c r="AM192" s="2">
        <f>(Parameters!B$13-Parameters!B$25/Parameters!B$24)*0.5*Parameters!B$26*EXP(-0.5*Model!A192*Parameters!B$27)</f>
        <v>0.36673019937351103</v>
      </c>
      <c r="AN192" s="8">
        <f>(Parameters!B$7-Parameters!B$8*Model!AM192)*(Parameters!B$15*EXP((Parameters!B$1+Parameters!B$19)*A192))/1000000000</f>
        <v>1094613548188.7045</v>
      </c>
      <c r="AO192" s="2">
        <f>AO191+Parameters!B$9*(Parameters!B$10*Model!AL192-Model!AO191)</f>
        <v>3.3771054105372933</v>
      </c>
      <c r="AP192">
        <f t="shared" si="53"/>
        <v>-0.84976554013755745</v>
      </c>
      <c r="AQ192" s="3">
        <f t="shared" si="54"/>
        <v>-0.20103891272145089</v>
      </c>
      <c r="AV192" s="15">
        <f>IF(Parameters!H$30*EXP(0.5*Model!A192*Parameters!H$26)+Parameters!H$31*EXP(0.5*Model!A192*Parameters!H$27)+Parameters!$H$25/Parameters!$H$24&gt;AV191,Parameters!H$30*EXP(0.5*Model!A192*Parameters!H$26)+Parameters!H$31*EXP(0.5*Model!A192*Parameters!H$27)+Parameters!$H$25/Parameters!$H$24,AV191+5*AW191)</f>
        <v>4178.3170609379795</v>
      </c>
      <c r="AW192" s="22">
        <f>IF(Parameters!H$30*0.5*Parameters!H$26*EXP(0.5*Model!A192*Parameters!H$26)+Parameters!H$31*0.5*Parameters!H$27*EXP(0.5*Model!A192*Parameters!H$27)&gt;0,Parameters!H$30*0.5*Parameters!H$26*EXP(0.5*Model!A192*Parameters!H$26)+Parameters!H$31*0.5*Parameters!H$27*EXP(0.5*Model!A192*Parameters!H$27),0)</f>
        <v>0</v>
      </c>
      <c r="AX192">
        <f>(Parameters!B$7-Parameters!B$8*Model!AW192)*(Parameters!B$15*EXP((Parameters!B$1+Parameters!B$19)*A192))/1000000000</f>
        <v>1104255544762.2751</v>
      </c>
      <c r="AY192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192))/1000000000</f>
        <v>7468011490139713</v>
      </c>
      <c r="AZ192" s="2">
        <f>AZ191+Parameters!B$9*(Parameters!B$10*Model!AV192-Model!AZ191)</f>
        <v>2.0055921892502302</v>
      </c>
      <c r="BC192">
        <v>4166.6000000000004</v>
      </c>
      <c r="BD192">
        <v>0</v>
      </c>
      <c r="BE192">
        <f>(Parameters!B$7-Parameters!B$8*Model!BD192)*(Parameters!B$15*EXP((Parameters!B$1+Parameters!B$19)*A192))/1000000000</f>
        <v>1104255544762.2751</v>
      </c>
      <c r="BF192" s="2">
        <f>BF191+Parameters!B$9*(Parameters!B$10*Model!BC192-Model!BF191)</f>
        <v>1.9999680000000002</v>
      </c>
    </row>
    <row r="193" spans="1:58" x14ac:dyDescent="0.3">
      <c r="A193">
        <f>A192+Parameters!B$16</f>
        <v>950</v>
      </c>
      <c r="B193">
        <f>B192*(1+Parameters!B$1)^Parameters!B$16</f>
        <v>839488621787.42224</v>
      </c>
      <c r="C193">
        <f>C192/(1+Parameters!B$2)^Parameters!B$16</f>
        <v>3.0648003498418943E-5</v>
      </c>
      <c r="D193">
        <f>(1/B193)*(1-Parameters!B$4)*K193</f>
        <v>1004781935460.8506</v>
      </c>
      <c r="E193">
        <f>D193^(1-Parameters!B$3)/(1-Parameters!B$3)</f>
        <v>-1.7997277752373477E-4</v>
      </c>
      <c r="F193" s="59">
        <f t="shared" si="48"/>
        <v>-4630.4566415664067</v>
      </c>
      <c r="G193">
        <f>G192*(1+Parameters!B$1+Parameters!B$5)^Parameters!B$16</f>
        <v>15405369599.003468</v>
      </c>
      <c r="H193">
        <f>EXP(-Parameters!B$6*N193^2)</f>
        <v>0.91211525116906478</v>
      </c>
      <c r="I193">
        <f>EXP(Parameters!B$7*L193-Parameters!B$8/2*L193^2)</f>
        <v>1.0229517495792448</v>
      </c>
      <c r="J193" s="54">
        <f t="shared" si="55"/>
        <v>0.93304989200130717</v>
      </c>
      <c r="K193">
        <f>Parameters!B$15*G193*H193*I193</f>
        <v>1.1098723713117476E+24</v>
      </c>
      <c r="L193" s="56">
        <v>26.151383331597721</v>
      </c>
      <c r="M193" s="2">
        <f>M192+L193*Parameters!B$16</f>
        <v>8947.5905101433091</v>
      </c>
      <c r="N193" s="2">
        <f>N192+Parameters!B$9*(Parameters!B$10*Model!M193-Model!N192)</f>
        <v>4.2892639227764162</v>
      </c>
      <c r="O193" s="37">
        <f t="shared" si="59"/>
        <v>1.9485937444893908E-2</v>
      </c>
      <c r="S193" s="48"/>
      <c r="U193" s="48"/>
      <c r="Y193" s="38">
        <f t="shared" si="60"/>
        <v>-5.1406255510609219E-4</v>
      </c>
      <c r="AC193" s="10">
        <f>(Parameters!$B$13-Parameters!$E$25/Parameters!$E$24)*EXP(0.5*$A193*Parameters!$E$26) + Parameters!$E$25/Parameters!$E$24</f>
        <v>6937.5477893286015</v>
      </c>
      <c r="AD193" s="10">
        <f>(Parameters!B$13-Parameters!E$25/Parameters!E$24)*0.5*Parameters!E$26*EXP(-0.5*Model!A193*Parameters!E$27)</f>
        <v>0.33849372191211091</v>
      </c>
      <c r="AE193" s="10">
        <f>(Parameters!B$7-Parameters!B$8*Model!AD193)*(Parameters!B$15*EXP((Parameters!B$1+Parameters!B$19)*A193))/1000000000</f>
        <v>1238101757713.105</v>
      </c>
      <c r="AF193" s="2">
        <f>AF192+Parameters!B$9*(Parameters!B$10*Model!AC193-Model!AF192)</f>
        <v>3.3299493293578357</v>
      </c>
      <c r="AG193" s="10">
        <f t="shared" si="51"/>
        <v>-0.9593145934185805</v>
      </c>
      <c r="AH193" s="11">
        <f t="shared" si="52"/>
        <v>-0.22365482998715117</v>
      </c>
      <c r="AI193" s="11">
        <f t="shared" si="61"/>
        <v>-4.436733252854097E-3</v>
      </c>
      <c r="AJ193" s="35">
        <v>2.8575367324438959E-2</v>
      </c>
      <c r="AK193" s="11"/>
      <c r="AL193" s="2">
        <f>(Parameters!$B$13-Parameters!$B$25/Parameters!$B$24)*EXP(0.5*$A193*Parameters!$B$26) + Parameters!$B$25/Parameters!$B$24</f>
        <v>7037.6160465333032</v>
      </c>
      <c r="AM193" s="2">
        <f>(Parameters!B$13-Parameters!B$25/Parameters!B$24)*0.5*Parameters!B$26*EXP(-0.5*Model!A193*Parameters!B$27)</f>
        <v>0.35876094671905584</v>
      </c>
      <c r="AN193" s="8">
        <f>(Parameters!B$7-Parameters!B$8*Model!AM193)*(Parameters!B$15*EXP((Parameters!B$1+Parameters!B$19)*A193))/1000000000</f>
        <v>1237499453838.3975</v>
      </c>
      <c r="AO193" s="2">
        <f>AO192+Parameters!B$9*(Parameters!B$10*Model!AL193-Model!AO192)</f>
        <v>3.3779776976349978</v>
      </c>
      <c r="AP193">
        <f t="shared" si="53"/>
        <v>-0.91128622514141844</v>
      </c>
      <c r="AQ193" s="3">
        <f t="shared" si="54"/>
        <v>-0.2124574849084008</v>
      </c>
      <c r="AV193" s="15">
        <f>IF(Parameters!H$30*EXP(0.5*Model!A193*Parameters!H$26)+Parameters!H$31*EXP(0.5*Model!A193*Parameters!H$27)+Parameters!$H$25/Parameters!$H$24&gt;AV192,Parameters!H$30*EXP(0.5*Model!A193*Parameters!H$26)+Parameters!H$31*EXP(0.5*Model!A193*Parameters!H$27)+Parameters!$H$25/Parameters!$H$24,AV192+5*AW192)</f>
        <v>4178.3170609379795</v>
      </c>
      <c r="AW193" s="22">
        <f>IF(Parameters!H$30*0.5*Parameters!H$26*EXP(0.5*Model!A193*Parameters!H$26)+Parameters!H$31*0.5*Parameters!H$27*EXP(0.5*Model!A193*Parameters!H$27)&gt;0,Parameters!H$30*0.5*Parameters!H$26*EXP(0.5*Model!A193*Parameters!H$26)+Parameters!H$31*0.5*Parameters!H$27*EXP(0.5*Model!A193*Parameters!H$27),0)</f>
        <v>0</v>
      </c>
      <c r="AX193">
        <f>(Parameters!B$7-Parameters!B$8*Model!AW193)*(Parameters!B$15*EXP((Parameters!B$1+Parameters!B$19)*A193))/1000000000</f>
        <v>1248161155692.5454</v>
      </c>
      <c r="AY193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193))/1000000000</f>
        <v>9000262686161390</v>
      </c>
      <c r="AZ193" s="2">
        <f>AZ192+Parameters!B$9*(Parameters!B$10*Model!AV193-Model!AZ192)</f>
        <v>2.0055921892502302</v>
      </c>
      <c r="BC193">
        <v>4166.6000000000004</v>
      </c>
      <c r="BD193">
        <v>0</v>
      </c>
      <c r="BE193">
        <f>(Parameters!B$7-Parameters!B$8*Model!BD193)*(Parameters!B$15*EXP((Parameters!B$1+Parameters!B$19)*A193))/1000000000</f>
        <v>1248161155692.5454</v>
      </c>
      <c r="BF193" s="2">
        <f>BF192+Parameters!B$9*(Parameters!B$10*Model!BC193-Model!BF192)</f>
        <v>1.9999680000000002</v>
      </c>
    </row>
    <row r="194" spans="1:58" x14ac:dyDescent="0.3">
      <c r="A194">
        <f>A193+Parameters!B$16</f>
        <v>955</v>
      </c>
      <c r="B194">
        <f>B193*(1+Parameters!B$1)^Parameters!B$16</f>
        <v>860686761474.35657</v>
      </c>
      <c r="C194">
        <f>C193/(1+Parameters!B$2)^Parameters!B$16</f>
        <v>2.9016592494617592E-5</v>
      </c>
      <c r="D194">
        <f>(1/B194)*(1-Parameters!B$4)*K194</f>
        <v>1106567769227.7725</v>
      </c>
      <c r="E194">
        <f>D194^(1-Parameters!B$3)/(1-Parameters!B$3)</f>
        <v>-1.7399615444839059E-4</v>
      </c>
      <c r="F194" s="59">
        <f t="shared" si="48"/>
        <v>-4345.4142424755992</v>
      </c>
      <c r="G194">
        <f>G193*(1+Parameters!B$1+Parameters!B$5)^Parameters!B$16</f>
        <v>17429761686.928074</v>
      </c>
      <c r="H194">
        <f>EXP(-Parameters!B$6*N194^2)</f>
        <v>0.90947767715043415</v>
      </c>
      <c r="I194">
        <f>EXP(Parameters!B$7*L194-Parameters!B$8/2*L194^2)</f>
        <v>1.0238350729285119</v>
      </c>
      <c r="J194" s="54">
        <f t="shared" si="55"/>
        <v>0.93115514391216836</v>
      </c>
      <c r="K194">
        <f>Parameters!B$15*G194*H194*I194</f>
        <v>1.2531687232217823E+24</v>
      </c>
      <c r="L194" s="56">
        <v>28.084665657998368</v>
      </c>
      <c r="M194" s="2">
        <f>M193+L194*Parameters!B$16</f>
        <v>9088.0138384333004</v>
      </c>
      <c r="N194" s="2">
        <f>N193+Parameters!B$9*(Parameters!B$10*Model!M194-Model!N193)</f>
        <v>4.3562558560041751</v>
      </c>
      <c r="O194" s="37">
        <f t="shared" si="59"/>
        <v>1.9420510743247021E-2</v>
      </c>
      <c r="S194" s="48"/>
      <c r="U194" s="48"/>
      <c r="Y194" s="38">
        <f t="shared" si="60"/>
        <v>-5.7948925675297899E-4</v>
      </c>
      <c r="AC194" s="10">
        <f>(Parameters!$B$13-Parameters!$E$25/Parameters!$E$24)*EXP(0.5*$A194*Parameters!$E$26) + Parameters!$E$25/Parameters!$E$24</f>
        <v>6939.2215822524176</v>
      </c>
      <c r="AD194" s="10">
        <f>(Parameters!B$13-Parameters!E$25/Parameters!E$24)*0.5*Parameters!E$26*EXP(-0.5*Model!A194*Parameters!E$27)</f>
        <v>0.33105102632508893</v>
      </c>
      <c r="AE194" s="10">
        <f>(Parameters!B$7-Parameters!B$8*Model!AD194)*(Parameters!B$15*EXP((Parameters!B$1+Parameters!B$19)*A194))/1000000000</f>
        <v>1399700096647.6987</v>
      </c>
      <c r="AF194" s="2">
        <f>AF193+Parameters!B$9*(Parameters!B$10*Model!AC194-Model!AF193)</f>
        <v>3.3307543684646941</v>
      </c>
      <c r="AG194" s="10">
        <f t="shared" si="51"/>
        <v>-1.025501487539481</v>
      </c>
      <c r="AH194" s="11">
        <f t="shared" si="52"/>
        <v>-0.23540892028323926</v>
      </c>
      <c r="AI194" s="11">
        <f t="shared" si="61"/>
        <v>-4.436733252854097E-3</v>
      </c>
      <c r="AJ194" s="35">
        <v>2.764261139073813E-2</v>
      </c>
      <c r="AK194" s="11"/>
      <c r="AL194" s="2">
        <f>(Parameters!$B$13-Parameters!$B$25/Parameters!$B$24)*EXP(0.5*$A194*Parameters!$B$26) + Parameters!$B$25/Parameters!$B$24</f>
        <v>7039.3902897095904</v>
      </c>
      <c r="AM194" s="2">
        <f>(Parameters!B$13-Parameters!B$25/Parameters!B$24)*0.5*Parameters!B$26*EXP(-0.5*Model!A194*Parameters!B$27)</f>
        <v>0.35096487038871826</v>
      </c>
      <c r="AN194" s="8">
        <f>(Parameters!B$7-Parameters!B$8*Model!AM194)*(Parameters!B$15*EXP((Parameters!B$1+Parameters!B$19)*A194))/1000000000</f>
        <v>1399031171461.2703</v>
      </c>
      <c r="AO194" s="2">
        <f>AO193+Parameters!B$9*(Parameters!B$10*Model!AL194-Model!AO193)</f>
        <v>3.378831029445462</v>
      </c>
      <c r="AP194">
        <f t="shared" si="53"/>
        <v>-0.9774248265587131</v>
      </c>
      <c r="AQ194" s="3">
        <f t="shared" si="54"/>
        <v>-0.22437268582641678</v>
      </c>
      <c r="AV194" s="15">
        <f>IF(Parameters!H$30*EXP(0.5*Model!A194*Parameters!H$26)+Parameters!H$31*EXP(0.5*Model!A194*Parameters!H$27)+Parameters!$H$25/Parameters!$H$24&gt;AV193,Parameters!H$30*EXP(0.5*Model!A194*Parameters!H$26)+Parameters!H$31*EXP(0.5*Model!A194*Parameters!H$27)+Parameters!$H$25/Parameters!$H$24,AV193+5*AW193)</f>
        <v>4178.3170609379795</v>
      </c>
      <c r="AW194" s="22">
        <f>IF(Parameters!H$30*0.5*Parameters!H$26*EXP(0.5*Model!A194*Parameters!H$26)+Parameters!H$31*0.5*Parameters!H$27*EXP(0.5*Model!A194*Parameters!H$27)&gt;0,Parameters!H$30*0.5*Parameters!H$26*EXP(0.5*Model!A194*Parameters!H$26)+Parameters!H$31*0.5*Parameters!H$27*EXP(0.5*Model!A194*Parameters!H$27),0)</f>
        <v>0</v>
      </c>
      <c r="AX194">
        <f>(Parameters!B$7-Parameters!B$8*Model!AW194)*(Parameters!B$15*EXP((Parameters!B$1+Parameters!B$19)*A194))/1000000000</f>
        <v>1410820419212.9565</v>
      </c>
      <c r="AY194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194))/1000000000</f>
        <v>1.0846893919065668E+16</v>
      </c>
      <c r="AZ194" s="2">
        <f>AZ193+Parameters!B$9*(Parameters!B$10*Model!AV194-Model!AZ193)</f>
        <v>2.0055921892502302</v>
      </c>
      <c r="BC194">
        <v>4166.6000000000004</v>
      </c>
      <c r="BD194">
        <v>0</v>
      </c>
      <c r="BE194">
        <f>(Parameters!B$7-Parameters!B$8*Model!BD194)*(Parameters!B$15*EXP((Parameters!B$1+Parameters!B$19)*A194))/1000000000</f>
        <v>1410820419212.9565</v>
      </c>
      <c r="BF194" s="2">
        <f>BF193+Parameters!B$9*(Parameters!B$10*Model!BC194-Model!BF193)</f>
        <v>1.9999680000000002</v>
      </c>
    </row>
    <row r="195" spans="1:58" x14ac:dyDescent="0.3">
      <c r="A195">
        <f>A194+Parameters!B$16</f>
        <v>960</v>
      </c>
      <c r="B195">
        <f>B194*(1+Parameters!B$1)^Parameters!B$16</f>
        <v>882420180752.37097</v>
      </c>
      <c r="C195">
        <f>C194/(1+Parameters!B$2)^Parameters!B$16</f>
        <v>2.7472022444859509E-5</v>
      </c>
      <c r="D195">
        <f>(1/B195)*(1-Parameters!B$4)*K195</f>
        <v>1218273656224.6953</v>
      </c>
      <c r="E195">
        <f>D195^(1-Parameters!B$3)/(1-Parameters!B$3)</f>
        <v>-1.6823689990865131E-4</v>
      </c>
      <c r="F195" s="59">
        <f t="shared" ref="F195:F203" si="62">B195*C195*E195</f>
        <v>-4078.3765540001323</v>
      </c>
      <c r="G195">
        <f>G194*(1+Parameters!B$1+Parameters!B$5)^Parameters!B$16</f>
        <v>19720175521.316772</v>
      </c>
      <c r="H195">
        <f>EXP(-Parameters!B$6*N195^2)</f>
        <v>0.90660690514730546</v>
      </c>
      <c r="I195">
        <f>EXP(Parameters!B$7*L195-Parameters!B$8/2*L195^2)</f>
        <v>1.0246625007997483</v>
      </c>
      <c r="J195" s="54">
        <f t="shared" si="55"/>
        <v>0.92896609867055824</v>
      </c>
      <c r="K195">
        <f>Parameters!B$15*G195*H195*I195</f>
        <v>1.414512184120589E+24</v>
      </c>
      <c r="L195" s="56">
        <v>30.177115009387368</v>
      </c>
      <c r="M195" s="2">
        <f>M194+L195*Parameters!B$16</f>
        <v>9238.8994134802379</v>
      </c>
      <c r="N195" s="2">
        <f>N194+Parameters!B$9*(Parameters!B$10*Model!M195-Model!N194)</f>
        <v>4.4282349525078724</v>
      </c>
      <c r="O195" s="37">
        <f t="shared" ref="O195:O202" si="63">((K196/B196)/(K195/B195))^0.2-1</f>
        <v>1.9343278854979662E-2</v>
      </c>
      <c r="S195" s="48"/>
      <c r="U195" s="48"/>
      <c r="Y195" s="38">
        <f t="shared" ref="Y195:Y202" si="64">O195-0.02</f>
        <v>-6.5672114502033849E-4</v>
      </c>
      <c r="AC195" s="10">
        <f>(Parameters!$B$13-Parameters!$E$25/Parameters!$E$24)*EXP(0.5*$A195*Parameters!$E$26) + Parameters!$E$25/Parameters!$E$24</f>
        <v>6940.8585723335182</v>
      </c>
      <c r="AD195" s="10">
        <f>(Parameters!B$13-Parameters!E$25/Parameters!E$24)*0.5*Parameters!E$26*EXP(-0.5*Model!A195*Parameters!E$27)</f>
        <v>0.32377197843377059</v>
      </c>
      <c r="AE195" s="10">
        <f>(Parameters!B$7-Parameters!B$8*Model!AD195)*(Parameters!B$15*EXP((Parameters!B$1+Parameters!B$19)*A195))/1000000000</f>
        <v>1582384156191.2913</v>
      </c>
      <c r="AF195" s="2">
        <f>AF194+Parameters!B$9*(Parameters!B$10*Model!AC195-Model!AF194)</f>
        <v>3.3315417066198951</v>
      </c>
      <c r="AG195" s="10">
        <f t="shared" ref="AG195:AG203" si="65">AF195-N195</f>
        <v>-1.0966932458879772</v>
      </c>
      <c r="AH195" s="11">
        <f t="shared" ref="AH195:AH203" si="66">AG195/N195</f>
        <v>-0.24765922712996055</v>
      </c>
      <c r="AI195" s="11">
        <f t="shared" si="61"/>
        <v>-4.436733252854097E-3</v>
      </c>
      <c r="AJ195" s="35">
        <v>2.6740302436842507E-2</v>
      </c>
      <c r="AK195" s="11"/>
      <c r="AL195" s="2">
        <f>(Parameters!$B$13-Parameters!$B$25/Parameters!$B$24)*EXP(0.5*$A195*Parameters!$B$26) + Parameters!$B$25/Parameters!$B$24</f>
        <v>7041.1259775878234</v>
      </c>
      <c r="AM195" s="2">
        <f>(Parameters!B$13-Parameters!B$25/Parameters!B$24)*0.5*Parameters!B$26*EXP(-0.5*Model!A195*Parameters!B$27)</f>
        <v>0.34333820716397206</v>
      </c>
      <c r="AN195" s="8">
        <f>(Parameters!B$7-Parameters!B$8*Model!AM195)*(Parameters!B$15*EXP((Parameters!B$1+Parameters!B$19)*A195))/1000000000</f>
        <v>1581641255698.3997</v>
      </c>
      <c r="AO195" s="2">
        <f>AO194+Parameters!B$9*(Parameters!B$10*Model!AL195-Model!AO194)</f>
        <v>3.379665817877695</v>
      </c>
      <c r="AP195">
        <f t="shared" ref="AP195:AP203" si="67">AO195-N195</f>
        <v>-1.0485691346301773</v>
      </c>
      <c r="AQ195" s="3">
        <f t="shared" ref="AQ195:AQ203" si="68">AP195/N195</f>
        <v>-0.23679166662923656</v>
      </c>
      <c r="AV195" s="15">
        <f>IF(Parameters!H$30*EXP(0.5*Model!A195*Parameters!H$26)+Parameters!H$31*EXP(0.5*Model!A195*Parameters!H$27)+Parameters!$H$25/Parameters!$H$24&gt;AV194,Parameters!H$30*EXP(0.5*Model!A195*Parameters!H$26)+Parameters!H$31*EXP(0.5*Model!A195*Parameters!H$27)+Parameters!$H$25/Parameters!$H$24,AV194+5*AW194)</f>
        <v>4178.3170609379795</v>
      </c>
      <c r="AW195" s="22">
        <f>IF(Parameters!H$30*0.5*Parameters!H$26*EXP(0.5*Model!A195*Parameters!H$26)+Parameters!H$31*0.5*Parameters!H$27*EXP(0.5*Model!A195*Parameters!H$27)&gt;0,Parameters!H$30*0.5*Parameters!H$26*EXP(0.5*Model!A195*Parameters!H$26)+Parameters!H$31*0.5*Parameters!H$27*EXP(0.5*Model!A195*Parameters!H$27),0)</f>
        <v>0</v>
      </c>
      <c r="AX195">
        <f>(Parameters!B$7-Parameters!B$8*Model!AW195)*(Parameters!B$15*EXP((Parameters!B$1+Parameters!B$19)*A195))/1000000000</f>
        <v>1594677294827.2349</v>
      </c>
      <c r="AY195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195))/1000000000</f>
        <v>1.307240819452612E+16</v>
      </c>
      <c r="AZ195" s="2">
        <f>AZ194+Parameters!B$9*(Parameters!B$10*Model!AV195-Model!AZ194)</f>
        <v>2.0055921892502302</v>
      </c>
      <c r="BC195">
        <v>4166.6000000000004</v>
      </c>
      <c r="BD195">
        <v>0</v>
      </c>
      <c r="BE195">
        <f>(Parameters!B$7-Parameters!B$8*Model!BD195)*(Parameters!B$15*EXP((Parameters!B$1+Parameters!B$19)*A195))/1000000000</f>
        <v>1594677294827.2349</v>
      </c>
      <c r="BF195" s="2">
        <f>BF194+Parameters!B$9*(Parameters!B$10*Model!BC195-Model!BF194)</f>
        <v>1.9999680000000002</v>
      </c>
    </row>
    <row r="196" spans="1:58" x14ac:dyDescent="0.3">
      <c r="A196">
        <f>A195+Parameters!B$16</f>
        <v>965</v>
      </c>
      <c r="B196">
        <f>B195*(1+Parameters!B$1)^Parameters!B$16</f>
        <v>904702396101.91418</v>
      </c>
      <c r="C196">
        <f>C195/(1+Parameters!B$2)^Parameters!B$16</f>
        <v>2.6009670754788292E-5</v>
      </c>
      <c r="D196">
        <f>(1/B196)*(1-Parameters!B$4)*K196</f>
        <v>1340748042871.5137</v>
      </c>
      <c r="E196">
        <f>D196^(1-Parameters!B$3)/(1-Parameters!B$3)</f>
        <v>-1.6268984506440936E-4</v>
      </c>
      <c r="F196" s="59">
        <f t="shared" si="62"/>
        <v>-3828.2566076078542</v>
      </c>
      <c r="G196">
        <f>G195*(1+Parameters!B$1+Parameters!B$5)^Parameters!B$16</f>
        <v>22311568544.462452</v>
      </c>
      <c r="H196">
        <f>EXP(-Parameters!B$6*N196^2)</f>
        <v>0.90347986898738519</v>
      </c>
      <c r="I196">
        <f>EXP(Parameters!B$7*L196-Parameters!B$8/2*L196^2)</f>
        <v>1.0254032401249895</v>
      </c>
      <c r="J196" s="54">
        <f t="shared" ref="J196:J203" si="69">H196*I196</f>
        <v>0.92643118504736577</v>
      </c>
      <c r="K196">
        <f>Parameters!B$15*G196*H196*I196</f>
        <v>1.5960236407300139E+24</v>
      </c>
      <c r="L196" s="56">
        <v>32.42900293213475</v>
      </c>
      <c r="M196" s="2">
        <f>M195+L196*Parameters!B$16</f>
        <v>9401.0444281409109</v>
      </c>
      <c r="N196" s="2">
        <f>N195+Parameters!B$9*(Parameters!B$10*Model!M196-Model!N195)</f>
        <v>4.5055843203959105</v>
      </c>
      <c r="O196" s="37">
        <f t="shared" si="63"/>
        <v>1.9253683969822522E-2</v>
      </c>
      <c r="S196" s="48"/>
      <c r="U196" s="48"/>
      <c r="Y196" s="38">
        <f t="shared" si="64"/>
        <v>-7.4631603017747891E-4</v>
      </c>
      <c r="AC196" s="10">
        <f>(Parameters!$B$13-Parameters!$E$25/Parameters!$E$24)*EXP(0.5*$A196*Parameters!$E$26) + Parameters!$E$25/Parameters!$E$24</f>
        <v>6942.4595687814617</v>
      </c>
      <c r="AD196" s="10">
        <f>(Parameters!B$13-Parameters!E$25/Parameters!E$24)*0.5*Parameters!E$26*EXP(-0.5*Model!A196*Parameters!E$27)</f>
        <v>0.31665298000308156</v>
      </c>
      <c r="AE196" s="10">
        <f>(Parameters!B$7-Parameters!B$8*Model!AD196)*(Parameters!B$15*EXP((Parameters!B$1+Parameters!B$19)*A196))/1000000000</f>
        <v>1788904589750.9707</v>
      </c>
      <c r="AF196" s="2">
        <f>AF195+Parameters!B$9*(Parameters!B$10*Model!AC196-Model!AF195)</f>
        <v>3.3323117330265055</v>
      </c>
      <c r="AG196" s="10">
        <f t="shared" si="65"/>
        <v>-1.173272587369405</v>
      </c>
      <c r="AH196" s="11">
        <f t="shared" si="66"/>
        <v>-0.26040409055452063</v>
      </c>
      <c r="AI196" s="11">
        <f t="shared" si="61"/>
        <v>-4.436733252854097E-3</v>
      </c>
      <c r="AJ196" s="35">
        <v>2.5867446613722853E-2</v>
      </c>
      <c r="AK196" s="11"/>
      <c r="AL196" s="2">
        <f>(Parameters!$B$13-Parameters!$B$25/Parameters!$B$24)*EXP(0.5*$A196*Parameters!$B$26) + Parameters!$B$25/Parameters!$B$24</f>
        <v>7042.8239479962258</v>
      </c>
      <c r="AM196" s="2">
        <f>(Parameters!B$13-Parameters!B$25/Parameters!B$24)*0.5*Parameters!B$26*EXP(-0.5*Model!A196*Parameters!B$27)</f>
        <v>0.33587727560313613</v>
      </c>
      <c r="AN196" s="8">
        <f>(Parameters!B$7-Parameters!B$8*Model!AM196)*(Parameters!B$15*EXP((Parameters!B$1+Parameters!B$19)*A196))/1000000000</f>
        <v>1788079549702.791</v>
      </c>
      <c r="AO196" s="2">
        <f>AO195+Parameters!B$9*(Parameters!B$10*Model!AL196-Model!AO195)</f>
        <v>3.3804824658896937</v>
      </c>
      <c r="AP196">
        <f t="shared" si="67"/>
        <v>-1.1251018545062168</v>
      </c>
      <c r="AQ196" s="3">
        <f t="shared" si="68"/>
        <v>-0.24971275077754018</v>
      </c>
      <c r="AV196" s="15">
        <f>IF(Parameters!H$30*EXP(0.5*Model!A196*Parameters!H$26)+Parameters!H$31*EXP(0.5*Model!A196*Parameters!H$27)+Parameters!$H$25/Parameters!$H$24&gt;AV195,Parameters!H$30*EXP(0.5*Model!A196*Parameters!H$26)+Parameters!H$31*EXP(0.5*Model!A196*Parameters!H$27)+Parameters!$H$25/Parameters!$H$24,AV195+5*AW195)</f>
        <v>4178.3170609379795</v>
      </c>
      <c r="AW196" s="22">
        <f>IF(Parameters!H$30*0.5*Parameters!H$26*EXP(0.5*Model!A196*Parameters!H$26)+Parameters!H$31*0.5*Parameters!H$27*EXP(0.5*Model!A196*Parameters!H$27)&gt;0,Parameters!H$30*0.5*Parameters!H$26*EXP(0.5*Model!A196*Parameters!H$26)+Parameters!H$31*0.5*Parameters!H$27*EXP(0.5*Model!A196*Parameters!H$27),0)</f>
        <v>0</v>
      </c>
      <c r="AX196">
        <f>(Parameters!B$7-Parameters!B$8*Model!AW196)*(Parameters!B$15*EXP((Parameters!B$1+Parameters!B$19)*A196))/1000000000</f>
        <v>1802494236691.1284</v>
      </c>
      <c r="AY196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196))/1000000000</f>
        <v>1.5754542939148942E+16</v>
      </c>
      <c r="AZ196" s="2">
        <f>AZ195+Parameters!B$9*(Parameters!B$10*Model!AV196-Model!AZ195)</f>
        <v>2.0055921892502302</v>
      </c>
      <c r="BC196">
        <v>4166.6000000000004</v>
      </c>
      <c r="BD196">
        <v>0</v>
      </c>
      <c r="BE196">
        <f>(Parameters!B$7-Parameters!B$8*Model!BD196)*(Parameters!B$15*EXP((Parameters!B$1+Parameters!B$19)*A196))/1000000000</f>
        <v>1802494236691.1284</v>
      </c>
      <c r="BF196" s="2">
        <f>BF195+Parameters!B$9*(Parameters!B$10*Model!BC196-Model!BF195)</f>
        <v>1.9999680000000002</v>
      </c>
    </row>
    <row r="197" spans="1:58" x14ac:dyDescent="0.3">
      <c r="A197">
        <f>A196+Parameters!B$16</f>
        <v>970</v>
      </c>
      <c r="B197">
        <f>B196*(1+Parameters!B$1)^Parameters!B$16</f>
        <v>927547265311.50403</v>
      </c>
      <c r="C197">
        <f>C196/(1+Parameters!B$2)^Parameters!B$16</f>
        <v>2.4625160893426497E-5</v>
      </c>
      <c r="D197">
        <f>(1/B197)*(1-Parameters!B$4)*K197</f>
        <v>1474886569307.8267</v>
      </c>
      <c r="E197">
        <f>D197^(1-Parameters!B$3)/(1-Parameters!B$3)</f>
        <v>-1.5734988808373103E-4</v>
      </c>
      <c r="F197" s="59">
        <f t="shared" si="62"/>
        <v>-3594.0288951409279</v>
      </c>
      <c r="G197">
        <f>G196*(1+Parameters!B$1+Parameters!B$5)^Parameters!B$16</f>
        <v>25243491893.676937</v>
      </c>
      <c r="H197">
        <f>EXP(-Parameters!B$6*N197^2)</f>
        <v>0.90007093351277556</v>
      </c>
      <c r="I197">
        <f>EXP(Parameters!B$7*L197-Parameters!B$8/2*L197^2)</f>
        <v>1.026027165769148</v>
      </c>
      <c r="J197" s="54">
        <f t="shared" si="69"/>
        <v>0.92349722890330432</v>
      </c>
      <c r="K197">
        <f>Parameters!B$15*G197*H197*I197</f>
        <v>1.800035531587027E+24</v>
      </c>
      <c r="L197" s="56">
        <v>34.854949292938677</v>
      </c>
      <c r="M197" s="2">
        <f>M196+L197*Parameters!B$16</f>
        <v>9575.3191746056036</v>
      </c>
      <c r="N197" s="2">
        <f>N196+Parameters!B$9*(Parameters!B$10*Model!M197-Model!N196)</f>
        <v>4.5887188571402202</v>
      </c>
      <c r="O197" s="37">
        <f t="shared" si="63"/>
        <v>1.9149929014104172E-2</v>
      </c>
      <c r="S197" s="48"/>
      <c r="U197" s="48"/>
      <c r="Y197" s="38">
        <f t="shared" si="64"/>
        <v>-8.5007098589582816E-4</v>
      </c>
      <c r="AC197" s="10">
        <f>(Parameters!$B$13-Parameters!$E$25/Parameters!$E$24)*EXP(0.5*$A197*Parameters!$E$26) + Parameters!$E$25/Parameters!$E$24</f>
        <v>6944.0253630131547</v>
      </c>
      <c r="AD197" s="10">
        <f>(Parameters!B$13-Parameters!E$25/Parameters!E$24)*0.5*Parameters!E$26*EXP(-0.5*Model!A197*Parameters!E$27)</f>
        <v>0.30969051191483082</v>
      </c>
      <c r="AE197" s="10">
        <f>(Parameters!B$7-Parameters!B$8*Model!AD197)*(Parameters!B$15*EXP((Parameters!B$1+Parameters!B$19)*A197))/1000000000</f>
        <v>2022370806750.7302</v>
      </c>
      <c r="AF197" s="2">
        <f>AF196+Parameters!B$9*(Parameters!B$10*Model!AC197-Model!AF196)</f>
        <v>3.3330648283299151</v>
      </c>
      <c r="AG197" s="10">
        <f t="shared" si="65"/>
        <v>-1.2556540288103051</v>
      </c>
      <c r="AH197" s="11">
        <f t="shared" si="66"/>
        <v>-0.27363934638454912</v>
      </c>
      <c r="AI197" s="11">
        <f t="shared" ref="AI197:AI203" si="70">(AD197/AD196)^0.2-1</f>
        <v>-4.436733252854097E-3</v>
      </c>
      <c r="AJ197" s="35">
        <v>2.5023082513527931E-2</v>
      </c>
      <c r="AK197" s="11"/>
      <c r="AL197" s="2">
        <f>(Parameters!$B$13-Parameters!$B$25/Parameters!$B$24)*EXP(0.5*$A197*Parameters!$B$26) + Parameters!$B$25/Parameters!$B$24</f>
        <v>7044.4850205565444</v>
      </c>
      <c r="AM197" s="2">
        <f>(Parameters!B$13-Parameters!B$25/Parameters!B$24)*0.5*Parameters!B$26*EXP(-0.5*Model!A197*Parameters!B$27)</f>
        <v>0.3285784742643203</v>
      </c>
      <c r="AN197" s="8">
        <f>(Parameters!B$7-Parameters!B$8*Model!AM197)*(Parameters!B$15*EXP((Parameters!B$1+Parameters!B$19)*A197))/1000000000</f>
        <v>2021454563524.8186</v>
      </c>
      <c r="AO197" s="2">
        <f>AO196+Parameters!B$9*(Parameters!B$10*Model!AL197-Model!AO196)</f>
        <v>3.3812813676829503</v>
      </c>
      <c r="AP197">
        <f t="shared" si="67"/>
        <v>-1.2074374894572699</v>
      </c>
      <c r="AQ197" s="3">
        <f t="shared" si="68"/>
        <v>-0.26313172086767778</v>
      </c>
      <c r="AV197" s="15">
        <f>IF(Parameters!H$30*EXP(0.5*Model!A197*Parameters!H$26)+Parameters!H$31*EXP(0.5*Model!A197*Parameters!H$27)+Parameters!$H$25/Parameters!$H$24&gt;AV196,Parameters!H$30*EXP(0.5*Model!A197*Parameters!H$26)+Parameters!H$31*EXP(0.5*Model!A197*Parameters!H$27)+Parameters!$H$25/Parameters!$H$24,AV196+5*AW196)</f>
        <v>4178.3170609379795</v>
      </c>
      <c r="AW197" s="22">
        <f>IF(Parameters!H$30*0.5*Parameters!H$26*EXP(0.5*Model!A197*Parameters!H$26)+Parameters!H$31*0.5*Parameters!H$27*EXP(0.5*Model!A197*Parameters!H$27)&gt;0,Parameters!H$30*0.5*Parameters!H$26*EXP(0.5*Model!A197*Parameters!H$26)+Parameters!H$31*0.5*Parameters!H$27*EXP(0.5*Model!A197*Parameters!H$27),0)</f>
        <v>0</v>
      </c>
      <c r="AX197">
        <f>(Parameters!B$7-Parameters!B$8*Model!AW197)*(Parameters!B$15*EXP((Parameters!B$1+Parameters!B$19)*A197))/1000000000</f>
        <v>2037393699555.1895</v>
      </c>
      <c r="AY197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197))/1000000000</f>
        <v>1.8986985376223204E+16</v>
      </c>
      <c r="AZ197" s="2">
        <f>AZ196+Parameters!B$9*(Parameters!B$10*Model!AV197-Model!AZ196)</f>
        <v>2.0055921892502302</v>
      </c>
      <c r="BC197">
        <v>4166.6000000000004</v>
      </c>
      <c r="BD197">
        <v>0</v>
      </c>
      <c r="BE197">
        <f>(Parameters!B$7-Parameters!B$8*Model!BD197)*(Parameters!B$15*EXP((Parameters!B$1+Parameters!B$19)*A197))/1000000000</f>
        <v>2037393699555.1895</v>
      </c>
      <c r="BF197" s="2">
        <f>BF196+Parameters!B$9*(Parameters!B$10*Model!BC197-Model!BF196)</f>
        <v>1.9999680000000002</v>
      </c>
    </row>
    <row r="198" spans="1:58" x14ac:dyDescent="0.3">
      <c r="A198">
        <f>A197+Parameters!B$16</f>
        <v>975</v>
      </c>
      <c r="B198">
        <f>B197*(1+Parameters!B$1)^Parameters!B$16</f>
        <v>950968996096.1842</v>
      </c>
      <c r="C198">
        <f>C197/(1+Parameters!B$2)^Parameters!B$16</f>
        <v>2.3314349295079244E-5</v>
      </c>
      <c r="D198">
        <f>(1/B198)*(1-Parameters!B$4)*K198</f>
        <v>1621619707412.4329</v>
      </c>
      <c r="E198">
        <f>D198^(1-Parameters!B$3)/(1-Parameters!B$3)</f>
        <v>-1.5221231838821587E-4</v>
      </c>
      <c r="F198" s="59">
        <f t="shared" si="62"/>
        <v>-3374.7333066592728</v>
      </c>
      <c r="G198">
        <f>G197*(1+Parameters!B$1+Parameters!B$5)^Parameters!B$16</f>
        <v>28560694050.543995</v>
      </c>
      <c r="H198">
        <f>EXP(-Parameters!B$6*N198^2)</f>
        <v>0.89634588415974747</v>
      </c>
      <c r="I198">
        <f>EXP(Parameters!B$7*L198-Parameters!B$8/2*L198^2)</f>
        <v>1.0265056464641671</v>
      </c>
      <c r="J198" s="54">
        <f t="shared" si="69"/>
        <v>0.920104111274897</v>
      </c>
      <c r="K198">
        <f>Parameters!B$15*G198*H198*I198</f>
        <v>2.0290921910628804E+24</v>
      </c>
      <c r="L198" s="56">
        <v>37.531280253828491</v>
      </c>
      <c r="M198" s="2">
        <f>M197+L198*Parameters!B$16</f>
        <v>9762.9755758747469</v>
      </c>
      <c r="N198" s="2">
        <f>N197+Parameters!B$9*(Parameters!B$10*Model!M198-Model!N197)</f>
        <v>4.6782242158724907</v>
      </c>
      <c r="O198" s="37">
        <f t="shared" si="63"/>
        <v>1.9025082324414466E-2</v>
      </c>
      <c r="S198" s="48"/>
      <c r="U198" s="48"/>
      <c r="Y198" s="38">
        <f t="shared" si="64"/>
        <v>-9.7491767558553419E-4</v>
      </c>
      <c r="AC198" s="10">
        <f>(Parameters!$B$13-Parameters!$E$25/Parameters!$E$24)*EXP(0.5*$A198*Parameters!$E$26) + Parameters!$E$25/Parameters!$E$24</f>
        <v>6945.5567290440749</v>
      </c>
      <c r="AD198" s="10">
        <f>(Parameters!B$13-Parameters!E$25/Parameters!E$24)*0.5*Parameters!E$26*EXP(-0.5*Model!A198*Parameters!E$27)</f>
        <v>0.30288113242811299</v>
      </c>
      <c r="AE198" s="10">
        <f>(Parameters!B$7-Parameters!B$8*Model!AD198)*(Parameters!B$15*EXP((Parameters!B$1+Parameters!B$19)*A198))/1000000000</f>
        <v>2286297756331.5815</v>
      </c>
      <c r="AF198" s="2">
        <f>AF197+Parameters!B$9*(Parameters!B$10*Model!AC198-Model!AF197)</f>
        <v>3.3338013648060016</v>
      </c>
      <c r="AG198" s="10">
        <f t="shared" si="65"/>
        <v>-1.3444228510664891</v>
      </c>
      <c r="AH198" s="11">
        <f t="shared" si="66"/>
        <v>-0.28737888331753542</v>
      </c>
      <c r="AI198" s="11">
        <f t="shared" si="70"/>
        <v>-4.436733252854097E-3</v>
      </c>
      <c r="AJ198" s="35">
        <v>2.4206280110640993E-2</v>
      </c>
      <c r="AK198" s="11"/>
      <c r="AL198" s="2">
        <f>(Parameters!$B$13-Parameters!$B$25/Parameters!$B$24)*EXP(0.5*$A198*Parameters!$B$26) + Parameters!$B$25/Parameters!$B$24</f>
        <v>7046.1099970796849</v>
      </c>
      <c r="AM198" s="2">
        <f>(Parameters!B$13-Parameters!B$25/Parameters!B$24)*0.5*Parameters!B$26*EXP(-0.5*Model!A198*Parameters!B$27)</f>
        <v>0.32143827996698393</v>
      </c>
      <c r="AN198" s="8">
        <f>(Parameters!B$7-Parameters!B$8*Model!AM198)*(Parameters!B$15*EXP((Parameters!B$1+Parameters!B$19)*A198))/1000000000</f>
        <v>2285280248025.6289</v>
      </c>
      <c r="AO198" s="2">
        <f>AO197+Parameters!B$9*(Parameters!B$10*Model!AL198-Model!AO197)</f>
        <v>3.3820629088927383</v>
      </c>
      <c r="AP198">
        <f t="shared" si="67"/>
        <v>-1.2961613069797524</v>
      </c>
      <c r="AQ198" s="3">
        <f t="shared" si="68"/>
        <v>-0.2770626731788694</v>
      </c>
      <c r="AV198" s="15">
        <f>IF(Parameters!H$30*EXP(0.5*Model!A198*Parameters!H$26)+Parameters!H$31*EXP(0.5*Model!A198*Parameters!H$27)+Parameters!$H$25/Parameters!$H$24&gt;AV197,Parameters!H$30*EXP(0.5*Model!A198*Parameters!H$26)+Parameters!H$31*EXP(0.5*Model!A198*Parameters!H$27)+Parameters!$H$25/Parameters!$H$24,AV197+5*AW197)</f>
        <v>4178.3170609379795</v>
      </c>
      <c r="AW198" s="22">
        <f>IF(Parameters!H$30*0.5*Parameters!H$26*EXP(0.5*Model!A198*Parameters!H$26)+Parameters!H$31*0.5*Parameters!H$27*EXP(0.5*Model!A198*Parameters!H$27)&gt;0,Parameters!H$30*0.5*Parameters!H$26*EXP(0.5*Model!A198*Parameters!H$26)+Parameters!H$31*0.5*Parameters!H$27*EXP(0.5*Model!A198*Parameters!H$27),0)</f>
        <v>0</v>
      </c>
      <c r="AX198">
        <f>(Parameters!B$7-Parameters!B$8*Model!AW198)*(Parameters!B$15*EXP((Parameters!B$1+Parameters!B$19)*A198))/1000000000</f>
        <v>2302905053725.5532</v>
      </c>
      <c r="AY198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198))/1000000000</f>
        <v>2.2882645029395536E+16</v>
      </c>
      <c r="AZ198" s="2">
        <f>AZ197+Parameters!B$9*(Parameters!B$10*Model!AV198-Model!AZ197)</f>
        <v>2.0055921892502302</v>
      </c>
      <c r="BC198">
        <v>4166.6000000000004</v>
      </c>
      <c r="BD198">
        <v>0</v>
      </c>
      <c r="BE198">
        <f>(Parameters!B$7-Parameters!B$8*Model!BD198)*(Parameters!B$15*EXP((Parameters!B$1+Parameters!B$19)*A198))/1000000000</f>
        <v>2302905053725.5532</v>
      </c>
      <c r="BF198" s="2">
        <f>BF197+Parameters!B$9*(Parameters!B$10*Model!BC198-Model!BF197)</f>
        <v>1.9999680000000002</v>
      </c>
    </row>
    <row r="199" spans="1:58" x14ac:dyDescent="0.3">
      <c r="A199">
        <f>A198+Parameters!B$16</f>
        <v>980</v>
      </c>
      <c r="B199">
        <f>B198*(1+Parameters!B$1)^Parameters!B$16</f>
        <v>974982154933.60706</v>
      </c>
      <c r="C199">
        <f>C198/(1+Parameters!B$2)^Parameters!B$16</f>
        <v>2.2073312958457099E-5</v>
      </c>
      <c r="D199">
        <f>(1/B199)*(1-Parameters!B$4)*K199</f>
        <v>1781859197301.9666</v>
      </c>
      <c r="E199">
        <f>D199^(1-Parameters!B$3)/(1-Parameters!B$3)</f>
        <v>-1.4727406410815571E-4</v>
      </c>
      <c r="F199" s="59">
        <f t="shared" si="62"/>
        <v>-3169.4978338152528</v>
      </c>
      <c r="G199">
        <f>G198*(1+Parameters!B$1+Parameters!B$5)^Parameters!B$16</f>
        <v>32313803814.641876</v>
      </c>
      <c r="H199">
        <f>EXP(-Parameters!B$6*N199^2)</f>
        <v>0.8922719830571183</v>
      </c>
      <c r="I199">
        <f>EXP(Parameters!B$7*L199-Parameters!B$8/2*L199^2)</f>
        <v>1.0267744799555047</v>
      </c>
      <c r="J199" s="54">
        <f t="shared" si="69"/>
        <v>0.91616210138233956</v>
      </c>
      <c r="K199">
        <f>Parameters!B$15*G199*H199*I199</f>
        <v>2.2858959473338667E+24</v>
      </c>
      <c r="L199" s="56">
        <v>40.414981547398895</v>
      </c>
      <c r="M199" s="2">
        <f>M198+L199*Parameters!B$16</f>
        <v>9965.0504836117416</v>
      </c>
      <c r="N199" s="2">
        <f>N198+Parameters!B$9*(Parameters!B$10*Model!M199-Model!N198)</f>
        <v>4.7746053059433313</v>
      </c>
      <c r="O199" s="37">
        <f t="shared" si="63"/>
        <v>1.8879725582483742E-2</v>
      </c>
      <c r="S199" s="48"/>
      <c r="U199" s="48"/>
      <c r="Y199" s="38">
        <f t="shared" si="64"/>
        <v>-1.1202744175162586E-3</v>
      </c>
      <c r="AC199" s="10">
        <f>(Parameters!$B$13-Parameters!$E$25/Parameters!$E$24)*EXP(0.5*$A199*Parameters!$E$26) + Parameters!$E$25/Parameters!$E$24</f>
        <v>6947.0544238708853</v>
      </c>
      <c r="AD199" s="10">
        <f>(Parameters!B$13-Parameters!E$25/Parameters!E$24)*0.5*Parameters!E$26*EXP(-0.5*Model!A199*Parameters!E$27)</f>
        <v>0.29622147547796063</v>
      </c>
      <c r="AE199" s="10">
        <f>(Parameters!B$7-Parameters!B$8*Model!AD199)*(Parameters!B$15*EXP((Parameters!B$1+Parameters!B$19)*A199))/1000000000</f>
        <v>2584658811124.4771</v>
      </c>
      <c r="AF199" s="2">
        <f>AF198+Parameters!B$9*(Parameters!B$10*Model!AC199-Model!AF198)</f>
        <v>3.3345217065451536</v>
      </c>
      <c r="AG199" s="10">
        <f t="shared" si="65"/>
        <v>-1.4400835993981778</v>
      </c>
      <c r="AH199" s="11">
        <f t="shared" si="66"/>
        <v>-0.30161311922591616</v>
      </c>
      <c r="AI199" s="11">
        <f t="shared" si="70"/>
        <v>-4.436733252854097E-3</v>
      </c>
      <c r="AJ199" s="35">
        <v>2.3416139737302204E-2</v>
      </c>
      <c r="AK199" s="11"/>
      <c r="AL199" s="2">
        <f>(Parameters!$B$13-Parameters!$B$25/Parameters!$B$24)*EXP(0.5*$A199*Parameters!$B$26) + Parameters!$B$25/Parameters!$B$24</f>
        <v>7047.6996619527563</v>
      </c>
      <c r="AM199" s="2">
        <f>(Parameters!B$13-Parameters!B$25/Parameters!B$24)*0.5*Parameters!B$26*EXP(-0.5*Model!A199*Parameters!B$27)</f>
        <v>0.31445324609127218</v>
      </c>
      <c r="AN199" s="8">
        <f>(Parameters!B$7-Parameters!B$8*Model!AM199)*(Parameters!B$15*EXP((Parameters!B$1+Parameters!B$19)*A199))/1000000000</f>
        <v>2583528867790.1963</v>
      </c>
      <c r="AO199" s="2">
        <f>AO198+Parameters!B$9*(Parameters!B$10*Model!AL199-Model!AO198)</f>
        <v>3.3828274667742617</v>
      </c>
      <c r="AP199">
        <f t="shared" si="67"/>
        <v>-1.3917778391690696</v>
      </c>
      <c r="AQ199" s="3">
        <f t="shared" si="68"/>
        <v>-0.29149589337502158</v>
      </c>
      <c r="AV199" s="15">
        <f>IF(Parameters!H$30*EXP(0.5*Model!A199*Parameters!H$26)+Parameters!H$31*EXP(0.5*Model!A199*Parameters!H$27)+Parameters!$H$25/Parameters!$H$24&gt;AV198,Parameters!H$30*EXP(0.5*Model!A199*Parameters!H$26)+Parameters!H$31*EXP(0.5*Model!A199*Parameters!H$27)+Parameters!$H$25/Parameters!$H$24,AV198+5*AW198)</f>
        <v>4178.3170609379795</v>
      </c>
      <c r="AW199" s="22">
        <f>IF(Parameters!H$30*0.5*Parameters!H$26*EXP(0.5*Model!A199*Parameters!H$26)+Parameters!H$31*0.5*Parameters!H$27*EXP(0.5*Model!A199*Parameters!H$27)&gt;0,Parameters!H$30*0.5*Parameters!H$26*EXP(0.5*Model!A199*Parameters!H$26)+Parameters!H$31*0.5*Parameters!H$27*EXP(0.5*Model!A199*Parameters!H$27),0)</f>
        <v>0</v>
      </c>
      <c r="AX199">
        <f>(Parameters!B$7-Parameters!B$8*Model!AW199)*(Parameters!B$15*EXP((Parameters!B$1+Parameters!B$19)*A199))/1000000000</f>
        <v>2603017613941.0664</v>
      </c>
      <c r="AY199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199))/1000000000</f>
        <v>2.7577597663135356E+16</v>
      </c>
      <c r="AZ199" s="2">
        <f>AZ198+Parameters!B$9*(Parameters!B$10*Model!AV199-Model!AZ198)</f>
        <v>2.0055921892502302</v>
      </c>
      <c r="BC199">
        <v>4166.6000000000004</v>
      </c>
      <c r="BD199">
        <v>0</v>
      </c>
      <c r="BE199">
        <f>(Parameters!B$7-Parameters!B$8*Model!BD199)*(Parameters!B$15*EXP((Parameters!B$1+Parameters!B$19)*A199))/1000000000</f>
        <v>2603017613941.0664</v>
      </c>
      <c r="BF199" s="2">
        <f>BF198+Parameters!B$9*(Parameters!B$10*Model!BC199-Model!BF198)</f>
        <v>1.9999680000000002</v>
      </c>
    </row>
    <row r="200" spans="1:58" x14ac:dyDescent="0.3">
      <c r="A200">
        <f>A199+Parameters!B$16</f>
        <v>985</v>
      </c>
      <c r="B200">
        <f>B199*(1+Parameters!B$1)^Parameters!B$16</f>
        <v>999601676123.2395</v>
      </c>
      <c r="C200">
        <f>C199/(1+Parameters!B$2)^Parameters!B$16</f>
        <v>2.0898337705904821E-5</v>
      </c>
      <c r="D200">
        <f>(1/B200)*(1-Parameters!B$4)*K200</f>
        <v>1956536639141.1758</v>
      </c>
      <c r="E200">
        <f>D200^(1-Parameters!B$3)/(1-Parameters!B$3)</f>
        <v>-1.4253160015629027E-4</v>
      </c>
      <c r="F200" s="59">
        <f t="shared" si="62"/>
        <v>-2977.4870370475182</v>
      </c>
      <c r="G200">
        <f>G199*(1+Parameters!B$1+Parameters!B$5)^Parameters!B$16</f>
        <v>36560103025.622215</v>
      </c>
      <c r="H200">
        <f>EXP(-Parameters!B$6*N200^2)</f>
        <v>0.88781320664876062</v>
      </c>
      <c r="I200">
        <f>EXP(Parameters!B$7*L200-Parameters!B$8/2*L200^2)</f>
        <v>1.0267774101296439</v>
      </c>
      <c r="J200" s="54">
        <f t="shared" si="69"/>
        <v>0.91158654500170877</v>
      </c>
      <c r="K200">
        <f>Parameters!B$15*G200*H200*I200</f>
        <v>2.5733648735290123E+24</v>
      </c>
      <c r="L200" s="56">
        <v>43.523821740686927</v>
      </c>
      <c r="M200" s="2">
        <f>M199+L200*Parameters!B$16</f>
        <v>10182.669592315176</v>
      </c>
      <c r="N200" s="2">
        <f>N199+Parameters!B$9*(Parameters!B$10*Model!M200-Model!N199)</f>
        <v>4.8783995529323549</v>
      </c>
      <c r="O200" s="37">
        <f t="shared" si="63"/>
        <v>1.8709391100552919E-2</v>
      </c>
      <c r="S200" s="48"/>
      <c r="U200" s="48"/>
      <c r="Y200" s="38">
        <f t="shared" si="64"/>
        <v>-1.2906088994470814E-3</v>
      </c>
      <c r="AC200" s="10">
        <f>(Parameters!$B$13-Parameters!$E$25/Parameters!$E$24)*EXP(0.5*$A200*Parameters!$E$26) + Parameters!$E$25/Parameters!$E$24</f>
        <v>6948.5191878456399</v>
      </c>
      <c r="AD200" s="10">
        <f>(Parameters!B$13-Parameters!E$25/Parameters!E$24)*0.5*Parameters!E$26*EXP(-0.5*Model!A200*Parameters!E$27)</f>
        <v>0.28970824901140474</v>
      </c>
      <c r="AE200" s="10">
        <f>(Parameters!B$7-Parameters!B$8*Model!AD200)*(Parameters!B$15*EXP((Parameters!B$1+Parameters!B$19)*A200))/1000000000</f>
        <v>2921945546396.2705</v>
      </c>
      <c r="AF200" s="2">
        <f>AF199+Parameters!B$9*(Parameters!B$10*Model!AC200-Model!AF199)</f>
        <v>3.3352262096322538</v>
      </c>
      <c r="AG200" s="10">
        <f t="shared" si="65"/>
        <v>-1.5431733433001011</v>
      </c>
      <c r="AH200" s="11">
        <f t="shared" si="66"/>
        <v>-0.31632778876681306</v>
      </c>
      <c r="AI200" s="11">
        <f t="shared" si="70"/>
        <v>-4.436733252854097E-3</v>
      </c>
      <c r="AJ200" s="35">
        <v>2.2651791092668804E-2</v>
      </c>
      <c r="AK200" s="11"/>
      <c r="AL200" s="2">
        <f>(Parameters!$B$13-Parameters!$B$25/Parameters!$B$24)*EXP(0.5*$A200*Parameters!$B$26) + Parameters!$B$25/Parameters!$B$24</f>
        <v>7049.2547825176916</v>
      </c>
      <c r="AM200" s="2">
        <f>(Parameters!B$13-Parameters!B$25/Parameters!B$24)*0.5*Parameters!B$26*EXP(-0.5*Model!A200*Parameters!B$27)</f>
        <v>0.30762000091431135</v>
      </c>
      <c r="AN200" s="8">
        <f>(Parameters!B$7-Parameters!B$8*Model!AM200)*(Parameters!B$15*EXP((Parameters!B$1+Parameters!B$19)*A200))/1000000000</f>
        <v>2920690768222.7368</v>
      </c>
      <c r="AO200" s="2">
        <f>AO199+Parameters!B$9*(Parameters!B$10*Model!AL200-Model!AO199)</f>
        <v>3.3835754103847555</v>
      </c>
      <c r="AP200">
        <f t="shared" si="67"/>
        <v>-1.4948241425475994</v>
      </c>
      <c r="AQ200" s="3">
        <f t="shared" si="68"/>
        <v>-0.30641691528712039</v>
      </c>
      <c r="AV200" s="15">
        <f>IF(Parameters!H$30*EXP(0.5*Model!A200*Parameters!H$26)+Parameters!H$31*EXP(0.5*Model!A200*Parameters!H$27)+Parameters!$H$25/Parameters!$H$24&gt;AV199,Parameters!H$30*EXP(0.5*Model!A200*Parameters!H$26)+Parameters!H$31*EXP(0.5*Model!A200*Parameters!H$27)+Parameters!$H$25/Parameters!$H$24,AV199+5*AW199)</f>
        <v>4178.3170609379795</v>
      </c>
      <c r="AW200" s="22">
        <f>IF(Parameters!H$30*0.5*Parameters!H$26*EXP(0.5*Model!A200*Parameters!H$26)+Parameters!H$31*0.5*Parameters!H$27*EXP(0.5*Model!A200*Parameters!H$27)&gt;0,Parameters!H$30*0.5*Parameters!H$26*EXP(0.5*Model!A200*Parameters!H$26)+Parameters!H$31*0.5*Parameters!H$27*EXP(0.5*Model!A200*Parameters!H$27),0)</f>
        <v>0</v>
      </c>
      <c r="AX200">
        <f>(Parameters!B$7-Parameters!B$8*Model!AW200)*(Parameters!B$15*EXP((Parameters!B$1+Parameters!B$19)*A200))/1000000000</f>
        <v>2942240578927.0142</v>
      </c>
      <c r="AY200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200))/1000000000</f>
        <v>3.3235838422209656E+16</v>
      </c>
      <c r="AZ200" s="2">
        <f>AZ199+Parameters!B$9*(Parameters!B$10*Model!AV200-Model!AZ199)</f>
        <v>2.0055921892502302</v>
      </c>
      <c r="BC200">
        <v>4166.6000000000004</v>
      </c>
      <c r="BD200">
        <v>0</v>
      </c>
      <c r="BE200">
        <f>(Parameters!B$7-Parameters!B$8*Model!BD200)*(Parameters!B$15*EXP((Parameters!B$1+Parameters!B$19)*A200))/1000000000</f>
        <v>2942240578927.0142</v>
      </c>
      <c r="BF200" s="2">
        <f>BF199+Parameters!B$9*(Parameters!B$10*Model!BC200-Model!BF199)</f>
        <v>1.9999680000000002</v>
      </c>
    </row>
    <row r="201" spans="1:58" x14ac:dyDescent="0.3">
      <c r="A201">
        <f>A200+Parameters!B$16</f>
        <v>990</v>
      </c>
      <c r="B201">
        <f>B200*(1+Parameters!B$1)^Parameters!B$16</f>
        <v>1024842871074.3246</v>
      </c>
      <c r="C201">
        <f>C200/(1+Parameters!B$2)^Parameters!B$16</f>
        <v>1.9785907067598198E-5</v>
      </c>
      <c r="D201">
        <f>(1/B201)*(1-Parameters!B$4)*K201</f>
        <v>2146542709552.2234</v>
      </c>
      <c r="E201">
        <f>D201^(1-Parameters!B$3)/(1-Parameters!B$3)</f>
        <v>-1.3798221704537319E-4</v>
      </c>
      <c r="F201" s="59">
        <f t="shared" si="62"/>
        <v>-2797.9269283247459</v>
      </c>
      <c r="G201">
        <f>G200*(1+Parameters!B$1+Parameters!B$5)^Parameters!B$16</f>
        <v>41364400827.316353</v>
      </c>
      <c r="H201">
        <f>EXP(-Parameters!B$6*N201^2)</f>
        <v>0.88292767821619689</v>
      </c>
      <c r="I201">
        <f>EXP(Parameters!B$7*L201-Parameters!B$8/2*L201^2)</f>
        <v>1.0264441069682138</v>
      </c>
      <c r="J201" s="54">
        <f t="shared" si="69"/>
        <v>0.90627591218414261</v>
      </c>
      <c r="K201">
        <f>Parameters!B$15*G201*H201*I201</f>
        <v>2.8945644649225798E+24</v>
      </c>
      <c r="L201" s="56">
        <v>46.895536127528132</v>
      </c>
      <c r="M201" s="2">
        <f>M200+L201*Parameters!B$16</f>
        <v>10417.147272952818</v>
      </c>
      <c r="N201" s="2">
        <f>N200+Parameters!B$9*(Parameters!B$10*Model!M201-Model!N200)</f>
        <v>4.9902301822152975</v>
      </c>
      <c r="O201" s="37">
        <f t="shared" si="63"/>
        <v>1.8511477336919047E-2</v>
      </c>
      <c r="S201" s="48"/>
      <c r="U201" s="48"/>
      <c r="Y201" s="38">
        <f t="shared" si="64"/>
        <v>-1.4885226630809538E-3</v>
      </c>
      <c r="AC201" s="10">
        <f>(Parameters!$B$13-Parameters!$E$25/Parameters!$E$24)*EXP(0.5*$A201*Parameters!$E$26) + Parameters!$E$25/Parameters!$E$24</f>
        <v>6949.9517450417588</v>
      </c>
      <c r="AD201" s="10">
        <f>(Parameters!B$13-Parameters!E$25/Parameters!E$24)*0.5*Parameters!E$26*EXP(-0.5*Model!A201*Parameters!E$27)</f>
        <v>0.28333823336012215</v>
      </c>
      <c r="AE201" s="10">
        <f>(Parameters!B$7-Parameters!B$8*Model!AD201)*(Parameters!B$15*EXP((Parameters!B$1+Parameters!B$19)*A201))/1000000000</f>
        <v>3303235313548.0947</v>
      </c>
      <c r="AF201" s="2">
        <f>AF200+Parameters!B$9*(Parameters!B$10*Model!AC201-Model!AF200)</f>
        <v>3.3359152223226998</v>
      </c>
      <c r="AG201" s="10">
        <f t="shared" si="65"/>
        <v>-1.6543149598925977</v>
      </c>
      <c r="AH201" s="11">
        <f t="shared" si="66"/>
        <v>-0.33151075190647872</v>
      </c>
      <c r="AI201" s="11">
        <f t="shared" si="70"/>
        <v>-4.436733252854097E-3</v>
      </c>
      <c r="AJ201" s="35">
        <v>2.1912392284221358E-2</v>
      </c>
      <c r="AK201" s="11"/>
      <c r="AL201" s="2">
        <f>(Parameters!$B$13-Parameters!$B$25/Parameters!$B$24)*EXP(0.5*$A201*Parameters!$B$26) + Parameters!$B$25/Parameters!$B$24</f>
        <v>7050.7761094416592</v>
      </c>
      <c r="AM201" s="2">
        <f>(Parameters!B$13-Parameters!B$25/Parameters!B$24)*0.5*Parameters!B$26*EXP(-0.5*Model!A201*Parameters!B$27)</f>
        <v>0.30093524598265337</v>
      </c>
      <c r="AN201" s="8">
        <f>(Parameters!B$7-Parameters!B$8*Model!AM201)*(Parameters!B$15*EXP((Parameters!B$1+Parameters!B$19)*A201))/1000000000</f>
        <v>3301841935673.4976</v>
      </c>
      <c r="AO201" s="2">
        <f>AO200+Parameters!B$9*(Parameters!B$10*Model!AL201-Model!AO200)</f>
        <v>3.3843071007616374</v>
      </c>
      <c r="AP201">
        <f t="shared" si="67"/>
        <v>-1.60592308145366</v>
      </c>
      <c r="AQ201" s="3">
        <f t="shared" si="68"/>
        <v>-0.3218134280011804</v>
      </c>
      <c r="AV201" s="15">
        <f>IF(Parameters!H$30*EXP(0.5*Model!A201*Parameters!H$26)+Parameters!H$31*EXP(0.5*Model!A201*Parameters!H$27)+Parameters!$H$25/Parameters!$H$24&gt;AV200,Parameters!H$30*EXP(0.5*Model!A201*Parameters!H$26)+Parameters!H$31*EXP(0.5*Model!A201*Parameters!H$27)+Parameters!$H$25/Parameters!$H$24,AV200+5*AW200)</f>
        <v>4178.3170609379795</v>
      </c>
      <c r="AW201" s="22">
        <f>IF(Parameters!H$30*0.5*Parameters!H$26*EXP(0.5*Model!A201*Parameters!H$26)+Parameters!H$31*0.5*Parameters!H$27*EXP(0.5*Model!A201*Parameters!H$27)&gt;0,Parameters!H$30*0.5*Parameters!H$26*EXP(0.5*Model!A201*Parameters!H$26)+Parameters!H$31*0.5*Parameters!H$27*EXP(0.5*Model!A201*Parameters!H$27),0)</f>
        <v>0</v>
      </c>
      <c r="AX201">
        <f>(Parameters!B$7-Parameters!B$8*Model!AW201)*(Parameters!B$15*EXP((Parameters!B$1+Parameters!B$19)*A201))/1000000000</f>
        <v>3325670782218.8389</v>
      </c>
      <c r="AY201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201))/1000000000</f>
        <v>4.0055010197782424E+16</v>
      </c>
      <c r="AZ201" s="2">
        <f>AZ200+Parameters!B$9*(Parameters!B$10*Model!AV201-Model!AZ200)</f>
        <v>2.0055921892502302</v>
      </c>
      <c r="BC201">
        <v>4166.6000000000004</v>
      </c>
      <c r="BD201">
        <v>0</v>
      </c>
      <c r="BE201">
        <f>(Parameters!B$7-Parameters!B$8*Model!BD201)*(Parameters!B$15*EXP((Parameters!B$1+Parameters!B$19)*A201))/1000000000</f>
        <v>3325670782218.8389</v>
      </c>
      <c r="BF201" s="2">
        <f>BF200+Parameters!B$9*(Parameters!B$10*Model!BC201-Model!BF200)</f>
        <v>1.9999680000000002</v>
      </c>
    </row>
    <row r="202" spans="1:58" x14ac:dyDescent="0.3">
      <c r="A202">
        <f>A201+Parameters!B$16</f>
        <v>995</v>
      </c>
      <c r="B202">
        <f>B201*(1+Parameters!B$1)^Parameters!B$16</f>
        <v>1050721437828.3759</v>
      </c>
      <c r="C202">
        <f>C201/(1+Parameters!B$2)^Parameters!B$16</f>
        <v>1.873269175744151E-5</v>
      </c>
      <c r="D202">
        <f>(1/B202)*(1-Parameters!B$4)*K202</f>
        <v>2352714183059.8521</v>
      </c>
      <c r="E202">
        <f>D202^(1-Parameters!B$3)/(1-Parameters!B$3)</f>
        <v>-1.3362347012560354E-4</v>
      </c>
      <c r="F202" s="59">
        <f t="shared" si="62"/>
        <v>-2630.0894920009291</v>
      </c>
      <c r="G202">
        <f>G201*(1+Parameters!B$1+Parameters!B$5)^Parameters!B$16</f>
        <v>46800022817.32547</v>
      </c>
      <c r="H202">
        <f>EXP(-Parameters!B$6*N202^2)</f>
        <v>0.87757168665901197</v>
      </c>
      <c r="I202">
        <f>EXP(Parameters!B$7*L202-Parameters!B$8/2*L202^2)</f>
        <v>1.0256955053991474</v>
      </c>
      <c r="J202" s="54">
        <f t="shared" si="69"/>
        <v>0.90012133467169753</v>
      </c>
      <c r="K202">
        <f>Parameters!B$15*G202*H202*I202</f>
        <v>3.2526937226629743E+24</v>
      </c>
      <c r="L202" s="56">
        <v>50.520859355096128</v>
      </c>
      <c r="M202" s="2">
        <f>M201+L202*Parameters!B$16</f>
        <v>10669.751569728298</v>
      </c>
      <c r="N202" s="2">
        <f>N201+Parameters!B$9*(Parameters!B$10*Model!M202-Model!N201)</f>
        <v>5.1107070505087888</v>
      </c>
      <c r="O202" s="37">
        <f t="shared" si="63"/>
        <v>1.7935218643478246E-2</v>
      </c>
      <c r="S202" s="48"/>
      <c r="U202" s="48"/>
      <c r="Y202" s="38">
        <f t="shared" si="64"/>
        <v>-2.0647813565217547E-3</v>
      </c>
      <c r="AC202" s="10">
        <f>(Parameters!$B$13-Parameters!$E$25/Parameters!$E$24)*EXP(0.5*$A202*Parameters!$E$26) + Parameters!$E$25/Parameters!$E$24</f>
        <v>6951.3528036119615</v>
      </c>
      <c r="AD202" s="10">
        <f>(Parameters!B$13-Parameters!E$25/Parameters!E$24)*0.5*Parameters!E$26*EXP(-0.5*Model!A202*Parameters!E$27)</f>
        <v>0.27710827964886409</v>
      </c>
      <c r="AE202" s="10">
        <f>(Parameters!B$7-Parameters!B$8*Model!AD202)*(Parameters!B$15*EXP((Parameters!B$1+Parameters!B$19)*A202))/1000000000</f>
        <v>3734267624139.5366</v>
      </c>
      <c r="AF202" s="2">
        <f>AF201+Parameters!B$9*(Parameters!B$10*Model!AC202-Model!AF201)</f>
        <v>3.3365890852145563</v>
      </c>
      <c r="AG202" s="10">
        <f t="shared" si="65"/>
        <v>-1.7741179652942325</v>
      </c>
      <c r="AH202" s="11">
        <f t="shared" si="66"/>
        <v>-0.3471374797578376</v>
      </c>
      <c r="AI202" s="11">
        <f t="shared" si="70"/>
        <v>-4.436733252853986E-3</v>
      </c>
      <c r="AJ202" s="35">
        <v>2.1197128900460476E-2</v>
      </c>
      <c r="AK202" s="11"/>
      <c r="AL202" s="2">
        <f>(Parameters!$B$13-Parameters!$B$25/Parameters!$B$24)*EXP(0.5*$A202*Parameters!$B$26) + Parameters!$B$25/Parameters!$B$24</f>
        <v>7052.2643770794048</v>
      </c>
      <c r="AM202" s="2">
        <f>(Parameters!B$13-Parameters!B$25/Parameters!B$24)*0.5*Parameters!B$26*EXP(-0.5*Model!A202*Parameters!B$27)</f>
        <v>0.29439575452009237</v>
      </c>
      <c r="AN202" s="8">
        <f>(Parameters!B$7-Parameters!B$8*Model!AM202)*(Parameters!B$15*EXP((Parameters!B$1+Parameters!B$19)*A202))/1000000000</f>
        <v>3732720366625.6655</v>
      </c>
      <c r="AO202" s="2">
        <f>AO201+Parameters!B$9*(Parameters!B$10*Model!AL202-Model!AO201)</f>
        <v>3.3850228910967761</v>
      </c>
      <c r="AP202">
        <f t="shared" si="67"/>
        <v>-1.7256841594120127</v>
      </c>
      <c r="AQ202" s="3">
        <f t="shared" si="68"/>
        <v>-0.33766055114433036</v>
      </c>
      <c r="AV202" s="15">
        <f>IF(Parameters!H$30*EXP(0.5*Model!A202*Parameters!H$26)+Parameters!H$31*EXP(0.5*Model!A202*Parameters!H$27)+Parameters!$H$25/Parameters!$H$24&gt;AV201,Parameters!H$30*EXP(0.5*Model!A202*Parameters!H$26)+Parameters!H$31*EXP(0.5*Model!A202*Parameters!H$27)+Parameters!$H$25/Parameters!$H$24,AV201+5*AW201)</f>
        <v>4178.3170609379795</v>
      </c>
      <c r="AW202" s="22">
        <f>IF(Parameters!H$30*0.5*Parameters!H$26*EXP(0.5*Model!A202*Parameters!H$26)+Parameters!H$31*0.5*Parameters!H$27*EXP(0.5*Model!A202*Parameters!H$27)&gt;0,Parameters!H$30*0.5*Parameters!H$26*EXP(0.5*Model!A202*Parameters!H$26)+Parameters!H$31*0.5*Parameters!H$27*EXP(0.5*Model!A202*Parameters!H$27),0)</f>
        <v>0</v>
      </c>
      <c r="AX202">
        <f>(Parameters!B$7-Parameters!B$8*Model!AW202)*(Parameters!B$15*EXP((Parameters!B$1+Parameters!B$19)*A202))/1000000000</f>
        <v>3759069272213.4409</v>
      </c>
      <c r="AY202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202))/1000000000</f>
        <v>4.8273307312516008E+16</v>
      </c>
      <c r="AZ202" s="2">
        <f>AZ201+Parameters!B$9*(Parameters!B$10*Model!AV202-Model!AZ201)</f>
        <v>2.0055921892502302</v>
      </c>
      <c r="BC202">
        <v>4166.6000000000004</v>
      </c>
      <c r="BD202">
        <v>0</v>
      </c>
      <c r="BE202">
        <f>(Parameters!B$7-Parameters!B$8*Model!BD202)*(Parameters!B$15*EXP((Parameters!B$1+Parameters!B$19)*A202))/1000000000</f>
        <v>3759069272213.4409</v>
      </c>
      <c r="BF202" s="2">
        <f>BF201+Parameters!B$9*(Parameters!B$10*Model!BC202-Model!BF201)</f>
        <v>1.9999680000000002</v>
      </c>
    </row>
    <row r="203" spans="1:58" x14ac:dyDescent="0.3">
      <c r="A203">
        <f>A202+Parameters!B$16</f>
        <v>1000</v>
      </c>
      <c r="B203">
        <f>B202*(1+Parameters!B$1)^Parameters!B$16</f>
        <v>1077253470822.1267</v>
      </c>
      <c r="C203">
        <f>C202/(1+Parameters!B$2)^Parameters!B$16</f>
        <v>1.7735539709169082E-5</v>
      </c>
      <c r="D203">
        <f>(1/B203)*(1-Parameters!B$4)*K203</f>
        <v>2571401379564.4692</v>
      </c>
      <c r="E203">
        <f>D203^(1-Parameters!B$3)/(1-Parameters!B$3)</f>
        <v>-1.2953063669150043E-4</v>
      </c>
      <c r="F203" s="59">
        <f t="shared" si="62"/>
        <v>-2474.7698208345278</v>
      </c>
      <c r="G203">
        <f>G202*(1+Parameters!B$1+Parameters!B$5)^Parameters!B$16</f>
        <v>52949930178.990669</v>
      </c>
      <c r="H203">
        <f>EXP(-Parameters!B$6*N203^2)</f>
        <v>0.87137712455176042</v>
      </c>
      <c r="I203">
        <f>EXP(Parameters!B$7*L203-Parameters!B$8/2*L203^2)</f>
        <v>1.0230729089191832</v>
      </c>
      <c r="J203" s="54">
        <f t="shared" si="69"/>
        <v>0.89148232958080298</v>
      </c>
      <c r="K203">
        <f>Parameters!B$15*G203*H203*I203</f>
        <v>3.6448040276481959E+24</v>
      </c>
      <c r="L203" s="56">
        <v>57.597533681866736</v>
      </c>
      <c r="M203" s="2">
        <f>M202+L203*Parameters!B$16</f>
        <v>10957.739238137632</v>
      </c>
      <c r="N203" s="2">
        <f>N202+Parameters!B$9*(Parameters!B$10*Model!M203-Model!N202)</f>
        <v>5.2474835305781138</v>
      </c>
      <c r="S203" s="48"/>
      <c r="U203" s="48"/>
      <c r="Y203" s="38"/>
      <c r="AC203" s="10">
        <f>(Parameters!$B$13-Parameters!$E$25/Parameters!$E$24)*EXP(0.5*$A203*Parameters!$E$26) + Parameters!$E$25/Parameters!$E$24</f>
        <v>6952.7230561383212</v>
      </c>
      <c r="AD203" s="10">
        <f>(Parameters!B$13-Parameters!E$25/Parameters!E$24)*0.5*Parameters!E$26*EXP(-0.5*Model!A203*Parameters!E$27)</f>
        <v>0.2710153082388792</v>
      </c>
      <c r="AE203" s="10">
        <f>(Parameters!B$7-Parameters!B$8*Model!AD203)*(Parameters!B$15*EXP((Parameters!B$1+Parameters!B$19)*A203))/1000000000</f>
        <v>4221530493083.6689</v>
      </c>
      <c r="AF203" s="2">
        <f>AF202+Parameters!B$9*(Parameters!B$10*Model!AC203-Model!AF202)</f>
        <v>3.3372481314169242</v>
      </c>
      <c r="AG203" s="10">
        <f t="shared" si="65"/>
        <v>-1.9102353991611896</v>
      </c>
      <c r="AH203" s="11">
        <f t="shared" si="66"/>
        <v>-0.36402885078721525</v>
      </c>
      <c r="AI203" s="11">
        <f t="shared" si="70"/>
        <v>-4.436733252854097E-3</v>
      </c>
      <c r="AJ203" s="35">
        <v>2.0505213113872631E-2</v>
      </c>
      <c r="AK203" s="11"/>
      <c r="AL203" s="2">
        <f>(Parameters!$B$13-Parameters!$B$25/Parameters!$B$24)*EXP(0.5*$A203*Parameters!$B$26) + Parameters!$B$25/Parameters!$B$24</f>
        <v>7053.7203038277376</v>
      </c>
      <c r="AM203" s="2">
        <f>(Parameters!B$13-Parameters!B$25/Parameters!B$24)*0.5*Parameters!B$26*EXP(-0.5*Model!A203*Parameters!B$27)</f>
        <v>0.2879983698700756</v>
      </c>
      <c r="AN203" s="8">
        <f>(Parameters!B$7-Parameters!B$8*Model!AM203)*(Parameters!B$15*EXP((Parameters!B$1+Parameters!B$19)*A203))/1000000000</f>
        <v>4219812394427.0254</v>
      </c>
      <c r="AO203" s="2">
        <f>AO202+Parameters!B$9*(Parameters!B$10*Model!AL203-Model!AO202)</f>
        <v>3.3857231269069867</v>
      </c>
      <c r="AP203">
        <f t="shared" si="67"/>
        <v>-1.8617604036711271</v>
      </c>
      <c r="AQ203" s="3">
        <f t="shared" si="68"/>
        <v>-0.3547910904002432</v>
      </c>
      <c r="AV203" s="15">
        <f>IF(Parameters!H$30*EXP(0.5*Model!A203*Parameters!H$26)+Parameters!H$31*EXP(0.5*Model!A203*Parameters!H$27)+Parameters!$H$25/Parameters!$H$24&gt;AV202,Parameters!H$30*EXP(0.5*Model!A203*Parameters!H$26)+Parameters!H$31*EXP(0.5*Model!A203*Parameters!H$27)+Parameters!$H$25/Parameters!$H$24,AV202+5*AW202)</f>
        <v>4178.3170609379795</v>
      </c>
      <c r="AW203" s="22">
        <f>IF(Parameters!H$30*0.5*Parameters!H$26*EXP(0.5*Model!A203*Parameters!H$26)+Parameters!H$31*0.5*Parameters!H$27*EXP(0.5*Model!A203*Parameters!H$27)&gt;0,Parameters!H$30*0.5*Parameters!H$26*EXP(0.5*Model!A203*Parameters!H$26)+Parameters!H$31*0.5*Parameters!H$27*EXP(0.5*Model!A203*Parameters!H$27),0)</f>
        <v>0</v>
      </c>
      <c r="AX203">
        <f>(Parameters!B$7-Parameters!B$8*Model!AW203)*(Parameters!B$15*EXP((Parameters!B$1+Parameters!B$19)*A203))/1000000000</f>
        <v>4248947872065.5449</v>
      </c>
      <c r="AY203">
        <f>(Parameters!B$7-(2*Parameters!B$6*Parameters!B$10^2*Parameters!H$29)/(Parameters!B$2-Parameters!B$1+(Parameters!B$3-1)*Parameters!B$19))*Parameters!B$15*EXP((Parameters!B$19+Parameters!B$1)*Parameters!H$32)*EXP(-(Parameters!B$2+Parameters!B$3*Parameters!B$19)*(Parameters!H$32-Model!A203))/1000000000</f>
        <v>5.8177795671055032E+16</v>
      </c>
      <c r="AZ203" s="2">
        <f>AZ202+Parameters!B$9*(Parameters!B$10*Model!AV203-Model!AZ202)</f>
        <v>2.0055921892502302</v>
      </c>
      <c r="BC203">
        <v>4166.6000000000004</v>
      </c>
      <c r="BD203">
        <v>0</v>
      </c>
      <c r="BE203">
        <f>(Parameters!B$7-Parameters!B$8*Model!BD203)*(Parameters!B$15*EXP((Parameters!B$1+Parameters!B$19)*A203))/1000000000</f>
        <v>4248947872065.5449</v>
      </c>
      <c r="BF203" s="2">
        <f>BF202+Parameters!B$9*(Parameters!B$10*Model!BC203-Model!BF202)</f>
        <v>1.9999680000000002</v>
      </c>
    </row>
    <row r="204" spans="1:58" x14ac:dyDescent="0.3">
      <c r="AJ204" s="33">
        <v>2.1912392284221358E-2</v>
      </c>
    </row>
    <row r="205" spans="1:58" x14ac:dyDescent="0.3">
      <c r="AJ205" s="33">
        <v>2.1197128900460476E-2</v>
      </c>
    </row>
    <row r="206" spans="1:58" x14ac:dyDescent="0.3">
      <c r="AJ206" s="33">
        <v>2.0505213113872631E-2</v>
      </c>
    </row>
  </sheetData>
  <mergeCells count="1">
    <mergeCell ref="P1:V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3"/>
  <sheetViews>
    <sheetView workbookViewId="0">
      <selection activeCell="D3" sqref="D3"/>
    </sheetView>
  </sheetViews>
  <sheetFormatPr defaultColWidth="9.109375" defaultRowHeight="14.4" x14ac:dyDescent="0.3"/>
  <cols>
    <col min="5" max="5" width="9.109375" style="32"/>
  </cols>
  <sheetData>
    <row r="1" spans="1:5" x14ac:dyDescent="0.3">
      <c r="A1" t="s">
        <v>0</v>
      </c>
      <c r="B1" t="s">
        <v>41</v>
      </c>
      <c r="C1" t="s">
        <v>42</v>
      </c>
      <c r="D1" t="s">
        <v>43</v>
      </c>
    </row>
    <row r="2" spans="1:5" x14ac:dyDescent="0.3">
      <c r="B2" t="s">
        <v>82</v>
      </c>
      <c r="C2" t="s">
        <v>82</v>
      </c>
      <c r="D2" t="s">
        <v>82</v>
      </c>
      <c r="E2" s="32" t="s">
        <v>4</v>
      </c>
    </row>
    <row r="3" spans="1:5" x14ac:dyDescent="0.3">
      <c r="A3">
        <v>0</v>
      </c>
      <c r="B3">
        <v>0.87</v>
      </c>
      <c r="C3">
        <v>0.87</v>
      </c>
      <c r="D3">
        <v>0.87</v>
      </c>
    </row>
    <row r="4" spans="1:5" x14ac:dyDescent="0.3">
      <c r="A4">
        <f>A3+Parameters!B$16</f>
        <v>5</v>
      </c>
      <c r="B4">
        <v>0.92038770157102667</v>
      </c>
      <c r="C4">
        <v>0.89762618060330124</v>
      </c>
      <c r="D4">
        <v>0.93698483399678612</v>
      </c>
    </row>
    <row r="5" spans="1:5" x14ac:dyDescent="0.3">
      <c r="A5">
        <f>A4+Parameters!B$16</f>
        <v>10</v>
      </c>
      <c r="B5">
        <v>0.973803568310458</v>
      </c>
      <c r="C5">
        <v>0.92649770887629446</v>
      </c>
      <c r="D5">
        <v>1.0086343958304347</v>
      </c>
    </row>
    <row r="6" spans="1:5" x14ac:dyDescent="0.3">
      <c r="A6">
        <f>A5+Parameters!B$16</f>
        <v>15</v>
      </c>
      <c r="B6">
        <v>1.0263844531047399</v>
      </c>
      <c r="C6">
        <v>0.95448694764604258</v>
      </c>
      <c r="D6">
        <v>1.0798435165387099</v>
      </c>
    </row>
    <row r="7" spans="1:5" x14ac:dyDescent="0.3">
      <c r="A7">
        <f>A6+Parameters!B$16</f>
        <v>20</v>
      </c>
      <c r="B7">
        <v>1.077837074267022</v>
      </c>
      <c r="C7">
        <v>0.9814556831975001</v>
      </c>
      <c r="D7">
        <v>1.1502033860455594</v>
      </c>
    </row>
    <row r="8" spans="1:5" x14ac:dyDescent="0.3">
      <c r="A8">
        <f>A7+Parameters!B$16</f>
        <v>25</v>
      </c>
      <c r="B8">
        <v>1.1281606586580841</v>
      </c>
      <c r="C8">
        <v>1.007427655366792</v>
      </c>
      <c r="D8">
        <v>1.2196905673402025</v>
      </c>
    </row>
    <row r="9" spans="1:5" x14ac:dyDescent="0.3">
      <c r="A9">
        <f>A8+Parameters!B$16</f>
        <v>30</v>
      </c>
      <c r="B9">
        <v>1.1773779313697021</v>
      </c>
      <c r="C9">
        <v>1.0324385995711667</v>
      </c>
      <c r="D9">
        <v>1.2883131307994595</v>
      </c>
    </row>
    <row r="10" spans="1:5" x14ac:dyDescent="0.3">
      <c r="A10">
        <f>A9+Parameters!B$16</f>
        <v>35</v>
      </c>
      <c r="B10">
        <v>1.2255130452781937</v>
      </c>
      <c r="C10">
        <v>1.0565239855575355</v>
      </c>
      <c r="D10">
        <v>1.3560816086918452</v>
      </c>
    </row>
    <row r="11" spans="1:5" x14ac:dyDescent="0.3">
      <c r="A11">
        <f>A10+Parameters!B$16</f>
        <v>40</v>
      </c>
      <c r="B11">
        <v>1.2725897804091713</v>
      </c>
      <c r="C11">
        <v>1.0797180572078711</v>
      </c>
      <c r="D11">
        <v>1.4230066125263126</v>
      </c>
    </row>
    <row r="12" spans="1:5" x14ac:dyDescent="0.3">
      <c r="A12">
        <f>A11+Parameters!B$16</f>
        <v>45</v>
      </c>
      <c r="B12">
        <v>1.3186314069074785</v>
      </c>
      <c r="C12">
        <v>1.1020537982795422</v>
      </c>
      <c r="D12">
        <v>1.4890986390012964</v>
      </c>
    </row>
    <row r="13" spans="1:5" x14ac:dyDescent="0.3">
      <c r="A13">
        <f>A12+Parameters!B$16</f>
        <v>50</v>
      </c>
      <c r="B13">
        <v>1.3636606843272363</v>
      </c>
      <c r="C13">
        <v>1.1235629725020895</v>
      </c>
      <c r="D13">
        <v>1.5543680555859789</v>
      </c>
    </row>
    <row r="14" spans="1:5" x14ac:dyDescent="0.3">
      <c r="A14">
        <f>A13+Parameters!B$16</f>
        <v>55</v>
      </c>
      <c r="B14">
        <v>1.4076998718800127</v>
      </c>
      <c r="C14">
        <v>1.1442761681896372</v>
      </c>
      <c r="D14">
        <v>1.6188251008278747</v>
      </c>
    </row>
    <row r="15" spans="1:5" x14ac:dyDescent="0.3">
      <c r="A15">
        <f>A14+Parameters!B$16</f>
        <v>60</v>
      </c>
      <c r="B15">
        <v>1.4507707393558786</v>
      </c>
      <c r="C15">
        <v>1.1642228416948264</v>
      </c>
      <c r="D15">
        <v>1.6824798858506638</v>
      </c>
    </row>
    <row r="16" spans="1:5" x14ac:dyDescent="0.3">
      <c r="A16">
        <f>A15+Parameters!B$16</f>
        <v>65</v>
      </c>
      <c r="B16">
        <v>1.4928945778780631</v>
      </c>
      <c r="C16">
        <v>1.1834313592950938</v>
      </c>
      <c r="D16">
        <v>1.7453423959313983</v>
      </c>
    </row>
    <row r="17" spans="1:4" x14ac:dyDescent="0.3">
      <c r="A17">
        <f>A16+Parameters!B$16</f>
        <v>70</v>
      </c>
      <c r="B17">
        <v>1.5340922104271901</v>
      </c>
      <c r="C17">
        <v>1.2019290375322063</v>
      </c>
      <c r="D17">
        <v>1.8074224920661246</v>
      </c>
    </row>
    <row r="18" spans="1:4" x14ac:dyDescent="0.3">
      <c r="A18">
        <f>A17+Parameters!B$16</f>
        <v>75</v>
      </c>
      <c r="B18">
        <v>1.5743840021346114</v>
      </c>
      <c r="C18">
        <v>1.219742182059246</v>
      </c>
      <c r="D18">
        <v>1.8687299125166801</v>
      </c>
    </row>
    <row r="19" spans="1:4" x14ac:dyDescent="0.3">
      <c r="A19">
        <f>A18+Parameters!B$16</f>
        <v>80</v>
      </c>
      <c r="B19">
        <v>1.6137898703494484</v>
      </c>
      <c r="C19">
        <v>1.236896125050025</v>
      </c>
      <c r="D19">
        <v>1.9292742743382891</v>
      </c>
    </row>
    <row r="20" spans="1:4" x14ac:dyDescent="0.3">
      <c r="A20">
        <f>A19+Parameters!B$16</f>
        <v>85</v>
      </c>
      <c r="B20">
        <v>1.6523292944842936</v>
      </c>
      <c r="C20">
        <v>1.2534152612241145</v>
      </c>
      <c r="D20">
        <v>1.9890650748881553</v>
      </c>
    </row>
    <row r="21" spans="1:4" x14ac:dyDescent="0.3">
      <c r="A21">
        <f>A20+Parameters!B$16</f>
        <v>90</v>
      </c>
      <c r="B21">
        <v>1.6900213256444192</v>
      </c>
      <c r="C21">
        <v>1.2693230825387114</v>
      </c>
      <c r="D21">
        <v>2.048111693315271</v>
      </c>
    </row>
    <row r="22" spans="1:4" x14ac:dyDescent="0.3">
      <c r="A22">
        <f>A21+Parameters!B$16</f>
        <v>95</v>
      </c>
      <c r="B22">
        <v>1.7268845960452712</v>
      </c>
      <c r="C22">
        <v>1.2846422115966876</v>
      </c>
      <c r="D22">
        <v>2.1064233920316937</v>
      </c>
    </row>
    <row r="23" spans="1:4" x14ac:dyDescent="0.3">
      <c r="A23">
        <f>A22+Parameters!B$16</f>
        <v>100</v>
      </c>
      <c r="B23">
        <v>1.762937328222886</v>
      </c>
      <c r="C23">
        <v>1.2993944338183179</v>
      </c>
      <c r="D23">
        <v>2.1640093181654971</v>
      </c>
    </row>
    <row r="24" spans="1:4" x14ac:dyDescent="0.3">
      <c r="A24">
        <f>A23+Parameters!B$16</f>
        <v>105</v>
      </c>
      <c r="B24">
        <v>1.7981973440417964</v>
      </c>
      <c r="C24">
        <v>1.3136007284224527</v>
      </c>
      <c r="D24">
        <v>2.2208785049956519</v>
      </c>
    </row>
    <row r="25" spans="1:4" x14ac:dyDescent="0.3">
      <c r="A25">
        <f>A24+Parameters!B$16</f>
        <v>110</v>
      </c>
      <c r="B25">
        <v>1.8326820735048737</v>
      </c>
      <c r="C25">
        <v>1.3272812982611815</v>
      </c>
      <c r="D25">
        <v>2.2770398733690369</v>
      </c>
    </row>
    <row r="26" spans="1:4" x14ac:dyDescent="0.3">
      <c r="A26">
        <f>A25+Parameters!B$16</f>
        <v>115</v>
      </c>
      <c r="B26">
        <v>1.8664085633694592</v>
      </c>
      <c r="C26">
        <v>1.3404555985504256</v>
      </c>
      <c r="D26">
        <v>2.3325022330998153</v>
      </c>
    </row>
    <row r="27" spans="1:4" x14ac:dyDescent="0.3">
      <c r="A27">
        <f>A26+Parameters!B$16</f>
        <v>120</v>
      </c>
      <c r="B27">
        <v>1.8993934855740511</v>
      </c>
      <c r="C27">
        <v>1.3531423645373095</v>
      </c>
      <c r="D27">
        <v>2.3872742843514052</v>
      </c>
    </row>
    <row r="28" spans="1:4" x14ac:dyDescent="0.3">
      <c r="A28">
        <f>A27+Parameters!B$16</f>
        <v>125</v>
      </c>
      <c r="B28">
        <v>1.9316531454797041</v>
      </c>
      <c r="C28">
        <v>1.3653596381436632</v>
      </c>
      <c r="D28">
        <v>2.4413646190012281</v>
      </c>
    </row>
    <row r="29" spans="1:4" x14ac:dyDescent="0.3">
      <c r="A29">
        <f>A28+Parameters!B$16</f>
        <v>130</v>
      </c>
      <c r="B29">
        <v>1.9632034899302215</v>
      </c>
      <c r="C29">
        <v>1.3771247936235402</v>
      </c>
      <c r="D29">
        <v>2.4947817219884914</v>
      </c>
    </row>
    <row r="30" spans="1:4" x14ac:dyDescent="0.3">
      <c r="A30">
        <f>A29+Parameters!B$16</f>
        <v>135</v>
      </c>
      <c r="B30">
        <v>1.994060115135122</v>
      </c>
      <c r="C30">
        <v>1.3884545622712434</v>
      </c>
      <c r="D30">
        <v>2.5475339726451862</v>
      </c>
    </row>
    <row r="31" spans="1:4" x14ac:dyDescent="0.3">
      <c r="A31">
        <f>A30+Parameters!B$16</f>
        <v>140</v>
      </c>
      <c r="B31">
        <v>2.0242382743792788</v>
      </c>
      <c r="C31">
        <v>1.3993650562149942</v>
      </c>
      <c r="D31">
        <v>2.5996296460105168</v>
      </c>
    </row>
    <row r="32" spans="1:4" x14ac:dyDescent="0.3">
      <c r="A32">
        <f>A31+Parameters!B$16</f>
        <v>145</v>
      </c>
      <c r="B32">
        <v>2.0537528855630396</v>
      </c>
      <c r="C32">
        <v>1.4098717913300791</v>
      </c>
      <c r="D32">
        <v>2.6510769141289776</v>
      </c>
    </row>
    <row r="33" spans="1:4" x14ac:dyDescent="0.3">
      <c r="A33">
        <f>A32+Parameters!B$16</f>
        <v>150</v>
      </c>
      <c r="B33">
        <v>2.0826185385765603</v>
      </c>
      <c r="C33">
        <v>1.4199897093040679</v>
      </c>
      <c r="D33">
        <v>2.7018838473322688</v>
      </c>
    </row>
    <row r="34" spans="1:4" x14ac:dyDescent="0.3">
      <c r="A34">
        <f>A33+Parameters!B$16</f>
        <v>155</v>
      </c>
      <c r="B34">
        <v>2.1108495025119884</v>
      </c>
      <c r="C34">
        <v>1.4297331988854673</v>
      </c>
      <c r="D34">
        <v>2.7520584155052554</v>
      </c>
    </row>
    <row r="35" spans="1:4" x14ac:dyDescent="0.3">
      <c r="A35">
        <f>A34+Parameters!B$16</f>
        <v>160</v>
      </c>
      <c r="B35">
        <v>2.138459732717076</v>
      </c>
      <c r="C35">
        <v>1.4391161163460464</v>
      </c>
      <c r="D35">
        <v>2.8016084893361763</v>
      </c>
    </row>
    <row r="36" spans="1:4" x14ac:dyDescent="0.3">
      <c r="A36">
        <f>A35+Parameters!B$16</f>
        <v>165</v>
      </c>
      <c r="B36">
        <v>2.1654628776936891</v>
      </c>
      <c r="C36">
        <v>1.4481518051859159</v>
      </c>
      <c r="D36">
        <v>2.8505418415512844</v>
      </c>
    </row>
    <row r="37" spans="1:4" x14ac:dyDescent="0.3">
      <c r="A37">
        <f>A36+Parameters!B$16</f>
        <v>170</v>
      </c>
      <c r="B37">
        <v>2.1918722858446444</v>
      </c>
      <c r="C37">
        <v>1.4568531151093977</v>
      </c>
      <c r="D37">
        <v>2.8988661481341245</v>
      </c>
    </row>
    <row r="38" spans="1:4" x14ac:dyDescent="0.3">
      <c r="A38">
        <f>A37+Parameters!B$16</f>
        <v>175</v>
      </c>
      <c r="B38">
        <v>2.2177010120721934</v>
      </c>
      <c r="C38">
        <v>1.4652324202986602</v>
      </c>
      <c r="D38">
        <v>2.9465889895296362</v>
      </c>
    </row>
    <row r="39" spans="1:4" x14ac:dyDescent="0.3">
      <c r="A39">
        <f>A38+Parameters!B$16</f>
        <v>180</v>
      </c>
      <c r="B39">
        <v>2.2429618242314211</v>
      </c>
      <c r="C39">
        <v>1.4733016370111143</v>
      </c>
      <c r="D39">
        <v>2.993717851833269</v>
      </c>
    </row>
    <row r="40" spans="1:4" x14ac:dyDescent="0.3">
      <c r="A40">
        <f>A39+Parameters!B$16</f>
        <v>185</v>
      </c>
      <c r="B40">
        <v>2.2676672094417532</v>
      </c>
      <c r="C40">
        <v>1.4810722405255901</v>
      </c>
      <c r="D40">
        <v>3.0402601279652948</v>
      </c>
    </row>
    <row r="41" spans="1:4" x14ac:dyDescent="0.3">
      <c r="A41">
        <f>A40+Parameters!B$16</f>
        <v>190</v>
      </c>
      <c r="B41">
        <v>2.2918293802596827</v>
      </c>
      <c r="C41">
        <v>1.4885552814613958</v>
      </c>
      <c r="D41">
        <v>3.0862231188305067</v>
      </c>
    </row>
    <row r="42" spans="1:4" x14ac:dyDescent="0.3">
      <c r="A42">
        <f>A41+Parameters!B$16</f>
        <v>195</v>
      </c>
      <c r="B42">
        <v>2.3154602807157758</v>
      </c>
      <c r="C42">
        <v>1.495761401493467</v>
      </c>
      <c r="D42">
        <v>3.1316140344634857</v>
      </c>
    </row>
    <row r="43" spans="1:4" x14ac:dyDescent="0.3">
      <c r="A43">
        <f>A42+Parameters!B$16</f>
        <v>200</v>
      </c>
      <c r="B43">
        <v>2.3385715922189383</v>
      </c>
      <c r="C43">
        <v>1.5027008484859516</v>
      </c>
      <c r="D43">
        <v>3.1764399951596074</v>
      </c>
    </row>
    <row r="44" spans="1:4" x14ac:dyDescent="0.3">
      <c r="A44">
        <f>A43+Parameters!B$16</f>
        <v>205</v>
      </c>
      <c r="B44">
        <v>2.3611747393308589</v>
      </c>
      <c r="C44">
        <v>1.5093834910657566</v>
      </c>
      <c r="D44">
        <v>3.2207080325919772</v>
      </c>
    </row>
    <row r="45" spans="1:4" x14ac:dyDescent="0.3">
      <c r="A45">
        <f>A44+Parameters!B$16</f>
        <v>210</v>
      </c>
      <c r="B45">
        <v>2.3832808954134848</v>
      </c>
      <c r="C45">
        <v>1.5158188326567776</v>
      </c>
      <c r="D45">
        <v>3.264425090914461</v>
      </c>
    </row>
    <row r="46" spans="1:4" x14ac:dyDescent="0.3">
      <c r="A46">
        <f>A45+Parameters!B$16</f>
        <v>215</v>
      </c>
      <c r="B46">
        <v>2.404900988152328</v>
      </c>
      <c r="C46">
        <v>1.5220160249947725</v>
      </c>
      <c r="D46">
        <v>3.307598027850986</v>
      </c>
    </row>
    <row r="47" spans="1:4" x14ac:dyDescent="0.3">
      <c r="A47">
        <f>A46+Parameters!B$16</f>
        <v>220</v>
      </c>
      <c r="B47">
        <v>2.4260457049583191</v>
      </c>
      <c r="C47">
        <v>1.527983881142096</v>
      </c>
      <c r="D47">
        <v>3.3502336157712858</v>
      </c>
    </row>
    <row r="48" spans="1:4" x14ac:dyDescent="0.3">
      <c r="A48">
        <f>A47+Parameters!B$16</f>
        <v>225</v>
      </c>
      <c r="B48">
        <v>2.4467254982508937</v>
      </c>
      <c r="C48">
        <v>1.5337308880208065</v>
      </c>
      <c r="D48">
        <v>3.3923385427532571</v>
      </c>
    </row>
    <row r="49" spans="1:4" x14ac:dyDescent="0.3">
      <c r="A49">
        <f>A48+Parameters!B$16</f>
        <v>230</v>
      </c>
      <c r="B49">
        <v>2.4669505906249118</v>
      </c>
      <c r="C49">
        <v>1.5392652184819648</v>
      </c>
      <c r="D49">
        <v>3.4339194136320912</v>
      </c>
    </row>
    <row r="50" spans="1:4" x14ac:dyDescent="0.3">
      <c r="A50">
        <f>A49+Parameters!B$16</f>
        <v>235</v>
      </c>
      <c r="B50">
        <v>2.4867309799039692</v>
      </c>
      <c r="C50">
        <v>1.5445947429282934</v>
      </c>
      <c r="D50">
        <v>3.4749827510363471</v>
      </c>
    </row>
    <row r="51" spans="1:4" x14ac:dyDescent="0.3">
      <c r="A51">
        <f>A50+Parameters!B$16</f>
        <v>240</v>
      </c>
      <c r="B51">
        <v>2.5060764440825976</v>
      </c>
      <c r="C51">
        <v>1.5497270405067196</v>
      </c>
      <c r="D51">
        <v>3.5155349964111329</v>
      </c>
    </row>
    <row r="52" spans="1:4" x14ac:dyDescent="0.3">
      <c r="A52">
        <f>A51+Parameters!B$16</f>
        <v>245</v>
      </c>
      <c r="B52">
        <v>2.5249965461598038</v>
      </c>
      <c r="C52">
        <v>1.5546694098867244</v>
      </c>
      <c r="D52">
        <v>3.5555825110285495</v>
      </c>
    </row>
    <row r="53" spans="1:4" x14ac:dyDescent="0.3">
      <c r="A53">
        <f>A52+Parameters!B$16</f>
        <v>250</v>
      </c>
      <c r="B53">
        <v>2.5435006388663171</v>
      </c>
      <c r="C53">
        <v>1.5594288796398204</v>
      </c>
      <c r="D53">
        <v>3.5951315769855574</v>
      </c>
    </row>
    <row r="54" spans="1:4" x14ac:dyDescent="0.3">
      <c r="A54">
        <f>A53+Parameters!B$16</f>
        <v>255</v>
      </c>
      <c r="B54">
        <v>2.5615978692879087</v>
      </c>
      <c r="C54">
        <v>1.5640122182349245</v>
      </c>
      <c r="D54">
        <v>3.6341883981894272</v>
      </c>
    </row>
    <row r="55" spans="1:4" x14ac:dyDescent="0.3">
      <c r="A55">
        <f>A54+Parameters!B$16</f>
        <v>260</v>
      </c>
      <c r="B55">
        <v>2.5792971833870495</v>
      </c>
      <c r="C55">
        <v>1.5684259436638348</v>
      </c>
      <c r="D55">
        <v>3.6727591013309175</v>
      </c>
    </row>
    <row r="56" spans="1:4" x14ac:dyDescent="0.3">
      <c r="A56">
        <f>A55+Parameters!B$16</f>
        <v>265</v>
      </c>
      <c r="B56">
        <v>2.5966073304251442</v>
      </c>
      <c r="C56">
        <v>1.5726763327105049</v>
      </c>
      <c r="D56">
        <v>3.7108497368453528</v>
      </c>
    </row>
    <row r="57" spans="1:4" x14ac:dyDescent="0.3">
      <c r="A57">
        <f>A56+Parameters!B$16</f>
        <v>270</v>
      </c>
      <c r="B57">
        <v>2.6135368672875372</v>
      </c>
      <c r="C57">
        <v>1.5767694298772932</v>
      </c>
      <c r="D57">
        <v>3.7484662798617219</v>
      </c>
    </row>
    <row r="58" spans="1:4" x14ac:dyDescent="0.3">
      <c r="A58">
        <f>A57+Parameters!B$16</f>
        <v>275</v>
      </c>
      <c r="B58">
        <v>2.6300941627134145</v>
      </c>
      <c r="C58">
        <v>1.580711055980883</v>
      </c>
      <c r="D58">
        <v>3.7856146311399823</v>
      </c>
    </row>
    <row r="59" spans="1:4" x14ac:dyDescent="0.3">
      <c r="A59">
        <f>A58+Parameters!B$16</f>
        <v>280</v>
      </c>
      <c r="B59">
        <v>2.6462874014327058</v>
      </c>
      <c r="C59">
        <v>1.5845068164301015</v>
      </c>
      <c r="D59">
        <v>3.8223006179966816</v>
      </c>
    </row>
    <row r="60" spans="1:4" x14ac:dyDescent="0.3">
      <c r="A60">
        <f>A59+Parameters!B$16</f>
        <v>285</v>
      </c>
      <c r="B60">
        <v>2.6621245882120235</v>
      </c>
      <c r="C60">
        <v>1.5881621091974008</v>
      </c>
      <c r="D60">
        <v>3.8585299952190706</v>
      </c>
    </row>
    <row r="61" spans="1:4" x14ac:dyDescent="0.3">
      <c r="A61">
        <f>A60+Parameters!B$16</f>
        <v>290</v>
      </c>
      <c r="B61">
        <v>2.67761355181164</v>
      </c>
      <c r="C61">
        <v>1.591682132495347</v>
      </c>
      <c r="D61">
        <v>3.8943084459678334</v>
      </c>
    </row>
    <row r="62" spans="1:4" x14ac:dyDescent="0.3">
      <c r="A62">
        <f>A61+Parameters!B$16</f>
        <v>295</v>
      </c>
      <c r="B62">
        <v>2.6927619488554595</v>
      </c>
      <c r="C62">
        <v>1.5950718921690263</v>
      </c>
      <c r="D62">
        <v>3.929641582668582</v>
      </c>
    </row>
    <row r="63" spans="1:4" x14ac:dyDescent="0.3">
      <c r="A63">
        <f>A62+Parameters!B$16</f>
        <v>300</v>
      </c>
      <c r="B63">
        <v>2.7075772676159024</v>
      </c>
      <c r="C63">
        <v>1.5983362088148869</v>
      </c>
      <c r="D63">
        <v>3.964534947892254</v>
      </c>
    </row>
    <row r="64" spans="1:4" x14ac:dyDescent="0.3">
      <c r="A64">
        <f>A63+Parameters!B$16</f>
        <v>305</v>
      </c>
      <c r="B64">
        <v>2.7220668317155612</v>
      </c>
      <c r="C64">
        <v>1.6014797246361363</v>
      </c>
      <c r="D64">
        <v>3.9989940152245591</v>
      </c>
    </row>
    <row r="65" spans="1:4" x14ac:dyDescent="0.3">
      <c r="A65">
        <f>A64+Parameters!B$16</f>
        <v>310</v>
      </c>
      <c r="B65">
        <v>2.7362378037474762</v>
      </c>
      <c r="C65">
        <v>1.6045069100444431</v>
      </c>
      <c r="D65">
        <v>4.0330241901245918</v>
      </c>
    </row>
    <row r="66" spans="1:4" x14ac:dyDescent="0.3">
      <c r="A66">
        <f>A65+Parameters!B$16</f>
        <v>315</v>
      </c>
      <c r="B66">
        <v>2.7500971888157992</v>
      </c>
      <c r="C66">
        <v>1.6074220700173381</v>
      </c>
      <c r="D66">
        <v>4.0666308107727707</v>
      </c>
    </row>
    <row r="67" spans="1:4" x14ac:dyDescent="0.3">
      <c r="A67">
        <f>A66+Parameters!B$16</f>
        <v>320</v>
      </c>
      <c r="B67">
        <v>2.7636518379986104</v>
      </c>
      <c r="C67">
        <v>1.6102293502203437</v>
      </c>
      <c r="D67">
        <v>4.0998191489082147</v>
      </c>
    </row>
    <row r="68" spans="1:4" x14ac:dyDescent="0.3">
      <c r="A68">
        <f>A67+Parameters!B$16</f>
        <v>325</v>
      </c>
      <c r="B68">
        <v>2.7769084517345997</v>
      </c>
      <c r="C68">
        <v>1.6129327429025513</v>
      </c>
      <c r="D68">
        <v>4.1325944106557024</v>
      </c>
    </row>
    <row r="69" spans="1:4" x14ac:dyDescent="0.3">
      <c r="A69">
        <f>A68+Parameters!B$16</f>
        <v>330</v>
      </c>
      <c r="B69">
        <v>2.7898735831352766</v>
      </c>
      <c r="C69">
        <v>1.6155360925740192</v>
      </c>
      <c r="D69">
        <v>4.1649617373423355</v>
      </c>
    </row>
    <row r="70" spans="1:4" x14ac:dyDescent="0.3">
      <c r="A70">
        <f>A69+Parameters!B$16</f>
        <v>335</v>
      </c>
      <c r="B70">
        <v>2.8025536412243537</v>
      </c>
      <c r="C70">
        <v>1.6180431014730732</v>
      </c>
      <c r="D70">
        <v>4.1969262063040356</v>
      </c>
    </row>
    <row r="71" spans="1:4" x14ac:dyDescent="0.3">
      <c r="A71">
        <f>A70+Parameters!B$16</f>
        <v>340</v>
      </c>
      <c r="B71">
        <v>2.8149548941059086</v>
      </c>
      <c r="C71">
        <v>1.6204573348312803</v>
      </c>
      <c r="D71">
        <v>4.2284928316820123</v>
      </c>
    </row>
    <row r="72" spans="1:4" x14ac:dyDescent="0.3">
      <c r="A72">
        <f>A71+Parameters!B$16</f>
        <v>345</v>
      </c>
      <c r="B72">
        <v>2.8270834720628781</v>
      </c>
      <c r="C72">
        <v>1.6227822259435858</v>
      </c>
      <c r="D72">
        <v>4.259666565209308</v>
      </c>
    </row>
    <row r="73" spans="1:4" x14ac:dyDescent="0.3">
      <c r="A73">
        <f>A72+Parameters!B$16</f>
        <v>350</v>
      </c>
      <c r="B73">
        <v>2.8389453705874272</v>
      </c>
      <c r="C73">
        <v>1.6250210810508194</v>
      </c>
      <c r="D73">
        <v>4.2904522969875538</v>
      </c>
    </row>
    <row r="74" spans="1:4" x14ac:dyDescent="0.3">
      <c r="A74">
        <f>A73+Parameters!B$16</f>
        <v>355</v>
      </c>
      <c r="B74">
        <v>2.8505464533446898</v>
      </c>
      <c r="C74">
        <v>1.6271770840415212</v>
      </c>
      <c r="D74">
        <v>4.3208548562540683</v>
      </c>
    </row>
    <row r="75" spans="1:4" x14ac:dyDescent="0.3">
      <c r="A75">
        <f>A74+Parameters!B$16</f>
        <v>360</v>
      </c>
      <c r="B75">
        <v>2.8618924550713367</v>
      </c>
      <c r="C75">
        <v>1.6292533009797665</v>
      </c>
      <c r="D75">
        <v>4.3508790121393943</v>
      </c>
    </row>
    <row r="76" spans="1:4" x14ac:dyDescent="0.3">
      <c r="A76">
        <f>A75+Parameters!B$16</f>
        <v>365</v>
      </c>
      <c r="B76">
        <v>2.8729889844104188</v>
      </c>
      <c r="C76">
        <v>1.6312526844654325</v>
      </c>
      <c r="D76">
        <v>4.3805294744154208</v>
      </c>
    </row>
    <row r="77" spans="1:4" x14ac:dyDescent="0.3">
      <c r="A77">
        <f>A76+Parameters!B$16</f>
        <v>370</v>
      </c>
      <c r="B77">
        <v>2.8838415266838711</v>
      </c>
      <c r="C77">
        <v>1.6331780778331091</v>
      </c>
      <c r="D77">
        <v>4.4098108942341767</v>
      </c>
    </row>
    <row r="78" spans="1:4" x14ac:dyDescent="0.3">
      <c r="A78">
        <f>A77+Parameters!B$16</f>
        <v>375</v>
      </c>
      <c r="B78">
        <v>2.8944554466040633</v>
      </c>
      <c r="C78">
        <v>1.6350322191956184</v>
      </c>
      <c r="D78">
        <v>4.4387278648574471</v>
      </c>
    </row>
    <row r="79" spans="1:4" x14ac:dyDescent="0.3">
      <c r="A79">
        <f>A78+Parameters!B$16</f>
        <v>380</v>
      </c>
      <c r="B79">
        <v>2.9048359909257222</v>
      </c>
      <c r="C79">
        <v>1.6368177453379036</v>
      </c>
      <c r="D79">
        <v>4.4672849223772957</v>
      </c>
    </row>
    <row r="80" spans="1:4" x14ac:dyDescent="0.3">
      <c r="A80">
        <f>A79+Parameters!B$16</f>
        <v>385</v>
      </c>
      <c r="B80">
        <v>2.9149882910395495</v>
      </c>
      <c r="C80">
        <v>1.6385371954668133</v>
      </c>
      <c r="D80">
        <v>4.495486546427629</v>
      </c>
    </row>
    <row r="81" spans="1:4" x14ac:dyDescent="0.3">
      <c r="A81">
        <f>A80+Parameters!B$16</f>
        <v>390</v>
      </c>
      <c r="B81">
        <v>2.924917365508811</v>
      </c>
      <c r="C81">
        <v>1.6401930148221231</v>
      </c>
      <c r="D81">
        <v>4.523337160886892</v>
      </c>
    </row>
    <row r="82" spans="1:4" x14ac:dyDescent="0.3">
      <c r="A82">
        <f>A81+Parameters!B$16</f>
        <v>395</v>
      </c>
      <c r="B82">
        <v>2.9346281225501509</v>
      </c>
      <c r="C82">
        <v>1.6417875581539252</v>
      </c>
      <c r="D82">
        <v>4.5508411345720301</v>
      </c>
    </row>
    <row r="83" spans="1:4" x14ac:dyDescent="0.3">
      <c r="A83">
        <f>A82+Parameters!B$16</f>
        <v>400</v>
      </c>
      <c r="B83">
        <v>2.9441253624598582</v>
      </c>
      <c r="C83">
        <v>1.6433230930713303</v>
      </c>
      <c r="D83">
        <v>4.5780027819238045</v>
      </c>
    </row>
    <row r="84" spans="1:4" x14ac:dyDescent="0.3">
      <c r="A84">
        <f>A83+Parameters!B$16</f>
        <v>405</v>
      </c>
      <c r="B84">
        <v>2.9534137799867879</v>
      </c>
      <c r="C84">
        <v>1.6448018032672498</v>
      </c>
      <c r="D84">
        <v>4.6048263636835882</v>
      </c>
    </row>
    <row r="85" spans="1:4" x14ac:dyDescent="0.3">
      <c r="A85">
        <f>A84+Parameters!B$16</f>
        <v>410</v>
      </c>
      <c r="B85">
        <v>2.9624979666531051</v>
      </c>
      <c r="C85">
        <v>1.6462257916238359</v>
      </c>
      <c r="D85">
        <v>4.6313160875617196</v>
      </c>
    </row>
    <row r="86" spans="1:4" x14ac:dyDescent="0.3">
      <c r="A86">
        <f>A85+Parameters!B$16</f>
        <v>415</v>
      </c>
      <c r="B86">
        <v>2.9713824130240014</v>
      </c>
      <c r="C86">
        <v>1.6475970832030025</v>
      </c>
      <c r="D86">
        <v>4.6574761088975647</v>
      </c>
    </row>
    <row r="87" spans="1:4" x14ac:dyDescent="0.3">
      <c r="A87">
        <f>A86+Parameters!B$16</f>
        <v>420</v>
      </c>
      <c r="B87">
        <v>2.9800715109275036</v>
      </c>
      <c r="C87">
        <v>1.6489176281262781</v>
      </c>
      <c r="D87">
        <v>4.6833105313113386</v>
      </c>
    </row>
    <row r="88" spans="1:4" x14ac:dyDescent="0.3">
      <c r="A88">
        <f>A87+Parameters!B$16</f>
        <v>425</v>
      </c>
      <c r="B88">
        <v>2.9885695556254803</v>
      </c>
      <c r="C88">
        <v>1.6501893043480846</v>
      </c>
      <c r="D88">
        <v>4.7088234073478255</v>
      </c>
    </row>
    <row r="89" spans="1:4" x14ac:dyDescent="0.3">
      <c r="A89">
        <f>A88+Parameters!B$16</f>
        <v>430</v>
      </c>
      <c r="B89">
        <v>2.9968807479369057</v>
      </c>
      <c r="C89">
        <v>1.6514139203263853</v>
      </c>
      <c r="D89">
        <v>4.7340187391120878</v>
      </c>
    </row>
    <row r="90" spans="1:4" x14ac:dyDescent="0.3">
      <c r="A90">
        <f>A89+Parameters!B$16</f>
        <v>435</v>
      </c>
      <c r="B90">
        <v>3.0050091963144414</v>
      </c>
      <c r="C90">
        <v>1.6525932175945055</v>
      </c>
      <c r="D90">
        <v>4.7589004788972629</v>
      </c>
    </row>
    <row r="91" spans="1:4" x14ac:dyDescent="0.3">
      <c r="A91">
        <f>A90+Parameters!B$16</f>
        <v>440</v>
      </c>
      <c r="B91">
        <v>3.0129589188753587</v>
      </c>
      <c r="C91">
        <v>1.6537288732377755</v>
      </c>
      <c r="D91">
        <v>4.7834725298045369</v>
      </c>
    </row>
    <row r="92" spans="1:4" x14ac:dyDescent="0.3">
      <c r="A92">
        <f>A91+Parameters!B$16</f>
        <v>445</v>
      </c>
      <c r="B92">
        <v>3.0207338453878068</v>
      </c>
      <c r="C92">
        <v>1.6548225022785237</v>
      </c>
      <c r="D92">
        <v>4.8077387463554171</v>
      </c>
    </row>
    <row r="93" spans="1:4" x14ac:dyDescent="0.3">
      <c r="A93">
        <f>A92+Parameters!B$16</f>
        <v>450</v>
      </c>
      <c r="B93">
        <v>3.0283378192134016</v>
      </c>
      <c r="C93">
        <v>1.6558756599728079</v>
      </c>
      <c r="D93">
        <v>4.8317029350963692</v>
      </c>
    </row>
    <row r="94" spans="1:4" x14ac:dyDescent="0.3">
      <c r="A94">
        <f>A93+Parameters!B$16</f>
        <v>455</v>
      </c>
      <c r="B94">
        <v>3.0357745992071115</v>
      </c>
      <c r="C94">
        <v>1.6568898440221558</v>
      </c>
      <c r="D94">
        <v>4.8553688551959384</v>
      </c>
    </row>
    <row r="95" spans="1:4" x14ac:dyDescent="0.3">
      <c r="A95">
        <f>A94+Parameters!B$16</f>
        <v>460</v>
      </c>
      <c r="B95">
        <v>3.0430478615753591</v>
      </c>
      <c r="C95">
        <v>1.6578664967034531</v>
      </c>
      <c r="D95">
        <v>4.8787402190344356</v>
      </c>
    </row>
    <row r="96" spans="1:4" x14ac:dyDescent="0.3">
      <c r="A96">
        <f>A95+Parameters!B$16</f>
        <v>465</v>
      </c>
      <c r="B96">
        <v>3.0501612016932751</v>
      </c>
      <c r="C96">
        <v>1.6588070069200147</v>
      </c>
      <c r="D96">
        <v>4.9018206927862797</v>
      </c>
    </row>
    <row r="97" spans="1:4" x14ac:dyDescent="0.3">
      <c r="A97">
        <f>A96+Parameters!B$16</f>
        <v>470</v>
      </c>
      <c r="B97">
        <v>3.0571181358819892</v>
      </c>
      <c r="C97">
        <v>1.6597127121767512</v>
      </c>
      <c r="D97">
        <v>4.9246138969951065</v>
      </c>
    </row>
    <row r="98" spans="1:4" x14ac:dyDescent="0.3">
      <c r="A98">
        <f>A97+Parameters!B$16</f>
        <v>475</v>
      </c>
      <c r="B98">
        <v>3.0639221031468473</v>
      </c>
      <c r="C98">
        <v>1.6605849004822417</v>
      </c>
      <c r="D98">
        <v>4.9471234071416958</v>
      </c>
    </row>
    <row r="99" spans="1:4" x14ac:dyDescent="0.3">
      <c r="A99">
        <f>A98+Parameters!B$16</f>
        <v>480</v>
      </c>
      <c r="B99">
        <v>3.0705764668774052</v>
      </c>
      <c r="C99">
        <v>1.6614248121804207</v>
      </c>
      <c r="D99">
        <v>4.969352754204853</v>
      </c>
    </row>
    <row r="100" spans="1:4" x14ac:dyDescent="0.3">
      <c r="A100">
        <f>A99+Parameters!B$16</f>
        <v>485</v>
      </c>
      <c r="B100">
        <v>3.0770845165100473</v>
      </c>
      <c r="C100">
        <v>1.6622336417144752</v>
      </c>
      <c r="D100">
        <v>4.9913054252152955</v>
      </c>
    </row>
    <row r="101" spans="1:4" x14ac:dyDescent="0.3">
      <c r="A101">
        <f>A100+Parameters!B$16</f>
        <v>490</v>
      </c>
      <c r="B101">
        <v>3.0834494691540439</v>
      </c>
      <c r="C101">
        <v>1.6630125393254709</v>
      </c>
      <c r="D101">
        <v>5.0129848638026493</v>
      </c>
    </row>
    <row r="102" spans="1:4" x14ac:dyDescent="0.3">
      <c r="A102">
        <f>A101+Parameters!B$16</f>
        <v>495</v>
      </c>
      <c r="B102">
        <v>3.0896744711818593</v>
      </c>
      <c r="C102">
        <v>1.6637626126881155</v>
      </c>
      <c r="D102">
        <v>5.0343944707356441</v>
      </c>
    </row>
    <row r="103" spans="1:4" x14ac:dyDescent="0.3">
      <c r="A103">
        <f>A102+Parameters!B$16</f>
        <v>500</v>
      </c>
      <c r="B103">
        <v>3.0957625997844893</v>
      </c>
      <c r="C103">
        <v>1.6644849284859902</v>
      </c>
      <c r="D103">
        <v>5.0555376044555667</v>
      </c>
    </row>
    <row r="104" spans="1:4" x14ac:dyDescent="0.3">
      <c r="A104">
        <f>A103+Parameters!B$16</f>
        <v>505</v>
      </c>
      <c r="B104">
        <v>3.1017168644926048</v>
      </c>
      <c r="C104">
        <v>1.6651805139284859</v>
      </c>
      <c r="D104">
        <v>5.0764175816030983</v>
      </c>
    </row>
    <row r="105" spans="1:4" x14ac:dyDescent="0.3">
      <c r="A105">
        <f>A104+Parameters!B$16</f>
        <v>510</v>
      </c>
      <c r="B105">
        <v>3.107540208664243</v>
      </c>
      <c r="C105">
        <v>1.665850358211604</v>
      </c>
      <c r="D105">
        <v>5.0970376775385748</v>
      </c>
    </row>
    <row r="106" spans="1:4" x14ac:dyDescent="0.3">
      <c r="A106">
        <f>A105+Parameters!B$16</f>
        <v>515</v>
      </c>
      <c r="B106">
        <v>3.1132355109397913</v>
      </c>
      <c r="C106">
        <v>1.6664954139246961</v>
      </c>
      <c r="D106">
        <v>5.1174011268557846</v>
      </c>
    </row>
    <row r="107" spans="1:4" x14ac:dyDescent="0.3">
      <c r="A107">
        <f>A106+Parameters!B$16</f>
        <v>520</v>
      </c>
      <c r="B107">
        <v>3.118805586664982</v>
      </c>
      <c r="C107">
        <v>1.6671165984051488</v>
      </c>
      <c r="D107">
        <v>5.1375111238893654</v>
      </c>
    </row>
    <row r="108" spans="1:4" x14ac:dyDescent="0.3">
      <c r="A108">
        <f>A107+Parameters!B$16</f>
        <v>525</v>
      </c>
      <c r="B108">
        <v>3.1242531892825913</v>
      </c>
      <c r="C108">
        <v>1.6677147950429332</v>
      </c>
      <c r="D108">
        <v>5.157370823215885</v>
      </c>
    </row>
    <row r="109" spans="1:4" x14ac:dyDescent="0.3">
      <c r="A109">
        <f>A108+Parameters!B$16</f>
        <v>530</v>
      </c>
      <c r="B109">
        <v>3.1295810116935461</v>
      </c>
      <c r="C109">
        <v>1.6682908545368791</v>
      </c>
      <c r="D109">
        <v>5.1769833401486931</v>
      </c>
    </row>
    <row r="110" spans="1:4" x14ac:dyDescent="0.3">
      <c r="A110">
        <f>A109+Parameters!B$16</f>
        <v>535</v>
      </c>
      <c r="B110">
        <v>3.134791687588097</v>
      </c>
      <c r="C110">
        <v>1.6688455961044582</v>
      </c>
      <c r="D110">
        <v>5.1963517512265973</v>
      </c>
    </row>
    <row r="111" spans="1:4" x14ac:dyDescent="0.3">
      <c r="A111">
        <f>A110+Parameters!B$16</f>
        <v>540</v>
      </c>
      <c r="B111">
        <v>3.1398877927477273</v>
      </c>
      <c r="C111">
        <v>1.6693798086467986</v>
      </c>
      <c r="D111">
        <v>5.2154790946964802</v>
      </c>
    </row>
    <row r="112" spans="1:4" x14ac:dyDescent="0.3">
      <c r="A112">
        <f>A111+Parameters!B$16</f>
        <v>545</v>
      </c>
      <c r="B112">
        <v>3.1448718463184284</v>
      </c>
      <c r="C112">
        <v>1.6698942518705853</v>
      </c>
      <c r="D112">
        <v>5.2343683709898912</v>
      </c>
    </row>
    <row r="113" spans="1:4" x14ac:dyDescent="0.3">
      <c r="A113">
        <f>A112+Parameters!B$16</f>
        <v>550</v>
      </c>
      <c r="B113">
        <v>3.1497463120559881</v>
      </c>
      <c r="C113">
        <v>1.6703896573684427</v>
      </c>
      <c r="D113">
        <v>5.2530225431937092</v>
      </c>
    </row>
    <row r="114" spans="1:4" x14ac:dyDescent="0.3">
      <c r="A114">
        <f>A113+Parameters!B$16</f>
        <v>555</v>
      </c>
      <c r="B114">
        <v>3.1545135995438929</v>
      </c>
      <c r="C114">
        <v>1.6708667296593385</v>
      </c>
      <c r="D114">
        <v>5.2714445375149586</v>
      </c>
    </row>
    <row r="115" spans="1:4" x14ac:dyDescent="0.3">
      <c r="A115">
        <f>A114+Parameters!B$16</f>
        <v>560</v>
      </c>
      <c r="B115">
        <v>3.1591760653844476</v>
      </c>
      <c r="C115">
        <v>1.6713261471904812</v>
      </c>
      <c r="D115">
        <v>5.2896372437398265</v>
      </c>
    </row>
    <row r="116" spans="1:4" x14ac:dyDescent="0.3">
      <c r="A116">
        <f>A115+Parameters!B$16</f>
        <v>565</v>
      </c>
      <c r="B116">
        <v>3.1637360143637148</v>
      </c>
      <c r="C116">
        <v>1.6717685633021466</v>
      </c>
      <c r="D116">
        <v>5.3076035156869699</v>
      </c>
    </row>
    <row r="117" spans="1:4" x14ac:dyDescent="0.3">
      <c r="A117">
        <f>A116+Parameters!B$16</f>
        <v>570</v>
      </c>
      <c r="B117">
        <v>3.1681957005908301</v>
      </c>
      <c r="C117">
        <v>1.6721946071567952</v>
      </c>
      <c r="D117">
        <v>5.325346171655192</v>
      </c>
    </row>
    <row r="118" spans="1:4" x14ac:dyDescent="0.3">
      <c r="A118">
        <f>A117+Parameters!B$16</f>
        <v>575</v>
      </c>
      <c r="B118">
        <v>3.1725573286122724</v>
      </c>
      <c r="C118">
        <v>1.6726048846338077</v>
      </c>
      <c r="D118">
        <v>5.3428679948655287</v>
      </c>
    </row>
    <row r="119" spans="1:4" x14ac:dyDescent="0.3">
      <c r="A119">
        <f>A118+Parameters!B$16</f>
        <v>580</v>
      </c>
      <c r="B119">
        <v>3.1768230545016345</v>
      </c>
      <c r="C119">
        <v>1.6729999791911101</v>
      </c>
      <c r="D119">
        <v>5.3601717338978432</v>
      </c>
    </row>
    <row r="120" spans="1:4" x14ac:dyDescent="0.3">
      <c r="A120">
        <f>A119+Parameters!B$16</f>
        <v>585</v>
      </c>
      <c r="B120">
        <v>3.180994986925425</v>
      </c>
      <c r="C120">
        <v>1.6733804526949121</v>
      </c>
      <c r="D120">
        <v>5.3772601031219924</v>
      </c>
    </row>
    <row r="121" spans="1:4" x14ac:dyDescent="0.3">
      <c r="A121">
        <f>A120+Parameters!B$16</f>
        <v>590</v>
      </c>
      <c r="B121">
        <v>3.1850751881854453</v>
      </c>
      <c r="C121">
        <v>1.6737468462187399</v>
      </c>
      <c r="D121">
        <v>5.3941357831236081</v>
      </c>
    </row>
    <row r="122" spans="1:4" x14ac:dyDescent="0.3">
      <c r="A122">
        <f>A121+Parameters!B$16</f>
        <v>595</v>
      </c>
      <c r="B122">
        <v>3.1890656752382402</v>
      </c>
      <c r="C122">
        <v>1.6740996808129012</v>
      </c>
      <c r="D122">
        <v>5.4108014211245994</v>
      </c>
    </row>
    <row r="123" spans="1:4" x14ac:dyDescent="0.3">
      <c r="A123">
        <f>A122+Parameters!B$16</f>
        <v>600</v>
      </c>
      <c r="B123">
        <v>3.1929684206921363</v>
      </c>
      <c r="C123">
        <v>1.6744394582454725</v>
      </c>
      <c r="D123">
        <v>5.4272596313984067</v>
      </c>
    </row>
    <row r="124" spans="1:4" x14ac:dyDescent="0.3">
      <c r="A124">
        <f>A123+Parameters!B$16</f>
        <v>605</v>
      </c>
      <c r="B124">
        <v>3.1967853537823552</v>
      </c>
      <c r="C124">
        <v>1.6747666617158667</v>
      </c>
      <c r="D124">
        <v>5.4435129956800958</v>
      </c>
    </row>
    <row r="125" spans="1:4" x14ac:dyDescent="0.3">
      <c r="A125">
        <f>A124+Parameters!B$16</f>
        <v>610</v>
      </c>
      <c r="B125">
        <v>3.2005183613246913</v>
      </c>
      <c r="C125">
        <v>1.675081756541994</v>
      </c>
      <c r="D125">
        <v>5.4595640635713414</v>
      </c>
    </row>
    <row r="126" spans="1:4" x14ac:dyDescent="0.3">
      <c r="A126">
        <f>A125+Parameters!B$16</f>
        <v>615</v>
      </c>
      <c r="B126">
        <v>3.2041692886482136</v>
      </c>
      <c r="C126">
        <v>1.675385190821993</v>
      </c>
      <c r="D126">
        <v>5.4754153529403737</v>
      </c>
    </row>
    <row r="127" spans="1:4" x14ac:dyDescent="0.3">
      <c r="A127">
        <f>A126+Parameters!B$16</f>
        <v>620</v>
      </c>
      <c r="B127">
        <v>3.2077399405074645</v>
      </c>
      <c r="C127">
        <v>1.6756773960714728</v>
      </c>
      <c r="D127">
        <v>5.4910693503169528</v>
      </c>
    </row>
    <row r="128" spans="1:4" x14ac:dyDescent="0.3">
      <c r="A128">
        <f>A127+Parameters!B$16</f>
        <v>625</v>
      </c>
      <c r="B128">
        <v>3.2112320819746007</v>
      </c>
      <c r="C128">
        <v>1.6759587878371758</v>
      </c>
      <c r="D128">
        <v>5.5065285112824096</v>
      </c>
    </row>
    <row r="129" spans="1:4" x14ac:dyDescent="0.3">
      <c r="A129">
        <f>A128+Parameters!B$16</f>
        <v>630</v>
      </c>
      <c r="B129">
        <v>3.2146474393119164</v>
      </c>
      <c r="C129">
        <v>1.6762297662879269</v>
      </c>
      <c r="D129">
        <v>5.5217952608548542</v>
      </c>
    </row>
    <row r="130" spans="1:4" x14ac:dyDescent="0.3">
      <c r="A130">
        <f>A129+Parameters!B$16</f>
        <v>635</v>
      </c>
      <c r="B130">
        <v>3.2179877008251832</v>
      </c>
      <c r="C130">
        <v>1.6764907167837171</v>
      </c>
      <c r="D130">
        <v>5.5368719938695694</v>
      </c>
    </row>
    <row r="131" spans="1:4" x14ac:dyDescent="0.3">
      <c r="A131">
        <f>A130+Parameters!B$16</f>
        <v>640</v>
      </c>
      <c r="B131">
        <v>3.2212545176982248</v>
      </c>
      <c r="C131">
        <v>1.6767420104237261</v>
      </c>
      <c r="D131">
        <v>5.5517610753546869</v>
      </c>
    </row>
    <row r="132" spans="1:4" x14ac:dyDescent="0.3">
      <c r="A132">
        <f>A131+Parameters!B$16</f>
        <v>645</v>
      </c>
      <c r="B132">
        <v>3.2244495048091446</v>
      </c>
      <c r="C132">
        <v>1.6769840045740634</v>
      </c>
      <c r="D132">
        <v>5.5664648409021789</v>
      </c>
    </row>
    <row r="133" spans="1:4" x14ac:dyDescent="0.3">
      <c r="A133">
        <f>A132+Parameters!B$16</f>
        <v>650</v>
      </c>
      <c r="B133">
        <v>3.2275742415286044</v>
      </c>
      <c r="C133">
        <v>1.6772170433759821</v>
      </c>
      <c r="D133">
        <v>5.5809855970342266</v>
      </c>
    </row>
    <row r="134" spans="1:4" x14ac:dyDescent="0.3">
      <c r="A134">
        <f>A133+Parameters!B$16</f>
        <v>655</v>
      </c>
      <c r="B134">
        <v>3.2306302725005516</v>
      </c>
      <c r="C134">
        <v>1.6774414582352839</v>
      </c>
      <c r="D134">
        <v>5.5953256215650429</v>
      </c>
    </row>
    <row r="135" spans="1:4" x14ac:dyDescent="0.3">
      <c r="A135">
        <f>A134+Parameters!B$16</f>
        <v>660</v>
      </c>
      <c r="B135">
        <v>3.2336191084057764</v>
      </c>
      <c r="C135">
        <v>1.6776575682936117</v>
      </c>
      <c r="D135">
        <v>5.60948716395818</v>
      </c>
    </row>
    <row r="136" spans="1:4" x14ac:dyDescent="0.3">
      <c r="A136">
        <f>A135+Parameters!B$16</f>
        <v>665</v>
      </c>
      <c r="B136">
        <v>3.2365422267086883</v>
      </c>
      <c r="C136">
        <v>1.6778656808823051</v>
      </c>
      <c r="D136">
        <v>5.6234724456793987</v>
      </c>
    </row>
    <row r="137" spans="1:4" x14ac:dyDescent="0.3">
      <c r="A137">
        <f>A136+Parameters!B$16</f>
        <v>670</v>
      </c>
      <c r="B137">
        <v>3.2394010723876638</v>
      </c>
      <c r="C137">
        <v>1.6780660919594561</v>
      </c>
      <c r="D137">
        <v>5.6372836605451342</v>
      </c>
    </row>
    <row r="138" spans="1:4" x14ac:dyDescent="0.3">
      <c r="A138">
        <f>A137+Parameters!B$16</f>
        <v>675</v>
      </c>
      <c r="B138">
        <v>3.2421970586493396</v>
      </c>
      <c r="C138">
        <v>1.6782590865307936</v>
      </c>
      <c r="D138">
        <v>5.6509229750666359</v>
      </c>
    </row>
    <row r="139" spans="1:4" x14ac:dyDescent="0.3">
      <c r="A139">
        <f>A138+Parameters!B$16</f>
        <v>680</v>
      </c>
      <c r="B139">
        <v>3.2449315676272015</v>
      </c>
      <c r="C139">
        <v>1.6784449390549916</v>
      </c>
      <c r="D139">
        <v>5.6643925287898194</v>
      </c>
    </row>
    <row r="140" spans="1:4" x14ac:dyDescent="0.3">
      <c r="A140">
        <f>A139+Parameters!B$16</f>
        <v>685</v>
      </c>
      <c r="B140">
        <v>3.2476059510648105</v>
      </c>
      <c r="C140">
        <v>1.678623913833978</v>
      </c>
      <c r="D140">
        <v>5.6776944346308857</v>
      </c>
    </row>
    <row r="141" spans="1:4" x14ac:dyDescent="0.3">
      <c r="A141">
        <f>A140+Parameters!B$16</f>
        <v>690</v>
      </c>
      <c r="B141">
        <v>3.2502215309840068</v>
      </c>
      <c r="C141">
        <v>1.6787962653888011</v>
      </c>
      <c r="D141">
        <v>5.6908307792077721</v>
      </c>
    </row>
    <row r="142" spans="1:4" x14ac:dyDescent="0.3">
      <c r="A142">
        <f>A141+Parameters!B$16</f>
        <v>695</v>
      </c>
      <c r="B142">
        <v>3.2527796003384215</v>
      </c>
      <c r="C142">
        <v>1.6789622388215841</v>
      </c>
      <c r="D142">
        <v>5.703803623167464</v>
      </c>
    </row>
    <row r="143" spans="1:4" x14ac:dyDescent="0.3">
      <c r="A143">
        <f>A142+Parameters!B$16</f>
        <v>700</v>
      </c>
      <c r="B143">
        <v>3.2552814236526206</v>
      </c>
      <c r="C143">
        <v>1.6791220701640859</v>
      </c>
      <c r="D143">
        <v>5.7166150015092487</v>
      </c>
    </row>
    <row r="144" spans="1:4" x14ac:dyDescent="0.3">
      <c r="A144">
        <f>A143+Parameters!B$16</f>
        <v>705</v>
      </c>
      <c r="B144">
        <v>3.2577282376471937</v>
      </c>
      <c r="C144">
        <v>1.6792759867133653</v>
      </c>
      <c r="D144">
        <v>5.7292669239039302</v>
      </c>
    </row>
    <row r="145" spans="1:4" x14ac:dyDescent="0.3">
      <c r="A145">
        <f>A144+Parameters!B$16</f>
        <v>710</v>
      </c>
      <c r="B145">
        <v>3.2601212518500993</v>
      </c>
      <c r="C145">
        <v>1.6794242073550196</v>
      </c>
      <c r="D145">
        <v>5.7417613750090828</v>
      </c>
    </row>
    <row r="146" spans="1:4" x14ac:dyDescent="0.3">
      <c r="A146">
        <f>A145+Parameters!B$16</f>
        <v>715</v>
      </c>
      <c r="B146">
        <v>3.2624616491945679</v>
      </c>
      <c r="C146">
        <v>1.6795669428744635</v>
      </c>
      <c r="D146">
        <v>5.7541003147803762</v>
      </c>
    </row>
    <row r="147" spans="1:4" x14ac:dyDescent="0.3">
      <c r="A147">
        <f>A146+Parameters!B$16</f>
        <v>720</v>
      </c>
      <c r="B147">
        <v>3.2647505866038591</v>
      </c>
      <c r="C147">
        <v>1.679704396256688</v>
      </c>
      <c r="D147">
        <v>5.766285678779024</v>
      </c>
    </row>
    <row r="148" spans="1:4" x14ac:dyDescent="0.3">
      <c r="A148">
        <f>A147+Parameters!B$16</f>
        <v>725</v>
      </c>
      <c r="B148">
        <v>3.2669891955631605</v>
      </c>
      <c r="C148">
        <v>1.6798367629749278</v>
      </c>
      <c r="D148">
        <v>5.7783193784754134</v>
      </c>
    </row>
    <row r="149" spans="1:4" x14ac:dyDescent="0.3">
      <c r="A149">
        <f>A148+Parameters!B$16</f>
        <v>730</v>
      </c>
      <c r="B149">
        <v>3.2691785826789124</v>
      </c>
      <c r="C149">
        <v>1.6799642312686422</v>
      </c>
      <c r="D149">
        <v>5.7902033015489387</v>
      </c>
    </row>
    <row r="150" spans="1:4" x14ac:dyDescent="0.3">
      <c r="A150">
        <f>A149+Parameters!B$16</f>
        <v>735</v>
      </c>
      <c r="B150">
        <v>3.2713198302258339</v>
      </c>
      <c r="C150">
        <v>1.6800869824112155</v>
      </c>
      <c r="D150">
        <v>5.8019393121841283</v>
      </c>
    </row>
    <row r="151" spans="1:4" x14ac:dyDescent="0.3">
      <c r="A151">
        <f>A150+Parameters!B$16</f>
        <v>740</v>
      </c>
      <c r="B151">
        <v>3.2734139966819207</v>
      </c>
      <c r="C151">
        <v>1.6802051909677431</v>
      </c>
      <c r="D151">
        <v>5.813529251363061</v>
      </c>
    </row>
    <row r="152" spans="1:4" x14ac:dyDescent="0.3">
      <c r="A152">
        <f>A151+Parameters!B$16</f>
        <v>745</v>
      </c>
      <c r="B152">
        <v>3.2754621172516813</v>
      </c>
      <c r="C152">
        <v>1.6803190250432827</v>
      </c>
      <c r="D152">
        <v>5.8249749371541579</v>
      </c>
    </row>
    <row r="153" spans="1:4" x14ac:dyDescent="0.3">
      <c r="A153">
        <f>A152+Parameters!B$16</f>
        <v>750</v>
      </c>
      <c r="B153">
        <v>3.2774652043778674</v>
      </c>
      <c r="C153">
        <v>1.6804286465219191</v>
      </c>
      <c r="D153">
        <v>5.8362781649973758</v>
      </c>
    </row>
    <row r="154" spans="1:4" x14ac:dyDescent="0.3">
      <c r="A154">
        <f>A153+Parameters!B$16</f>
        <v>755</v>
      </c>
      <c r="B154">
        <v>3.2794242482419507</v>
      </c>
      <c r="C154">
        <v>1.6805342112969783</v>
      </c>
      <c r="D154">
        <v>5.8474407079858519</v>
      </c>
    </row>
    <row r="155" spans="1:4" x14ac:dyDescent="0.3">
      <c r="A155">
        <f>A154+Parameters!B$16</f>
        <v>760</v>
      </c>
      <c r="B155">
        <v>3.2813402172535966</v>
      </c>
      <c r="C155">
        <v>1.6806358694927253</v>
      </c>
      <c r="D155">
        <v>5.8584643171440387</v>
      </c>
    </row>
    <row r="156" spans="1:4" x14ac:dyDescent="0.3">
      <c r="A156">
        <f>A155+Parameters!B$16</f>
        <v>765</v>
      </c>
      <c r="B156">
        <v>3.2832140585293805</v>
      </c>
      <c r="C156">
        <v>1.6807337656778567</v>
      </c>
      <c r="D156">
        <v>5.8693507217023839</v>
      </c>
    </row>
    <row r="157" spans="1:4" x14ac:dyDescent="0.3">
      <c r="A157">
        <f>A156+Parameters!B$16</f>
        <v>770</v>
      </c>
      <c r="B157">
        <v>3.2850466983609681</v>
      </c>
      <c r="C157">
        <v>1.6808280390710919</v>
      </c>
      <c r="D157">
        <v>5.8801016293685837</v>
      </c>
    </row>
    <row r="158" spans="1:4" x14ac:dyDescent="0.3">
      <c r="A158">
        <f>A157+Parameters!B$16</f>
        <v>775</v>
      </c>
      <c r="B158">
        <v>3.2868390426730114</v>
      </c>
      <c r="C158">
        <v>1.6809188237391584</v>
      </c>
      <c r="D158">
        <v>5.8907187265954697</v>
      </c>
    </row>
    <row r="159" spans="1:4" x14ac:dyDescent="0.3">
      <c r="A159">
        <f>A158+Parameters!B$16</f>
        <v>780</v>
      </c>
      <c r="B159">
        <v>3.2885919774709684</v>
      </c>
      <c r="C159">
        <v>1.6810062487874471</v>
      </c>
      <c r="D159">
        <v>5.901203678845552</v>
      </c>
    </row>
    <row r="160" spans="1:4" x14ac:dyDescent="0.3">
      <c r="A160">
        <f>A159+Parameters!B$16</f>
        <v>785</v>
      </c>
      <c r="B160">
        <v>3.2903063692790835</v>
      </c>
      <c r="C160">
        <v>1.6810904385436147</v>
      </c>
      <c r="D160">
        <v>5.9115581308522751</v>
      </c>
    </row>
    <row r="161" spans="1:4" x14ac:dyDescent="0.3">
      <c r="A161">
        <f>A160+Parameters!B$16</f>
        <v>790</v>
      </c>
      <c r="B161">
        <v>3.2919830655687341</v>
      </c>
      <c r="C161">
        <v>1.6811715127343907</v>
      </c>
      <c r="D161">
        <v>5.9217837068780215</v>
      </c>
    </row>
    <row r="162" spans="1:4" x14ac:dyDescent="0.3">
      <c r="A162">
        <f>A161+Parameters!B$16</f>
        <v>795</v>
      </c>
      <c r="B162">
        <v>3.2936228951773563</v>
      </c>
      <c r="C162">
        <v>1.6812495866558415</v>
      </c>
      <c r="D162">
        <v>5.9318820109689012</v>
      </c>
    </row>
    <row r="163" spans="1:4" x14ac:dyDescent="0.3">
      <c r="A163">
        <f>A162+Parameters!B$16</f>
        <v>800</v>
      </c>
      <c r="B163">
        <v>3.2952266687181653</v>
      </c>
      <c r="C163">
        <v>1.6813247713373334</v>
      </c>
      <c r="D163">
        <v>5.941854627206375</v>
      </c>
    </row>
    <row r="164" spans="1:4" x14ac:dyDescent="0.3">
      <c r="A164">
        <f>A163+Parameters!B$16</f>
        <v>805</v>
      </c>
      <c r="B164">
        <v>3.2967951789808625</v>
      </c>
      <c r="C164">
        <v>1.6813971736994282</v>
      </c>
      <c r="D164">
        <v>5.9517031199557424</v>
      </c>
    </row>
    <row r="165" spans="1:4" x14ac:dyDescent="0.3">
      <c r="A165">
        <f>A164+Parameters!B$16</f>
        <v>810</v>
      </c>
      <c r="B165">
        <v>3.2983292013235346</v>
      </c>
      <c r="C165">
        <v>1.6814668967059352</v>
      </c>
      <c r="D165">
        <v>5.9614290341115357</v>
      </c>
    </row>
    <row r="166" spans="1:4" x14ac:dyDescent="0.3">
      <c r="A166">
        <f>A165+Parameters!B$16</f>
        <v>815</v>
      </c>
      <c r="B166">
        <v>3.2998294940559334</v>
      </c>
      <c r="C166">
        <v>1.6815340395103375</v>
      </c>
      <c r="D166">
        <v>5.9710338953398603</v>
      </c>
    </row>
    <row r="167" spans="1:4" x14ac:dyDescent="0.3">
      <c r="A167">
        <f>A166+Parameters!B$16</f>
        <v>820</v>
      </c>
      <c r="B167">
        <v>3.3012967988143287</v>
      </c>
      <c r="C167">
        <v>1.6815986975967974</v>
      </c>
      <c r="D167">
        <v>5.9805192103177296</v>
      </c>
    </row>
    <row r="168" spans="1:4" x14ac:dyDescent="0.3">
      <c r="A168">
        <f>A167+Parameters!B$16</f>
        <v>825</v>
      </c>
      <c r="B168">
        <v>3.3027318409281223</v>
      </c>
      <c r="C168">
        <v>1.6816609629159467</v>
      </c>
      <c r="D168">
        <v>5.989886466969395</v>
      </c>
    </row>
    <row r="169" spans="1:4" x14ac:dyDescent="0.3">
      <c r="A169">
        <f>A168+Parameters!B$16</f>
        <v>830</v>
      </c>
      <c r="B169">
        <v>3.3041353297783953</v>
      </c>
      <c r="C169">
        <v>1.6817209240156488</v>
      </c>
      <c r="D169">
        <v>5.9991371346997679</v>
      </c>
    </row>
    <row r="170" spans="1:4" x14ac:dyDescent="0.3">
      <c r="A170">
        <f>A169+Parameters!B$16</f>
        <v>835</v>
      </c>
      <c r="B170">
        <v>3.3055079591485765</v>
      </c>
      <c r="C170">
        <v>1.6817786661669232</v>
      </c>
      <c r="D170">
        <v>6.0082726646249078</v>
      </c>
    </row>
    <row r="171" spans="1:4" x14ac:dyDescent="0.3">
      <c r="A171">
        <f>A170+Parameters!B$16</f>
        <v>840</v>
      </c>
      <c r="B171">
        <v>3.3068504075673997</v>
      </c>
      <c r="C171">
        <v>1.6818342714852104</v>
      </c>
      <c r="D171">
        <v>6.0172944897996574</v>
      </c>
    </row>
    <row r="172" spans="1:4" x14ac:dyDescent="0.3">
      <c r="A172">
        <f>A171+Parameters!B$16</f>
        <v>845</v>
      </c>
      <c r="B172">
        <v>3.3081633386443174</v>
      </c>
      <c r="C172">
        <v>1.6818878190471491</v>
      </c>
      <c r="D172">
        <v>6.0262040254424427</v>
      </c>
    </row>
    <row r="173" spans="1:4" x14ac:dyDescent="0.3">
      <c r="A173">
        <f>A172+Parameters!B$16</f>
        <v>850</v>
      </c>
      <c r="B173">
        <v>3.3094474013975423</v>
      </c>
      <c r="C173">
        <v>1.6819393850030309</v>
      </c>
      <c r="D173">
        <v>6.0350026691572642</v>
      </c>
    </row>
    <row r="174" spans="1:4" x14ac:dyDescent="0.3">
      <c r="A174">
        <f>A173+Parameters!B$16</f>
        <v>855</v>
      </c>
      <c r="B174">
        <v>3.3107032305748736</v>
      </c>
      <c r="C174">
        <v>1.6819890426850932</v>
      </c>
      <c r="D174">
        <v>6.0436918011529466</v>
      </c>
    </row>
    <row r="175" spans="1:4" x14ac:dyDescent="0.3">
      <c r="A175">
        <f>A174+Parameters!B$16</f>
        <v>860</v>
      </c>
      <c r="B175">
        <v>3.3119314469674741</v>
      </c>
      <c r="C175">
        <v>1.6820368627118076</v>
      </c>
      <c r="D175">
        <v>6.0522727844596336</v>
      </c>
    </row>
    <row r="176" spans="1:4" x14ac:dyDescent="0.3">
      <c r="A176">
        <f>A175+Parameters!B$16</f>
        <v>865</v>
      </c>
      <c r="B176">
        <v>3.3131326577167388</v>
      </c>
      <c r="C176">
        <v>1.6820829130883055</v>
      </c>
      <c r="D176">
        <v>6.0607469651426102</v>
      </c>
    </row>
    <row r="177" spans="1:4" x14ac:dyDescent="0.3">
      <c r="A177">
        <f>A176+Parameters!B$16</f>
        <v>870</v>
      </c>
      <c r="B177">
        <v>3.3143074566144279</v>
      </c>
      <c r="C177">
        <v>1.682127259303088</v>
      </c>
      <c r="D177">
        <v>6.0691156725134521</v>
      </c>
    </row>
    <row r="178" spans="1:4" x14ac:dyDescent="0.3">
      <c r="A178">
        <f>A177+Parameters!B$16</f>
        <v>875</v>
      </c>
      <c r="B178">
        <v>3.315456424396189</v>
      </c>
      <c r="C178">
        <v>1.6821699644211587</v>
      </c>
      <c r="D178">
        <v>6.077380219338548</v>
      </c>
    </row>
    <row r="179" spans="1:4" x14ac:dyDescent="0.3">
      <c r="A179">
        <f>A178+Parameters!B$16</f>
        <v>880</v>
      </c>
      <c r="B179">
        <v>3.316580129028635</v>
      </c>
      <c r="C179">
        <v>1.6822110891737079</v>
      </c>
      <c r="D179">
        <v>6.0855419020450272</v>
      </c>
    </row>
    <row r="180" spans="1:4" x14ac:dyDescent="0.3">
      <c r="A180">
        <f>A179+Parameters!B$16</f>
        <v>885</v>
      </c>
      <c r="B180">
        <v>3.3176791259901033</v>
      </c>
      <c r="C180">
        <v>1.6822506920444793</v>
      </c>
      <c r="D180">
        <v>6.0936020009241316</v>
      </c>
    </row>
    <row r="181" spans="1:4" x14ac:dyDescent="0.3">
      <c r="A181">
        <f>A180+Parameters!B$16</f>
        <v>890</v>
      </c>
      <c r="B181">
        <v>3.318753958545245</v>
      </c>
      <c r="C181">
        <v>1.6822888293529401</v>
      </c>
      <c r="D181">
        <v>6.1015617803320419</v>
      </c>
    </row>
    <row r="182" spans="1:4" x14ac:dyDescent="0.3">
      <c r="A182">
        <f>A181+Parameters!B$16</f>
        <v>895</v>
      </c>
      <c r="B182">
        <v>3.3198051580135752</v>
      </c>
      <c r="C182">
        <v>1.6823255553343728</v>
      </c>
      <c r="D182">
        <v>6.1094224888882174</v>
      </c>
    </row>
    <row r="183" spans="1:4" x14ac:dyDescent="0.3">
      <c r="A183">
        <f>A182+Parameters!B$16</f>
        <v>900</v>
      </c>
      <c r="B183">
        <v>3.3208332440321207</v>
      </c>
      <c r="C183">
        <v>1.6823609222170037</v>
      </c>
      <c r="D183">
        <v>6.1171853596712591</v>
      </c>
    </row>
    <row r="184" spans="1:4" x14ac:dyDescent="0.3">
      <c r="A184">
        <f>A183+Parameters!B$16</f>
        <v>905</v>
      </c>
      <c r="B184">
        <v>3.321838724812288</v>
      </c>
      <c r="C184">
        <v>1.6823949802962774</v>
      </c>
      <c r="D184">
        <v>6.1248516104123416</v>
      </c>
    </row>
    <row r="185" spans="1:4" x14ac:dyDescent="0.3">
      <c r="A185">
        <f>A184+Parameters!B$16</f>
        <v>910</v>
      </c>
      <c r="B185">
        <v>3.3228220973910889</v>
      </c>
      <c r="C185">
        <v>1.6824277780063812</v>
      </c>
      <c r="D185">
        <v>6.1324224436862291</v>
      </c>
    </row>
    <row r="186" spans="1:4" x14ac:dyDescent="0.3">
      <c r="A186">
        <f>A185+Parameters!B$16</f>
        <v>915</v>
      </c>
      <c r="B186">
        <v>3.3237838478768378</v>
      </c>
      <c r="C186">
        <v>1.6824593619891246</v>
      </c>
      <c r="D186">
        <v>6.1398990470999202</v>
      </c>
    </row>
    <row r="187" spans="1:4" x14ac:dyDescent="0.3">
      <c r="A187">
        <f>A186+Parameters!B$16</f>
        <v>920</v>
      </c>
      <c r="B187">
        <v>3.3247244516894496</v>
      </c>
      <c r="C187">
        <v>1.6824897771602689</v>
      </c>
      <c r="D187">
        <v>6.1472825934789501</v>
      </c>
    </row>
    <row r="188" spans="1:4" x14ac:dyDescent="0.3">
      <c r="A188">
        <f>A187+Parameters!B$16</f>
        <v>925</v>
      </c>
      <c r="B188">
        <v>3.3256443737954542</v>
      </c>
      <c r="C188">
        <v>1.6825190667734007</v>
      </c>
      <c r="D188">
        <v>6.1545742410513515</v>
      </c>
    </row>
    <row r="189" spans="1:4" x14ac:dyDescent="0.3">
      <c r="A189">
        <f>A188+Parameters!B$16</f>
        <v>930</v>
      </c>
      <c r="B189">
        <v>3.3265440689378378</v>
      </c>
      <c r="C189">
        <v>1.6825472724814454</v>
      </c>
      <c r="D189">
        <v>6.1617751336293587</v>
      </c>
    </row>
    <row r="190" spans="1:4" x14ac:dyDescent="0.3">
      <c r="A190">
        <f>A189+Parameters!B$16</f>
        <v>935</v>
      </c>
      <c r="B190">
        <v>3.3274239818608407</v>
      </c>
      <c r="C190">
        <v>1.6825744343959002</v>
      </c>
      <c r="D190">
        <v>6.1688864007888222</v>
      </c>
    </row>
    <row r="191" spans="1:4" x14ac:dyDescent="0.3">
      <c r="A191">
        <f>A190+Parameters!B$16</f>
        <v>940</v>
      </c>
      <c r="B191">
        <v>3.3282845475298033</v>
      </c>
      <c r="C191">
        <v>1.6826005911438773</v>
      </c>
      <c r="D191">
        <v>6.1759091580464016</v>
      </c>
    </row>
    <row r="192" spans="1:4" x14ac:dyDescent="0.3">
      <c r="A192">
        <f>A191+Parameters!B$16</f>
        <v>945</v>
      </c>
      <c r="B192">
        <v>3.3291261913461816</v>
      </c>
      <c r="C192">
        <v>1.6826257799230366</v>
      </c>
      <c r="D192">
        <v>6.1828445070345586</v>
      </c>
    </row>
    <row r="193" spans="1:4" x14ac:dyDescent="0.3">
      <c r="A193">
        <f>A192+Parameters!B$16</f>
        <v>950</v>
      </c>
      <c r="B193">
        <v>3.3299493293578357</v>
      </c>
      <c r="C193">
        <v>1.6826500365544836</v>
      </c>
      <c r="D193">
        <v>6.1896935356743583</v>
      </c>
    </row>
    <row r="194" spans="1:4" x14ac:dyDescent="0.3">
      <c r="A194">
        <f>A193+Parameters!B$16</f>
        <v>955</v>
      </c>
      <c r="B194">
        <v>3.3307543684646941</v>
      </c>
      <c r="C194">
        <v>1.6826733955337119</v>
      </c>
      <c r="D194">
        <v>6.1964573183461304</v>
      </c>
    </row>
    <row r="195" spans="1:4" x14ac:dyDescent="0.3">
      <c r="A195">
        <f>A194+Parameters!B$16</f>
        <v>960</v>
      </c>
      <c r="B195">
        <v>3.3315417066198951</v>
      </c>
      <c r="C195">
        <v>1.6826958900796576</v>
      </c>
      <c r="D195">
        <v>6.203136916058007</v>
      </c>
    </row>
    <row r="196" spans="1:4" x14ac:dyDescent="0.3">
      <c r="A196">
        <f>A195+Parameters!B$16</f>
        <v>965</v>
      </c>
      <c r="B196">
        <v>3.3323117330265055</v>
      </c>
      <c r="C196">
        <v>1.6827175521819422</v>
      </c>
      <c r="D196">
        <v>6.2097333766123501</v>
      </c>
    </row>
    <row r="197" spans="1:4" x14ac:dyDescent="0.3">
      <c r="A197">
        <f>A196+Parameters!B$16</f>
        <v>970</v>
      </c>
      <c r="B197">
        <v>3.3330648283299151</v>
      </c>
      <c r="C197">
        <v>1.682738412646364</v>
      </c>
      <c r="D197">
        <v>6.2162477347701248</v>
      </c>
    </row>
    <row r="198" spans="1:4" x14ac:dyDescent="0.3">
      <c r="A198">
        <f>A197+Parameters!B$16</f>
        <v>975</v>
      </c>
      <c r="B198">
        <v>3.3338013648060016</v>
      </c>
      <c r="C198">
        <v>1.6827585011387083</v>
      </c>
      <c r="D198">
        <v>6.2226810124132097</v>
      </c>
    </row>
    <row r="199" spans="1:4" x14ac:dyDescent="0.3">
      <c r="A199">
        <f>A198+Parameters!B$16</f>
        <v>980</v>
      </c>
      <c r="B199">
        <v>3.3345217065451536</v>
      </c>
      <c r="C199">
        <v>1.6827778462269332</v>
      </c>
      <c r="D199">
        <v>6.2290342187047054</v>
      </c>
    </row>
    <row r="200" spans="1:4" x14ac:dyDescent="0.3">
      <c r="A200">
        <f>A199+Parameters!B$16</f>
        <v>985</v>
      </c>
      <c r="B200">
        <v>3.3352262096322538</v>
      </c>
      <c r="C200">
        <v>1.682796475421799</v>
      </c>
      <c r="D200">
        <v>6.2353083502472293</v>
      </c>
    </row>
    <row r="201" spans="1:4" x14ac:dyDescent="0.3">
      <c r="A201">
        <f>A200+Parameters!B$16</f>
        <v>990</v>
      </c>
      <c r="B201">
        <v>3.3359152223226998</v>
      </c>
      <c r="C201">
        <v>1.682814415215989</v>
      </c>
      <c r="D201">
        <v>6.2415043912392543</v>
      </c>
    </row>
    <row r="202" spans="1:4" x14ac:dyDescent="0.3">
      <c r="A202">
        <f>A201+Parameters!B$16</f>
        <v>995</v>
      </c>
      <c r="B202">
        <v>3.3365890852145563</v>
      </c>
      <c r="C202">
        <v>1.6828316911217862</v>
      </c>
      <c r="D202">
        <v>6.2476233136294947</v>
      </c>
    </row>
    <row r="203" spans="1:4" x14ac:dyDescent="0.3">
      <c r="A203">
        <f>A202+Parameters!B$16</f>
        <v>1000</v>
      </c>
      <c r="B203">
        <v>3.3372481314169242</v>
      </c>
      <c r="C203">
        <v>1.682848327707354</v>
      </c>
      <c r="D203">
        <v>6.253666077269366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CA567-2E2F-403C-B19C-58649549F9EF}">
  <dimension ref="A1"/>
  <sheetViews>
    <sheetView topLeftCell="A12" workbookViewId="0"/>
  </sheetViews>
  <sheetFormatPr defaultColWidth="11.5546875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workbookViewId="0">
      <selection activeCell="D12" sqref="D12"/>
    </sheetView>
  </sheetViews>
  <sheetFormatPr defaultColWidth="9.109375" defaultRowHeight="14.4" x14ac:dyDescent="0.3"/>
  <sheetData>
    <row r="1" spans="1:4" x14ac:dyDescent="0.3">
      <c r="A1" t="s">
        <v>45</v>
      </c>
      <c r="B1" t="s">
        <v>46</v>
      </c>
      <c r="C1" t="s">
        <v>47</v>
      </c>
      <c r="D1" t="s">
        <v>48</v>
      </c>
    </row>
    <row r="2" spans="1:4" x14ac:dyDescent="0.3">
      <c r="A2" t="s">
        <v>49</v>
      </c>
      <c r="B2" s="30">
        <v>2.054062500000001</v>
      </c>
      <c r="C2" s="30">
        <v>3.3665625000000006</v>
      </c>
      <c r="D2" s="30">
        <v>9.9290625000000023</v>
      </c>
    </row>
    <row r="3" spans="1:4" x14ac:dyDescent="0.3">
      <c r="A3" t="s">
        <v>17</v>
      </c>
      <c r="B3" s="30">
        <v>1.6261875000000001</v>
      </c>
      <c r="C3" s="30">
        <v>3.3665625000000006</v>
      </c>
      <c r="D3" s="30">
        <v>10.56</v>
      </c>
    </row>
    <row r="4" spans="1:4" x14ac:dyDescent="0.3">
      <c r="A4" t="s">
        <v>50</v>
      </c>
      <c r="B4" s="30">
        <v>2.4937500000000004</v>
      </c>
      <c r="C4" s="30">
        <v>3.3665625000000006</v>
      </c>
      <c r="D4" s="30">
        <v>4.3312500000000007</v>
      </c>
    </row>
    <row r="5" spans="1:4" x14ac:dyDescent="0.3">
      <c r="A5" t="s">
        <v>51</v>
      </c>
      <c r="B5" s="30">
        <v>2.1574766355140187</v>
      </c>
      <c r="C5" s="30">
        <v>3.3665625000000006</v>
      </c>
      <c r="D5" s="30">
        <v>6.7331250000000011</v>
      </c>
    </row>
    <row r="6" spans="1:4" x14ac:dyDescent="0.3">
      <c r="A6" t="s">
        <v>12</v>
      </c>
      <c r="B6" s="30">
        <v>1.6832812500000003</v>
      </c>
      <c r="C6" s="30">
        <v>3.3665625000000006</v>
      </c>
      <c r="D6" s="30">
        <v>6.7331250000000011</v>
      </c>
    </row>
    <row r="7" spans="1:4" x14ac:dyDescent="0.3">
      <c r="A7" t="s">
        <v>13</v>
      </c>
      <c r="B7" s="30">
        <v>2.1107812500000005</v>
      </c>
      <c r="C7" s="30">
        <v>3.3665625000000001</v>
      </c>
      <c r="D7" s="30">
        <v>5.4773437500000011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03"/>
  <sheetViews>
    <sheetView workbookViewId="0">
      <selection activeCell="D3" sqref="D3"/>
    </sheetView>
  </sheetViews>
  <sheetFormatPr defaultColWidth="9.109375" defaultRowHeight="14.4" x14ac:dyDescent="0.3"/>
  <cols>
    <col min="2" max="4" width="9.109375" customWidth="1"/>
    <col min="10" max="14" width="9.109375" customWidth="1"/>
  </cols>
  <sheetData>
    <row r="1" spans="1:15" x14ac:dyDescent="0.3">
      <c r="C1" t="s">
        <v>57</v>
      </c>
      <c r="F1" t="s">
        <v>58</v>
      </c>
      <c r="J1" t="s">
        <v>74</v>
      </c>
    </row>
    <row r="2" spans="1:15" x14ac:dyDescent="0.3">
      <c r="A2" t="s">
        <v>0</v>
      </c>
      <c r="B2" t="s">
        <v>43</v>
      </c>
      <c r="C2" t="s">
        <v>41</v>
      </c>
      <c r="D2" t="s">
        <v>42</v>
      </c>
      <c r="F2" t="s">
        <v>43</v>
      </c>
      <c r="G2" t="s">
        <v>41</v>
      </c>
      <c r="H2" t="s">
        <v>42</v>
      </c>
      <c r="J2" t="s">
        <v>76</v>
      </c>
      <c r="K2" t="s">
        <v>79</v>
      </c>
      <c r="L2" t="s">
        <v>75</v>
      </c>
      <c r="M2" t="s">
        <v>77</v>
      </c>
      <c r="N2" t="s">
        <v>78</v>
      </c>
      <c r="O2" t="s">
        <v>80</v>
      </c>
    </row>
    <row r="3" spans="1:15" x14ac:dyDescent="0.3">
      <c r="A3">
        <f>Model!A3</f>
        <v>0</v>
      </c>
      <c r="B3" s="13">
        <v>26.414013250316192</v>
      </c>
      <c r="C3" s="13">
        <v>43.716507583746321</v>
      </c>
      <c r="D3" s="13">
        <v>67.68995921725174</v>
      </c>
      <c r="J3" s="13">
        <v>44.875915166167097</v>
      </c>
      <c r="K3" s="13">
        <v>3.5868707290808497</v>
      </c>
      <c r="L3" s="13">
        <f>J3-K3</f>
        <v>41.289044437086247</v>
      </c>
      <c r="M3" s="13">
        <v>32.526486718654311</v>
      </c>
      <c r="N3" s="13">
        <v>10.529540041041397</v>
      </c>
      <c r="O3" s="13">
        <f>M3-N3</f>
        <v>21.996946677612915</v>
      </c>
    </row>
    <row r="4" spans="1:15" x14ac:dyDescent="0.3">
      <c r="A4">
        <f>Model!A4</f>
        <v>5</v>
      </c>
      <c r="B4" s="13">
        <v>30.853373707714461</v>
      </c>
      <c r="C4" s="13">
        <v>50.745063246260898</v>
      </c>
      <c r="D4" s="13">
        <v>77.749383640708004</v>
      </c>
      <c r="F4" s="3">
        <f>(B4/B3)^(1/Parameters!$B$16)-1</f>
        <v>3.1558005124490363E-2</v>
      </c>
      <c r="G4" s="3">
        <f>(C4/C3)^(1/Parameters!$B$16)-1</f>
        <v>3.0266711282169956E-2</v>
      </c>
      <c r="H4" s="3">
        <f>(D4/D3)^(1/Parameters!$B$16)-1</f>
        <v>2.8098061975169841E-2</v>
      </c>
      <c r="J4" s="13">
        <v>52.143665968785783</v>
      </c>
      <c r="K4" s="13">
        <v>4.3228078619931187</v>
      </c>
      <c r="L4" s="13">
        <f t="shared" ref="L4:L67" si="0">J4-K4</f>
        <v>47.820858106792663</v>
      </c>
      <c r="M4" s="13">
        <v>38.223437366145802</v>
      </c>
      <c r="N4" s="13">
        <v>12.689941152200113</v>
      </c>
      <c r="O4" s="13">
        <f t="shared" ref="O4:O67" si="1">M4-N4</f>
        <v>25.533496213945689</v>
      </c>
    </row>
    <row r="5" spans="1:15" x14ac:dyDescent="0.3">
      <c r="A5">
        <f>Model!A5</f>
        <v>10</v>
      </c>
      <c r="B5" s="13">
        <v>35.987182370413215</v>
      </c>
      <c r="C5" s="13">
        <v>58.829997754078711</v>
      </c>
      <c r="D5" s="13">
        <v>89.229305398714999</v>
      </c>
      <c r="F5" s="3">
        <f>(B5/B4)^(1/Parameters!$B$16)-1</f>
        <v>3.1262052010705643E-2</v>
      </c>
      <c r="G5" s="3">
        <f>(C5/C4)^(1/Parameters!$B$16)-1</f>
        <v>3.0008969740009883E-2</v>
      </c>
      <c r="H5" s="3">
        <f>(D5/D4)^(1/Parameters!$B$16)-1</f>
        <v>2.792661632032023E-2</v>
      </c>
      <c r="J5" s="13">
        <v>60.520178900400566</v>
      </c>
      <c r="K5" s="13">
        <v>5.2097410871838266</v>
      </c>
      <c r="L5" s="13">
        <f t="shared" si="0"/>
        <v>55.310437813216737</v>
      </c>
      <c r="M5" s="13">
        <v>44.881573706125863</v>
      </c>
      <c r="N5" s="13">
        <v>15.293603122133641</v>
      </c>
      <c r="O5" s="13">
        <f t="shared" si="1"/>
        <v>29.587970583992224</v>
      </c>
    </row>
    <row r="6" spans="1:15" x14ac:dyDescent="0.3">
      <c r="A6">
        <f>Model!A6</f>
        <v>15</v>
      </c>
      <c r="B6" s="13">
        <v>41.919414275163199</v>
      </c>
      <c r="C6" s="13">
        <v>68.123787391739825</v>
      </c>
      <c r="D6" s="13">
        <v>102.32453759531185</v>
      </c>
      <c r="F6" s="3">
        <f>(B6/B5)^(1/Parameters!$B$16)-1</f>
        <v>3.0987671892605873E-2</v>
      </c>
      <c r="G6" s="3">
        <f>(C6/C5)^(1/Parameters!$B$16)-1</f>
        <v>2.9769419352883242E-2</v>
      </c>
      <c r="H6" s="3">
        <f>(D6/D5)^(1/Parameters!$B$16)-1</f>
        <v>2.7766495092019117E-2</v>
      </c>
      <c r="J6" s="13">
        <v>70.16976250235885</v>
      </c>
      <c r="K6" s="13">
        <v>6.2786510670814852</v>
      </c>
      <c r="L6" s="13">
        <f t="shared" si="0"/>
        <v>63.891111435277367</v>
      </c>
      <c r="M6" s="13">
        <v>52.662442310078589</v>
      </c>
      <c r="N6" s="13">
        <v>18.431472112601902</v>
      </c>
      <c r="O6" s="13">
        <f t="shared" si="1"/>
        <v>34.230970197476687</v>
      </c>
    </row>
    <row r="7" spans="1:15" x14ac:dyDescent="0.3">
      <c r="A7">
        <f>Model!A7</f>
        <v>20</v>
      </c>
      <c r="B7" s="13">
        <v>48.769160890262597</v>
      </c>
      <c r="C7" s="13">
        <v>78.800340962526548</v>
      </c>
      <c r="D7" s="13">
        <v>117.25613912992452</v>
      </c>
      <c r="F7" s="3">
        <f>(B7/B6)^(1/Parameters!$B$16)-1</f>
        <v>3.0732608019400143E-2</v>
      </c>
      <c r="G7" s="3">
        <f>(C7/C6)^(1/Parameters!$B$16)-1</f>
        <v>2.9546253033573278E-2</v>
      </c>
      <c r="H7" s="3">
        <f>(D7/D6)^(1/Parameters!$B$16)-1</f>
        <v>2.7616715204374032E-2</v>
      </c>
      <c r="J7" s="13">
        <v>81.280870802331037</v>
      </c>
      <c r="K7" s="13">
        <v>7.5668749295702638</v>
      </c>
      <c r="L7" s="13">
        <f t="shared" si="0"/>
        <v>73.713995872760776</v>
      </c>
      <c r="M7" s="13">
        <v>61.755252478327009</v>
      </c>
      <c r="N7" s="13">
        <v>22.213154187711591</v>
      </c>
      <c r="O7" s="13">
        <f t="shared" si="1"/>
        <v>39.542098290615414</v>
      </c>
    </row>
    <row r="8" spans="1:15" x14ac:dyDescent="0.3">
      <c r="A8">
        <f>Model!A8</f>
        <v>25</v>
      </c>
      <c r="B8" s="13">
        <v>56.672782181869415</v>
      </c>
      <c r="C8" s="13">
        <v>91.057957587399514</v>
      </c>
      <c r="D8" s="13">
        <v>134.27491094394358</v>
      </c>
      <c r="F8" s="3">
        <f>(B8/B7)^(1/Parameters!$B$16)-1</f>
        <v>3.0494907806846605E-2</v>
      </c>
      <c r="G8" s="3">
        <f>(C8/C7)^(1/Parameters!$B$16)-1</f>
        <v>2.9337895160808536E-2</v>
      </c>
      <c r="H8" s="3">
        <f>(D8/D7)^(1/Parameters!$B$16)-1</f>
        <v>2.7476402776039022E-2</v>
      </c>
      <c r="J8" s="13">
        <v>94.069687530195552</v>
      </c>
      <c r="K8" s="13">
        <v>9.1194104574398942</v>
      </c>
      <c r="L8" s="13">
        <f t="shared" si="0"/>
        <v>84.950277072755654</v>
      </c>
      <c r="M8" s="13">
        <v>72.381776740015582</v>
      </c>
      <c r="N8" s="13">
        <v>26.770743864223775</v>
      </c>
      <c r="O8" s="13">
        <f t="shared" si="1"/>
        <v>45.611032875791807</v>
      </c>
    </row>
    <row r="9" spans="1:15" x14ac:dyDescent="0.3">
      <c r="A9">
        <f>Model!A9</f>
        <v>30</v>
      </c>
      <c r="B9" s="13">
        <v>65.786360305677718</v>
      </c>
      <c r="C9" s="13">
        <v>105.12268733531033</v>
      </c>
      <c r="D9" s="13">
        <v>153.66535461302948</v>
      </c>
      <c r="F9" s="3">
        <f>(B9/B8)^(1/Parameters!$B$16)-1</f>
        <v>3.0272873257970234E-2</v>
      </c>
      <c r="G9" s="3">
        <f>(C9/C8)^(1/Parameters!$B$16)-1</f>
        <v>2.9142965660115205E-2</v>
      </c>
      <c r="H9" s="3">
        <f>(D9/D8)^(1/Parameters!$B$16)-1</f>
        <v>2.7344778358476374E-2</v>
      </c>
      <c r="J9" s="13">
        <v>108.78425827041758</v>
      </c>
      <c r="K9" s="13">
        <v>10.990487865244404</v>
      </c>
      <c r="L9" s="13">
        <f t="shared" si="0"/>
        <v>97.793770405173177</v>
      </c>
      <c r="M9" s="13">
        <v>84.802156737818279</v>
      </c>
      <c r="N9" s="13">
        <v>32.263438185664803</v>
      </c>
      <c r="O9" s="13">
        <f t="shared" si="1"/>
        <v>52.538718552153476</v>
      </c>
    </row>
    <row r="10" spans="1:15" x14ac:dyDescent="0.3">
      <c r="A10">
        <f>Model!A10</f>
        <v>35</v>
      </c>
      <c r="B10" s="13">
        <v>76.28849669253465</v>
      </c>
      <c r="C10" s="13">
        <v>121.25214901384828</v>
      </c>
      <c r="D10" s="13">
        <v>175.75015413210562</v>
      </c>
      <c r="F10" s="3">
        <f>(B10/B9)^(1/Parameters!$B$16)-1</f>
        <v>3.0065020776083307E-2</v>
      </c>
      <c r="G10" s="3">
        <f>(C10/C9)^(1/Parameters!$B$16)-1</f>
        <v>2.8960250572649837E-2</v>
      </c>
      <c r="H10" s="3">
        <f>(D10/D9)^(1/Parameters!$B$16)-1</f>
        <v>2.7221144500327199E-2</v>
      </c>
      <c r="J10" s="13">
        <v>125.70925854202632</v>
      </c>
      <c r="K10" s="13">
        <v>13.245464065885919</v>
      </c>
      <c r="L10" s="13">
        <f t="shared" si="0"/>
        <v>112.46379447614041</v>
      </c>
      <c r="M10" s="13">
        <v>99.321789092435395</v>
      </c>
      <c r="N10" s="13">
        <v>38.883097490290709</v>
      </c>
      <c r="O10" s="13">
        <f t="shared" si="1"/>
        <v>60.438691602144686</v>
      </c>
    </row>
    <row r="11" spans="1:15" x14ac:dyDescent="0.3">
      <c r="A11">
        <f>Model!A11</f>
        <v>40</v>
      </c>
      <c r="B11" s="13">
        <v>88.383500025913079</v>
      </c>
      <c r="C11" s="13">
        <v>139.73986672252801</v>
      </c>
      <c r="D11" s="13">
        <v>200.89524972212573</v>
      </c>
      <c r="F11" s="3">
        <f>(B11/B10)^(1/Parameters!$B$16)-1</f>
        <v>2.9870048357668155E-2</v>
      </c>
      <c r="G11" s="3">
        <f>(C11/C10)^(1/Parameters!$B$16)-1</f>
        <v>2.8788677784658656E-2</v>
      </c>
      <c r="H11" s="3">
        <f>(D11/D10)^(1/Parameters!$B$16)-1</f>
        <v>2.7104875227910386E-2</v>
      </c>
      <c r="J11" s="13">
        <v>145.17150088498244</v>
      </c>
      <c r="K11" s="13">
        <v>15.963105593836522</v>
      </c>
      <c r="L11" s="13">
        <f t="shared" si="0"/>
        <v>129.20839529114591</v>
      </c>
      <c r="M11" s="13">
        <v>116.29950081587029</v>
      </c>
      <c r="N11" s="13">
        <v>46.860947111061847</v>
      </c>
      <c r="O11" s="13">
        <f t="shared" si="1"/>
        <v>69.438553704808442</v>
      </c>
    </row>
    <row r="12" spans="1:15" x14ac:dyDescent="0.3">
      <c r="A12">
        <f>Model!A12</f>
        <v>45</v>
      </c>
      <c r="B12" s="13">
        <v>102.30501911839809</v>
      </c>
      <c r="C12" s="13">
        <v>160.9201950126137</v>
      </c>
      <c r="D12" s="13">
        <v>229.51558151470866</v>
      </c>
      <c r="F12" s="3">
        <f>(B12/B11)^(1/Parameters!$B$16)-1</f>
        <v>2.9686808630879691E-2</v>
      </c>
      <c r="G12" s="3">
        <f>(C12/C11)^(1/Parameters!$B$16)-1</f>
        <v>2.8627296891770904E-2</v>
      </c>
      <c r="H12" s="3">
        <f>(D12/D11)^(1/Parameters!$B$16)-1</f>
        <v>2.6995407105999236E-2</v>
      </c>
      <c r="J12" s="13">
        <v>167.54630190223338</v>
      </c>
      <c r="K12" s="13">
        <v>19.238339927724621</v>
      </c>
      <c r="L12" s="13">
        <f t="shared" si="0"/>
        <v>148.30796197450877</v>
      </c>
      <c r="M12" s="13">
        <v>136.15726603779544</v>
      </c>
      <c r="N12" s="13">
        <v>56.475654098649763</v>
      </c>
      <c r="O12" s="13">
        <f t="shared" si="1"/>
        <v>79.681611939145682</v>
      </c>
    </row>
    <row r="13" spans="1:15" x14ac:dyDescent="0.3">
      <c r="A13">
        <f>Model!A13</f>
        <v>50</v>
      </c>
      <c r="B13" s="13">
        <v>118.32018208898845</v>
      </c>
      <c r="C13" s="13">
        <v>185.17391183552911</v>
      </c>
      <c r="D13" s="13">
        <v>262.08159117919695</v>
      </c>
      <c r="F13" s="3">
        <f>(B13/B12)^(1/Parameters!$B$16)-1</f>
        <v>2.9514286559458869E-2</v>
      </c>
      <c r="G13" s="3">
        <f>(C13/C12)^(1/Parameters!$B$16)-1</f>
        <v>2.8475262398932832E-2</v>
      </c>
      <c r="H13" s="3">
        <f>(D13/D12)^(1/Parameters!$B$16)-1</f>
        <v>2.6892231608656392E-2</v>
      </c>
      <c r="J13" s="13">
        <v>193.26485140982066</v>
      </c>
      <c r="K13" s="13">
        <v>23.185571316247305</v>
      </c>
      <c r="L13" s="13">
        <f t="shared" si="0"/>
        <v>170.07928009357335</v>
      </c>
      <c r="M13" s="13">
        <v>159.39176675064877</v>
      </c>
      <c r="N13" s="13">
        <v>68.063061088183446</v>
      </c>
      <c r="O13" s="13">
        <f t="shared" si="1"/>
        <v>91.328705662465325</v>
      </c>
    </row>
    <row r="14" spans="1:15" x14ac:dyDescent="0.3">
      <c r="A14">
        <f>Model!A14</f>
        <v>55</v>
      </c>
      <c r="B14" s="13">
        <v>136.73431164276545</v>
      </c>
      <c r="C14" s="13">
        <v>212.93456904190555</v>
      </c>
      <c r="D14" s="13">
        <v>299.12658110103439</v>
      </c>
      <c r="F14" s="3">
        <f>(B14/B13)^(1/Parameters!$B$16)-1</f>
        <v>2.9351580896551654E-2</v>
      </c>
      <c r="G14" s="3">
        <f>(C14/C13)^(1/Parameters!$B$16)-1</f>
        <v>2.8331819628606425E-2</v>
      </c>
      <c r="H14" s="3">
        <f>(D14/D13)^(1/Parameters!$B$16)-1</f>
        <v>2.6794888581461951E-2</v>
      </c>
      <c r="J14" s="13">
        <v>222.82275104762167</v>
      </c>
      <c r="K14" s="13">
        <v>27.942676929525007</v>
      </c>
      <c r="L14" s="13">
        <f t="shared" si="0"/>
        <v>194.88007411809667</v>
      </c>
      <c r="M14" s="13">
        <v>186.58816181796956</v>
      </c>
      <c r="N14" s="13">
        <v>82.027917314631864</v>
      </c>
      <c r="O14" s="13">
        <f t="shared" si="1"/>
        <v>104.5602445033377</v>
      </c>
    </row>
    <row r="15" spans="1:15" x14ac:dyDescent="0.3">
      <c r="A15">
        <f>Model!A15</f>
        <v>60</v>
      </c>
      <c r="B15" s="13">
        <v>157.89629579513613</v>
      </c>
      <c r="C15" s="13">
        <v>244.69570217963147</v>
      </c>
      <c r="D15" s="13">
        <v>341.25504377514477</v>
      </c>
      <c r="F15" s="3">
        <f>(B15/B14)^(1/Parameters!$B$16)-1</f>
        <v>2.9197888672654937E-2</v>
      </c>
      <c r="G15" s="3">
        <f>(C15/C14)^(1/Parameters!$B$16)-1</f>
        <v>2.8196292841175197E-2</v>
      </c>
      <c r="H15" s="3">
        <f>(D15/D14)^(1/Parameters!$B$16)-1</f>
        <v>2.670296061720312E-2</v>
      </c>
      <c r="J15" s="13">
        <v>256.78991970505132</v>
      </c>
      <c r="K15" s="13">
        <v>33.675822921847413</v>
      </c>
      <c r="L15" s="13">
        <f t="shared" si="0"/>
        <v>223.11409678320391</v>
      </c>
      <c r="M15" s="13">
        <v>218.43650287607892</v>
      </c>
      <c r="N15" s="13">
        <v>98.858016542312697</v>
      </c>
      <c r="O15" s="13">
        <f t="shared" si="1"/>
        <v>119.57848633376622</v>
      </c>
    </row>
    <row r="16" spans="1:15" x14ac:dyDescent="0.3">
      <c r="A16">
        <f>Model!A16</f>
        <v>65</v>
      </c>
      <c r="B16" s="13">
        <v>182.20470421848137</v>
      </c>
      <c r="C16" s="13">
        <v>281.01901491806279</v>
      </c>
      <c r="D16" s="13">
        <v>389.15208884060877</v>
      </c>
      <c r="F16" s="3">
        <f>(B16/B15)^(1/Parameters!$B$16)-1</f>
        <v>2.9052492153924137E-2</v>
      </c>
      <c r="G16" s="3">
        <f>(C16/C15)^(1/Parameters!$B$16)-1</f>
        <v>2.8068075172708706E-2</v>
      </c>
      <c r="H16" s="3">
        <f>(D16/D15)^(1/Parameters!$B$16)-1</f>
        <v>2.6616068199495801E-2</v>
      </c>
      <c r="J16" s="13">
        <v>295.82209889403072</v>
      </c>
      <c r="K16" s="13">
        <v>40.585268631343695</v>
      </c>
      <c r="L16" s="13">
        <f t="shared" si="0"/>
        <v>255.23683026268702</v>
      </c>
      <c r="M16" s="13">
        <v>255.75132572466487</v>
      </c>
      <c r="N16" s="13">
        <v>119.14123574775822</v>
      </c>
      <c r="O16" s="13">
        <f t="shared" si="1"/>
        <v>136.61008997690664</v>
      </c>
    </row>
    <row r="17" spans="1:15" x14ac:dyDescent="0.3">
      <c r="A17">
        <f>Model!A17</f>
        <v>70</v>
      </c>
      <c r="B17" s="13">
        <v>210.11475269438779</v>
      </c>
      <c r="C17" s="13">
        <v>322.54366880757215</v>
      </c>
      <c r="D17" s="13">
        <v>443.59411187650653</v>
      </c>
      <c r="F17" s="3">
        <f>(B17/B16)^(1/Parameters!$B$16)-1</f>
        <v>2.8914747823698184E-2</v>
      </c>
      <c r="G17" s="3">
        <f>(C17/C16)^(1/Parameters!$B$16)-1</f>
        <v>2.7946620073775241E-2</v>
      </c>
      <c r="H17" s="3">
        <f>(D17/D16)^(1/Parameters!$B$16)-1</f>
        <v>2.6533865494713371E-2</v>
      </c>
      <c r="J17" s="13">
        <v>340.67423393818268</v>
      </c>
      <c r="K17" s="13">
        <v>48.912361657826743</v>
      </c>
      <c r="L17" s="13">
        <f t="shared" si="0"/>
        <v>291.76187228035593</v>
      </c>
      <c r="M17" s="13">
        <v>299.4950546692483</v>
      </c>
      <c r="N17" s="13">
        <v>143.58606971876063</v>
      </c>
      <c r="O17" s="13">
        <f t="shared" si="1"/>
        <v>155.90898495048768</v>
      </c>
    </row>
    <row r="18" spans="1:15" x14ac:dyDescent="0.3">
      <c r="A18">
        <f>Model!A18</f>
        <v>75</v>
      </c>
      <c r="B18" s="13">
        <v>242.1462321279553</v>
      </c>
      <c r="C18" s="13">
        <v>369.99682650740363</v>
      </c>
      <c r="D18" s="13">
        <v>505.4608679556103</v>
      </c>
      <c r="F18" s="3">
        <f>(B18/B17)^(1/Parameters!$B$16)-1</f>
        <v>2.8784077030273636E-2</v>
      </c>
      <c r="G18" s="3">
        <f>(C18/C17)^(1/Parameters!$B$16)-1</f>
        <v>2.7831433994388588E-2</v>
      </c>
      <c r="H18" s="3">
        <f>(D18/D17)^(1/Parameters!$B$16)-1</f>
        <v>2.6456036693434548E-2</v>
      </c>
      <c r="J18" s="13">
        <v>392.21605797845348</v>
      </c>
      <c r="K18" s="13">
        <v>58.947968157549468</v>
      </c>
      <c r="L18" s="13">
        <f t="shared" si="0"/>
        <v>333.26808982090404</v>
      </c>
      <c r="M18" s="13">
        <v>350.80598908696271</v>
      </c>
      <c r="N18" s="13">
        <v>173.04637884510706</v>
      </c>
      <c r="O18" s="13">
        <f t="shared" si="1"/>
        <v>177.75961024185565</v>
      </c>
    </row>
    <row r="19" spans="1:15" x14ac:dyDescent="0.3">
      <c r="A19">
        <f>Model!A19</f>
        <v>80</v>
      </c>
      <c r="B19" s="13">
        <v>278.89253444679065</v>
      </c>
      <c r="C19" s="13">
        <v>424.20561635035546</v>
      </c>
      <c r="D19" s="13">
        <v>575.7491342978492</v>
      </c>
      <c r="F19" s="3">
        <f>(B19/B18)^(1/Parameters!$B$16)-1</f>
        <v>2.8659958014169762E-2</v>
      </c>
      <c r="G19" s="3">
        <f>(C19/C18)^(1/Parameters!$B$16)-1</f>
        <v>2.7722070108479269E-2</v>
      </c>
      <c r="H19" s="3">
        <f>(D19/D18)^(1/Parameters!$B$16)-1</f>
        <v>2.6382292819453035E-2</v>
      </c>
      <c r="J19" s="13">
        <v>451.45026706667335</v>
      </c>
      <c r="K19" s="13">
        <v>71.042632825876481</v>
      </c>
      <c r="L19" s="13">
        <f t="shared" si="0"/>
        <v>380.40763424079688</v>
      </c>
      <c r="M19" s="13">
        <v>411.03180114858293</v>
      </c>
      <c r="N19" s="13">
        <v>208.55121454370291</v>
      </c>
      <c r="O19" s="13">
        <f t="shared" si="1"/>
        <v>202.48058660488002</v>
      </c>
    </row>
    <row r="20" spans="1:15" x14ac:dyDescent="0.3">
      <c r="A20">
        <f>Model!A20</f>
        <v>85</v>
      </c>
      <c r="B20" s="13">
        <v>321.03092572124694</v>
      </c>
      <c r="C20" s="13">
        <v>486.11070846575478</v>
      </c>
      <c r="D20" s="13">
        <v>655.5881705015895</v>
      </c>
      <c r="F20" s="3">
        <f>(B20/B19)^(1/Parameters!$B$16)-1</f>
        <v>2.8541919083173495E-2</v>
      </c>
      <c r="G20" s="3">
        <f>(C20/C19)^(1/Parameters!$B$16)-1</f>
        <v>2.7618122909529363E-2</v>
      </c>
      <c r="H20" s="3">
        <f>(D20/D19)^(1/Parameters!$B$16)-1</f>
        <v>2.6312368938072428E-2</v>
      </c>
      <c r="J20" s="13">
        <v>519.53374815374616</v>
      </c>
      <c r="K20" s="13">
        <v>85.618823457037607</v>
      </c>
      <c r="L20" s="13">
        <f t="shared" si="0"/>
        <v>433.91492469670857</v>
      </c>
      <c r="M20" s="13">
        <v>481.76966711927497</v>
      </c>
      <c r="N20" s="13">
        <v>251.34076412303602</v>
      </c>
      <c r="O20" s="13">
        <f t="shared" si="1"/>
        <v>230.42890299623895</v>
      </c>
    </row>
    <row r="21" spans="1:15" x14ac:dyDescent="0.3">
      <c r="A21">
        <f>Model!A21</f>
        <v>90</v>
      </c>
      <c r="B21" s="13">
        <v>369.33423729346117</v>
      </c>
      <c r="C21" s="13">
        <v>556.78171799838162</v>
      </c>
      <c r="D21" s="13">
        <v>746.25721212226188</v>
      </c>
      <c r="F21" s="3">
        <f>(B21/B20)^(1/Parameters!$B$16)-1</f>
        <v>2.842953274690041E-2</v>
      </c>
      <c r="G21" s="3">
        <f>(C21/C20)^(1/Parameters!$B$16)-1</f>
        <v>2.7519223539461679E-2</v>
      </c>
      <c r="H21" s="3">
        <f>(D21/D20)^(1/Parameters!$B$16)-1</f>
        <v>2.6246021706572753E-2</v>
      </c>
      <c r="J21" s="13">
        <v>597.80241016455329</v>
      </c>
      <c r="K21" s="13">
        <v>103.18568778460721</v>
      </c>
      <c r="L21" s="13">
        <f t="shared" si="0"/>
        <v>494.61672237994605</v>
      </c>
      <c r="M21" s="13">
        <v>564.91438924767283</v>
      </c>
      <c r="N21" s="13">
        <v>302.90967064453895</v>
      </c>
      <c r="O21" s="13">
        <f t="shared" si="1"/>
        <v>262.00471860313388</v>
      </c>
    </row>
    <row r="22" spans="1:15" x14ac:dyDescent="0.3">
      <c r="A22">
        <f>Model!A22</f>
        <v>95</v>
      </c>
      <c r="B22" s="13">
        <v>424.68416891878928</v>
      </c>
      <c r="C22" s="13">
        <v>637.43467963194064</v>
      </c>
      <c r="D22" s="13">
        <v>849.20526422683724</v>
      </c>
      <c r="F22" s="3">
        <f>(B22/B21)^(1/Parameters!$B$16)-1</f>
        <v>2.8322410657083408E-2</v>
      </c>
      <c r="G22" s="3">
        <f>(C22/C21)^(1/Parameters!$B$16)-1</f>
        <v>2.7425035737284276E-2</v>
      </c>
      <c r="H22" s="3">
        <f>(D22/D21)^(1/Parameters!$B$16)-1</f>
        <v>2.6183027218877664E-2</v>
      </c>
      <c r="J22" s="13">
        <v>687.80027473963412</v>
      </c>
      <c r="K22" s="13">
        <v>124.35683806055918</v>
      </c>
      <c r="L22" s="13">
        <f t="shared" si="0"/>
        <v>563.44343667907492</v>
      </c>
      <c r="M22" s="13">
        <v>662.71614978412242</v>
      </c>
      <c r="N22" s="13">
        <v>365.05924094775031</v>
      </c>
      <c r="O22" s="13">
        <f t="shared" si="1"/>
        <v>297.65690883637211</v>
      </c>
    </row>
    <row r="23" spans="1:15" x14ac:dyDescent="0.3">
      <c r="A23">
        <f>Model!A23</f>
        <v>100</v>
      </c>
      <c r="B23" s="13">
        <v>488.08642427627331</v>
      </c>
      <c r="C23" s="13">
        <v>729.45187009439223</v>
      </c>
      <c r="D23" s="13">
        <v>966.07349644496605</v>
      </c>
      <c r="F23" s="3">
        <f>(B23/B22)^(1/Parameters!$B$16)-1</f>
        <v>2.8220199227349196E-2</v>
      </c>
      <c r="G23" s="3">
        <f>(C23/C22)^(1/Parameters!$B$16)-1</f>
        <v>2.7335252313626324E-2</v>
      </c>
      <c r="H23" s="3">
        <f>(D23/D22)^(1/Parameters!$B$16)-1</f>
        <v>2.6123179103996197E-2</v>
      </c>
      <c r="J23" s="13">
        <v>791.31361145939434</v>
      </c>
      <c r="K23" s="13">
        <v>149.87178458994666</v>
      </c>
      <c r="L23" s="13">
        <f t="shared" si="0"/>
        <v>641.44182686944771</v>
      </c>
      <c r="M23" s="13">
        <v>777.8498839117234</v>
      </c>
      <c r="N23" s="13">
        <v>439.960365470591</v>
      </c>
      <c r="O23" s="13">
        <f t="shared" si="1"/>
        <v>337.8895184411324</v>
      </c>
    </row>
    <row r="24" spans="1:15" x14ac:dyDescent="0.3">
      <c r="A24">
        <f>Model!A24</f>
        <v>105</v>
      </c>
      <c r="B24" s="13">
        <v>560.68792911658818</v>
      </c>
      <c r="C24" s="13">
        <v>834.40429209034619</v>
      </c>
      <c r="D24" s="13">
        <v>1098.7205804899058</v>
      </c>
      <c r="F24" s="3">
        <f>(B24/B23)^(1/Parameters!$B$16)-1</f>
        <v>2.8122575828347429E-2</v>
      </c>
      <c r="G24" s="3">
        <f>(C24/C23)^(1/Parameters!$B$16)-1</f>
        <v>2.7249592073209206E-2</v>
      </c>
      <c r="H24" s="3">
        <f>(D24/D23)^(1/Parameters!$B$16)-1</f>
        <v>2.6066286844023345E-2</v>
      </c>
      <c r="J24" s="13">
        <v>910.41105714373634</v>
      </c>
      <c r="K24" s="13">
        <v>180.62176689662272</v>
      </c>
      <c r="L24" s="13">
        <f t="shared" si="0"/>
        <v>729.78929024711363</v>
      </c>
      <c r="M24" s="13">
        <v>913.49867743618677</v>
      </c>
      <c r="N24" s="13">
        <v>530.22934766009666</v>
      </c>
      <c r="O24" s="13">
        <f t="shared" si="1"/>
        <v>383.2693297760901</v>
      </c>
    </row>
    <row r="25" spans="1:15" x14ac:dyDescent="0.3">
      <c r="A25">
        <f>Model!A25</f>
        <v>110</v>
      </c>
      <c r="B25" s="13">
        <v>643.79641626473813</v>
      </c>
      <c r="C25" s="13">
        <v>954.07717474022286</v>
      </c>
      <c r="D25" s="13">
        <v>1249.251355730114</v>
      </c>
      <c r="F25" s="3">
        <f>(B25/B24)^(1/Parameters!$B$16)-1</f>
        <v>2.802924547194996E-2</v>
      </c>
      <c r="G25" s="3">
        <f>(C25/C24)^(1/Parameters!$B$16)-1</f>
        <v>2.716779712023043E-2</v>
      </c>
      <c r="H25" s="3">
        <f>(D25/D24)^(1/Parameters!$B$16)-1</f>
        <v>2.6012174282676881E-2</v>
      </c>
      <c r="J25" s="13">
        <v>1047.4908458720706</v>
      </c>
      <c r="K25" s="13">
        <v>217.68088480509306</v>
      </c>
      <c r="L25" s="13">
        <f t="shared" si="0"/>
        <v>829.80996106697762</v>
      </c>
      <c r="M25" s="13">
        <v>1073.4541039224073</v>
      </c>
      <c r="N25" s="13">
        <v>639.0192917021858</v>
      </c>
      <c r="O25" s="13">
        <f t="shared" si="1"/>
        <v>434.43481222022149</v>
      </c>
    </row>
    <row r="26" spans="1:15" x14ac:dyDescent="0.3">
      <c r="A26">
        <f>Model!A26</f>
        <v>115</v>
      </c>
      <c r="B26" s="13">
        <v>738.90270022286518</v>
      </c>
      <c r="C26" s="13">
        <v>1090.4988927491129</v>
      </c>
      <c r="D26" s="13">
        <v>1420.0492588285856</v>
      </c>
      <c r="F26" s="3">
        <f>(B26/B25)^(1/Parameters!$B$16)-1</f>
        <v>2.7939937912714763E-2</v>
      </c>
      <c r="G26" s="3">
        <f>(C26/C25)^(1/Parameters!$B$16)-1</f>
        <v>2.7089630492203476E-2</v>
      </c>
      <c r="H26" s="3">
        <f>(D26/D25)^(1/Parameters!$B$16)-1</f>
        <v>2.5960678299627116E-2</v>
      </c>
      <c r="J26" s="13">
        <v>1205.3365027037114</v>
      </c>
      <c r="K26" s="13">
        <v>262.3436168501695</v>
      </c>
      <c r="L26" s="13">
        <f t="shared" si="0"/>
        <v>942.99288585354191</v>
      </c>
      <c r="M26" s="13">
        <v>1262.2370340224509</v>
      </c>
      <c r="N26" s="13">
        <v>770.13024075259796</v>
      </c>
      <c r="O26" s="13">
        <f t="shared" si="1"/>
        <v>492.10679326985291</v>
      </c>
    </row>
    <row r="27" spans="1:15" x14ac:dyDescent="0.3">
      <c r="A27">
        <f>Model!A27</f>
        <v>120</v>
      </c>
      <c r="B27" s="13">
        <v>847.70600784068563</v>
      </c>
      <c r="C27" s="13">
        <v>1245.9737599068635</v>
      </c>
      <c r="D27" s="13">
        <v>1613.813010492677</v>
      </c>
      <c r="F27" s="3">
        <f>(B27/B26)^(1/Parameters!$B$16)-1</f>
        <v>2.7854405106610303E-2</v>
      </c>
      <c r="G27" s="3">
        <f>(C27/C26)^(1/Parameters!$B$16)-1</f>
        <v>2.7014874076473516E-2</v>
      </c>
      <c r="H27" s="3">
        <f>(D27/D26)^(1/Parameters!$B$16)-1</f>
        <v>2.5911647629502044E-2</v>
      </c>
      <c r="J27" s="13">
        <v>1387.1826282679217</v>
      </c>
      <c r="K27" s="13">
        <v>316.17003653606167</v>
      </c>
      <c r="L27" s="13">
        <f t="shared" si="0"/>
        <v>1071.0125917318601</v>
      </c>
      <c r="M27" s="13">
        <v>1485.2432006825156</v>
      </c>
      <c r="N27" s="13">
        <v>928.14191280796013</v>
      </c>
      <c r="O27" s="13">
        <f t="shared" si="1"/>
        <v>557.10128787455551</v>
      </c>
    </row>
    <row r="28" spans="1:15" x14ac:dyDescent="0.3">
      <c r="A28">
        <f>Model!A28</f>
        <v>125</v>
      </c>
      <c r="B28" s="13">
        <v>972.14278113428838</v>
      </c>
      <c r="C28" s="13">
        <v>1423.1192129571632</v>
      </c>
      <c r="D28" s="13">
        <v>1833.5981168523867</v>
      </c>
      <c r="F28" s="3">
        <f>(B28/B27)^(1/Parameters!$B$16)-1</f>
        <v>2.7772418976656832E-2</v>
      </c>
      <c r="G28" s="3">
        <f>(C28/C27)^(1/Parameters!$B$16)-1</f>
        <v>2.6943326770779708E-2</v>
      </c>
      <c r="H28" s="3">
        <f>(D28/D27)^(1/Parameters!$B$16)-1</f>
        <v>2.5864941807454134E-2</v>
      </c>
      <c r="J28" s="13">
        <v>1596.7927339251476</v>
      </c>
      <c r="K28" s="13">
        <v>381.04030585316667</v>
      </c>
      <c r="L28" s="13">
        <f t="shared" si="0"/>
        <v>1215.7524280719808</v>
      </c>
      <c r="M28" s="13">
        <v>1748.9187165793269</v>
      </c>
      <c r="N28" s="13">
        <v>1118.5736706936514</v>
      </c>
      <c r="O28" s="13">
        <f t="shared" si="1"/>
        <v>630.34504588567552</v>
      </c>
    </row>
    <row r="29" spans="1:15" x14ac:dyDescent="0.3">
      <c r="A29">
        <f>Model!A29</f>
        <v>130</v>
      </c>
      <c r="B29" s="13">
        <v>1114.4194246285172</v>
      </c>
      <c r="C29" s="13">
        <v>1624.9079702976799</v>
      </c>
      <c r="D29" s="13">
        <v>2082.8638158823551</v>
      </c>
      <c r="F29" s="3">
        <f>(B29/B28)^(1/Parameters!$B$16)-1</f>
        <v>2.7693769443097649E-2</v>
      </c>
      <c r="G29" s="3">
        <f>(C29/C28)^(1/Parameters!$B$16)-1</f>
        <v>2.687480285514976E-2</v>
      </c>
      <c r="H29" s="3">
        <f>(D29/D28)^(1/Parameters!$B$16)-1</f>
        <v>2.582043022572944E-2</v>
      </c>
      <c r="J29" s="13">
        <v>1838.5514909185599</v>
      </c>
      <c r="K29" s="13">
        <v>459.22034951631048</v>
      </c>
      <c r="L29" s="13">
        <f t="shared" si="0"/>
        <v>1379.3311414022494</v>
      </c>
      <c r="M29" s="13">
        <v>2060.9718496467226</v>
      </c>
      <c r="N29" s="13">
        <v>1348.0773139354542</v>
      </c>
      <c r="O29" s="13">
        <f t="shared" si="1"/>
        <v>712.89453571126842</v>
      </c>
    </row>
    <row r="30" spans="1:15" x14ac:dyDescent="0.3">
      <c r="A30">
        <f>Model!A30</f>
        <v>135</v>
      </c>
      <c r="B30" s="13">
        <v>1277.0495334696534</v>
      </c>
      <c r="C30" s="13">
        <v>1854.7158274385242</v>
      </c>
      <c r="D30" s="13">
        <v>2365.526181701448</v>
      </c>
      <c r="F30" s="3">
        <f>(B30/B29)^(1/Parameters!$B$16)-1</f>
        <v>2.7618262682261641E-2</v>
      </c>
      <c r="G30" s="3">
        <f>(C30/C29)^(1/Parameters!$B$16)-1</f>
        <v>2.6809130547334581E-2</v>
      </c>
      <c r="H30" s="3">
        <f>(D30/D29)^(1/Parameters!$B$16)-1</f>
        <v>2.5777991287825541E-2</v>
      </c>
      <c r="J30" s="13">
        <v>2117.57424756928</v>
      </c>
      <c r="K30" s="13">
        <v>553.44100393186716</v>
      </c>
      <c r="L30" s="13">
        <f t="shared" si="0"/>
        <v>1564.1332436374128</v>
      </c>
      <c r="M30" s="13">
        <v>2430.6287117102252</v>
      </c>
      <c r="N30" s="13">
        <v>1624.6694267535142</v>
      </c>
      <c r="O30" s="13">
        <f t="shared" si="1"/>
        <v>805.95928495671092</v>
      </c>
    </row>
    <row r="31" spans="1:15" x14ac:dyDescent="0.3">
      <c r="A31">
        <f>Model!A31</f>
        <v>140</v>
      </c>
      <c r="B31" s="13">
        <v>1462.8962110190741</v>
      </c>
      <c r="C31" s="13">
        <v>2116.3758388436236</v>
      </c>
      <c r="D31" s="13">
        <v>2686.0181927664294</v>
      </c>
      <c r="F31" s="3">
        <f>(B31/B30)^(1/Parameters!$B$16)-1</f>
        <v>2.7545719583733863E-2</v>
      </c>
      <c r="G31" s="3">
        <f>(C31/C30)^(1/Parameters!$B$16)-1</f>
        <v>2.6746150718085282E-2</v>
      </c>
      <c r="H31" s="3">
        <f>(D31/D30)^(1/Parameters!$B$16)-1</f>
        <v>2.5737511648645128E-2</v>
      </c>
      <c r="J31" s="13">
        <v>2439.8372653987399</v>
      </c>
      <c r="K31" s="13">
        <v>666.99340557475466</v>
      </c>
      <c r="L31" s="13">
        <f t="shared" si="0"/>
        <v>1772.8438598239852</v>
      </c>
      <c r="M31" s="13">
        <v>2868.9421562040179</v>
      </c>
      <c r="N31" s="13">
        <v>1958.0113981162763</v>
      </c>
      <c r="O31" s="13">
        <f t="shared" si="1"/>
        <v>910.93075808774165</v>
      </c>
    </row>
    <row r="32" spans="1:15" x14ac:dyDescent="0.3">
      <c r="A32">
        <f>Model!A32</f>
        <v>145</v>
      </c>
      <c r="B32" s="13">
        <v>1675.2201668459611</v>
      </c>
      <c r="C32" s="13">
        <v>2414.2397350570077</v>
      </c>
      <c r="D32" s="13">
        <v>3049.3576753277111</v>
      </c>
      <c r="F32" s="3">
        <f>(B32/B31)^(1/Parameters!$B$16)-1</f>
        <v>2.7475974379970181E-2</v>
      </c>
      <c r="G32" s="3">
        <f>(C32/C31)^(1/Parameters!$B$16)-1</f>
        <v>2.6685715746013638E-2</v>
      </c>
      <c r="H32" s="3">
        <f>(D32/D31)^(1/Parameters!$B$16)-1</f>
        <v>2.5698885530597515E-2</v>
      </c>
      <c r="J32" s="13">
        <v>2812.3328517246437</v>
      </c>
      <c r="K32" s="13">
        <v>803.84395070043865</v>
      </c>
      <c r="L32" s="13">
        <f t="shared" si="0"/>
        <v>2008.488901024205</v>
      </c>
      <c r="M32" s="13">
        <v>3389.1651772579585</v>
      </c>
      <c r="N32" s="13">
        <v>2359.7468949816698</v>
      </c>
      <c r="O32" s="13">
        <f t="shared" si="1"/>
        <v>1029.4182822762887</v>
      </c>
    </row>
    <row r="33" spans="1:15" x14ac:dyDescent="0.3">
      <c r="A33">
        <f>Model!A33</f>
        <v>150</v>
      </c>
      <c r="B33" s="13">
        <v>1917.7343792926304</v>
      </c>
      <c r="C33" s="13">
        <v>2753.24753639849</v>
      </c>
      <c r="D33" s="13">
        <v>3461.2241526236239</v>
      </c>
      <c r="F33" s="3">
        <f>(B33/B32)^(1/Parameters!$B$16)-1</f>
        <v>2.7408873426282065E-2</v>
      </c>
      <c r="G33" s="3">
        <f>(C33/C32)^(1/Parameters!$B$16)-1</f>
        <v>2.6627688494656576E-2</v>
      </c>
      <c r="H33" s="3">
        <f>(D33/D32)^(1/Parameters!$B$16)-1</f>
        <v>2.5662014106927256E-2</v>
      </c>
      <c r="J33" s="13">
        <v>3243.2544517641891</v>
      </c>
      <c r="K33" s="13">
        <v>968.77284194568972</v>
      </c>
      <c r="L33" s="13">
        <f t="shared" si="0"/>
        <v>2274.4816098184992</v>
      </c>
      <c r="M33" s="13">
        <v>3837.9456241205712</v>
      </c>
      <c r="N33" s="13">
        <v>2843.9085766981593</v>
      </c>
      <c r="O33" s="13">
        <f t="shared" si="1"/>
        <v>994.03704742241189</v>
      </c>
    </row>
    <row r="34" spans="1:15" x14ac:dyDescent="0.3">
      <c r="A34">
        <f>Model!A34</f>
        <v>155</v>
      </c>
      <c r="B34" s="13">
        <v>2194.6662125683356</v>
      </c>
      <c r="C34" s="13">
        <v>3139.0064517263463</v>
      </c>
      <c r="D34" s="13">
        <v>3928.0457649502146</v>
      </c>
      <c r="F34" s="3">
        <f>(B34/B33)^(1/Parameters!$B$16)-1</f>
        <v>2.7344274112286238E-2</v>
      </c>
      <c r="G34" s="3">
        <f>(C34/C33)^(1/Parameters!$B$16)-1</f>
        <v>2.6571941396794863E-2</v>
      </c>
      <c r="H34" s="3">
        <f>(D34/D33)^(1/Parameters!$B$16)-1</f>
        <v>2.5626804944665293E-2</v>
      </c>
      <c r="J34" s="13">
        <v>3742.2178431608913</v>
      </c>
      <c r="K34" s="13">
        <v>1167.5410612641142</v>
      </c>
      <c r="L34" s="13">
        <f t="shared" si="0"/>
        <v>2574.6767818967774</v>
      </c>
      <c r="M34" s="13">
        <v>4338.1033207478658</v>
      </c>
      <c r="N34" s="13">
        <v>3427.4082571386007</v>
      </c>
      <c r="O34" s="13">
        <f t="shared" si="1"/>
        <v>910.69506360926516</v>
      </c>
    </row>
    <row r="35" spans="1:15" x14ac:dyDescent="0.3">
      <c r="A35">
        <f>Model!A35</f>
        <v>160</v>
      </c>
      <c r="B35" s="13">
        <v>2510.827998312428</v>
      </c>
      <c r="C35" s="13">
        <v>3577.88029476056</v>
      </c>
      <c r="D35" s="13">
        <v>4457.0975779857772</v>
      </c>
      <c r="F35" s="3">
        <f>(B35/B34)^(1/Parameters!$B$16)-1</f>
        <v>2.7282043888583463E-2</v>
      </c>
      <c r="G35" s="3">
        <f>(C35/C34)^(1/Parameters!$B$16)-1</f>
        <v>2.651835563313365E-2</v>
      </c>
      <c r="H35" s="3">
        <f>(D35/D34)^(1/Parameters!$B$16)-1</f>
        <v>2.5593171500571499E-2</v>
      </c>
      <c r="J35" s="13">
        <v>4320.5258937888502</v>
      </c>
      <c r="K35" s="13">
        <v>1407.0916015770742</v>
      </c>
      <c r="L35" s="13">
        <f t="shared" si="0"/>
        <v>2913.4342922117758</v>
      </c>
      <c r="M35" s="13">
        <v>4903.4411282978708</v>
      </c>
      <c r="N35" s="13">
        <v>4130.62763597715</v>
      </c>
      <c r="O35" s="13">
        <f t="shared" si="1"/>
        <v>772.8134923207208</v>
      </c>
    </row>
    <row r="36" spans="1:15" x14ac:dyDescent="0.3">
      <c r="A36">
        <f>Model!A36</f>
        <v>165</v>
      </c>
      <c r="B36" s="13">
        <v>2871.6972276549013</v>
      </c>
      <c r="C36" s="13">
        <v>4077.0908134476631</v>
      </c>
      <c r="D36" s="13">
        <v>5056.6127688671932</v>
      </c>
      <c r="F36" s="3">
        <f>(B36/B35)^(1/Parameters!$B$16)-1</f>
        <v>2.7222059394680809E-2</v>
      </c>
      <c r="G36" s="3">
        <f>(C36/C35)^(1/Parameters!$B$16)-1</f>
        <v>2.6466820394188018E-2</v>
      </c>
      <c r="H36" s="3">
        <f>(D36/D35)^(1/Parameters!$B$16)-1</f>
        <v>2.5561032664268568E-2</v>
      </c>
      <c r="J36" s="13">
        <v>4991.485953283669</v>
      </c>
      <c r="K36" s="13">
        <v>1695.7919861808205</v>
      </c>
      <c r="L36" s="13">
        <f t="shared" si="0"/>
        <v>3295.6939671028485</v>
      </c>
      <c r="M36" s="13">
        <v>5542.4532614723685</v>
      </c>
      <c r="N36" s="13">
        <v>4978.1302334092543</v>
      </c>
      <c r="O36" s="13">
        <f t="shared" si="1"/>
        <v>564.32302806311418</v>
      </c>
    </row>
    <row r="37" spans="1:15" x14ac:dyDescent="0.3">
      <c r="A37">
        <f>Model!A37</f>
        <v>170</v>
      </c>
      <c r="B37" s="13">
        <v>3283.5076541441804</v>
      </c>
      <c r="C37" s="13">
        <v>4644.832512326032</v>
      </c>
      <c r="D37" s="13">
        <v>5735.9083741019749</v>
      </c>
      <c r="F37" s="3">
        <f>(B37/B36)^(1/Parameters!$B$16)-1</f>
        <v>2.7164205676082132E-2</v>
      </c>
      <c r="G37" s="3">
        <f>(C37/C36)^(1/Parameters!$B$16)-1</f>
        <v>2.6417232215704134E-2</v>
      </c>
      <c r="H37" s="3">
        <f>(D37/D36)^(1/Parameters!$B$16)-1</f>
        <v>2.5530312343472694E-2</v>
      </c>
      <c r="J37" s="13">
        <v>5770.7909158328803</v>
      </c>
      <c r="K37" s="13">
        <v>2043.7265471359392</v>
      </c>
      <c r="L37" s="13">
        <f t="shared" si="0"/>
        <v>3727.0643686969411</v>
      </c>
      <c r="M37" s="13">
        <v>6264.7408935587773</v>
      </c>
      <c r="N37" s="13">
        <v>5999.5193962626054</v>
      </c>
      <c r="O37" s="13">
        <f t="shared" si="1"/>
        <v>265.22149729617195</v>
      </c>
    </row>
    <row r="38" spans="1:15" x14ac:dyDescent="0.3">
      <c r="A38">
        <f>Model!A38</f>
        <v>175</v>
      </c>
      <c r="B38" s="13">
        <v>3753.3527829479967</v>
      </c>
      <c r="C38" s="13">
        <v>5290.4027566456934</v>
      </c>
      <c r="D38" s="13">
        <v>6505.5275033875223</v>
      </c>
      <c r="F38" s="3">
        <f>(B38/B37)^(1/Parameters!$B$16)-1</f>
        <v>2.7108375480088043E-2</v>
      </c>
      <c r="G38" s="3">
        <f>(C38/C37)^(1/Parameters!$B$16)-1</f>
        <v>2.6369494379212544E-2</v>
      </c>
      <c r="H38" s="3">
        <f>(D38/D37)^(1/Parameters!$B$16)-1</f>
        <v>2.5500939086860352E-2</v>
      </c>
      <c r="J38" s="13">
        <v>6676.9773971995492</v>
      </c>
      <c r="K38" s="13">
        <v>2463.0486719512182</v>
      </c>
      <c r="L38" s="13">
        <f t="shared" si="0"/>
        <v>4213.9287252483309</v>
      </c>
      <c r="M38" s="13">
        <v>7081.1564142990355</v>
      </c>
      <c r="N38" s="13">
        <v>7230.4723457346554</v>
      </c>
      <c r="O38" s="13">
        <f t="shared" si="1"/>
        <v>-149.31593143561986</v>
      </c>
    </row>
    <row r="39" spans="1:15" x14ac:dyDescent="0.3">
      <c r="A39">
        <f>Model!A39</f>
        <v>180</v>
      </c>
      <c r="B39" s="13">
        <v>4289.3034202273702</v>
      </c>
      <c r="C39" s="13">
        <v>6024.3491833071375</v>
      </c>
      <c r="D39" s="13">
        <v>7377.4001721108825</v>
      </c>
      <c r="F39" s="3">
        <f>(B39/B38)^(1/Parameters!$B$16)-1</f>
        <v>2.7054468621221517E-2</v>
      </c>
      <c r="G39" s="3">
        <f>(C39/C38)^(1/Parameters!$B$16)-1</f>
        <v>2.6323516370375E-2</v>
      </c>
      <c r="H39" s="3">
        <f>(D39/D38)^(1/Parameters!$B$16)-1</f>
        <v>2.5472845740623473E-2</v>
      </c>
      <c r="J39" s="13">
        <v>7731.9774121167111</v>
      </c>
      <c r="K39" s="13">
        <v>2968.4053225723146</v>
      </c>
      <c r="L39" s="13">
        <f t="shared" si="0"/>
        <v>4763.5720895443965</v>
      </c>
      <c r="M39" s="13">
        <v>8003.9664873169213</v>
      </c>
      <c r="N39" s="13">
        <v>8713.9863861430676</v>
      </c>
      <c r="O39" s="13">
        <f t="shared" si="1"/>
        <v>-710.01989882614635</v>
      </c>
    </row>
    <row r="40" spans="1:15" x14ac:dyDescent="0.3">
      <c r="A40">
        <f>Model!A40</f>
        <v>185</v>
      </c>
      <c r="B40" s="13">
        <v>4900.5411816689284</v>
      </c>
      <c r="C40" s="13">
        <v>6858.6367111279169</v>
      </c>
      <c r="D40" s="13">
        <v>8365.0251864652</v>
      </c>
      <c r="F40" s="3">
        <f>(B40/B39)^(1/Parameters!$B$16)-1</f>
        <v>2.7002391408385451E-2</v>
      </c>
      <c r="G40" s="3">
        <f>(C40/C39)^(1/Parameters!$B$16)-1</f>
        <v>2.6279213388741285E-2</v>
      </c>
      <c r="H40" s="3">
        <f>(D40/D39)^(1/Parameters!$B$16)-1</f>
        <v>2.5445969135252877E-2</v>
      </c>
      <c r="J40" s="13">
        <v>8961.7835412015083</v>
      </c>
      <c r="K40" s="13">
        <v>3577.4486551641144</v>
      </c>
      <c r="L40" s="13">
        <f t="shared" si="0"/>
        <v>5384.3348860373935</v>
      </c>
      <c r="M40" s="13">
        <v>9047.0363570459322</v>
      </c>
      <c r="N40" s="13">
        <v>10501.880804880037</v>
      </c>
      <c r="O40" s="13">
        <f t="shared" si="1"/>
        <v>-1454.8444478341044</v>
      </c>
    </row>
    <row r="41" spans="1:15" x14ac:dyDescent="0.3">
      <c r="A41">
        <f>Model!A41</f>
        <v>190</v>
      </c>
      <c r="B41" s="13">
        <v>5597.5101143858283</v>
      </c>
      <c r="C41" s="13">
        <v>7806.8367456159676</v>
      </c>
      <c r="D41" s="13">
        <v>9483.6758329766617</v>
      </c>
      <c r="F41" s="3">
        <f>(B41/B40)^(1/Parameters!$B$16)-1</f>
        <v>2.6952056126847923E-2</v>
      </c>
      <c r="G41" s="3">
        <f>(C41/C40)^(1/Parameters!$B$16)-1</f>
        <v>2.6236505903298513E-2</v>
      </c>
      <c r="H41" s="3">
        <f>(D41/D40)^(1/Parameters!$B$16)-1</f>
        <v>2.5420249799469996E-2</v>
      </c>
      <c r="J41" s="13">
        <v>10226.038174373749</v>
      </c>
      <c r="K41" s="13">
        <v>4311.4526116147517</v>
      </c>
      <c r="L41" s="13">
        <f t="shared" si="0"/>
        <v>5914.5855627589972</v>
      </c>
      <c r="M41" s="13">
        <v>10226.038174373749</v>
      </c>
      <c r="N41" s="13">
        <v>12656.60692507961</v>
      </c>
      <c r="O41" s="13">
        <f t="shared" si="1"/>
        <v>-2430.568750705861</v>
      </c>
    </row>
    <row r="42" spans="1:15" x14ac:dyDescent="0.3">
      <c r="A42">
        <f>Model!A42</f>
        <v>195</v>
      </c>
      <c r="B42" s="13">
        <v>6392.0888757845833</v>
      </c>
      <c r="C42" s="13">
        <v>8884.3415159555843</v>
      </c>
      <c r="D42" s="13">
        <v>10750.632483576068</v>
      </c>
      <c r="F42" s="3">
        <f>(B42/B41)^(1/Parameters!$B$16)-1</f>
        <v>2.6903380569037294E-2</v>
      </c>
      <c r="G42" s="3">
        <f>(C42/C41)^(1/Parameters!$B$16)-1</f>
        <v>2.619531924890639E-2</v>
      </c>
      <c r="H42" s="3">
        <f>(D42/D41)^(1/Parameters!$B$16)-1</f>
        <v>2.5395631698596599E-2</v>
      </c>
      <c r="J42" s="13">
        <v>11558.686471101379</v>
      </c>
      <c r="K42" s="13">
        <v>5196.0560203615032</v>
      </c>
      <c r="L42" s="13">
        <f t="shared" si="0"/>
        <v>6362.6304507398754</v>
      </c>
      <c r="M42" s="13">
        <v>11558.686471101379</v>
      </c>
      <c r="N42" s="13">
        <v>15253.429536310843</v>
      </c>
      <c r="O42" s="13">
        <f t="shared" si="1"/>
        <v>-3694.7430652094645</v>
      </c>
    </row>
    <row r="43" spans="1:15" x14ac:dyDescent="0.3">
      <c r="A43">
        <f>Model!A43</f>
        <v>200</v>
      </c>
      <c r="B43" s="13">
        <v>7297.7862411005899</v>
      </c>
      <c r="C43" s="13">
        <v>10108.606869532783</v>
      </c>
      <c r="D43" s="13">
        <v>12185.445633582684</v>
      </c>
      <c r="F43" s="3">
        <f>(B43/B42)^(1/Parameters!$B$16)-1</f>
        <v>2.685628760886094E-2</v>
      </c>
      <c r="G43" s="3">
        <f>(C43/C42)^(1/Parameters!$B$16)-1</f>
        <v>2.6155583259297011E-2</v>
      </c>
      <c r="H43" s="3">
        <f>(D43/D42)^(1/Parameters!$B$16)-1</f>
        <v>2.5372061994948458E-2</v>
      </c>
      <c r="J43" s="13">
        <v>13065.004321226692</v>
      </c>
      <c r="K43" s="13">
        <v>6262.1581631215449</v>
      </c>
      <c r="L43" s="13">
        <f t="shared" si="0"/>
        <v>6802.846158105147</v>
      </c>
      <c r="M43" s="13">
        <v>13065.004321226692</v>
      </c>
      <c r="N43" s="13">
        <v>18383.05590087975</v>
      </c>
      <c r="O43" s="13">
        <f t="shared" si="1"/>
        <v>-5318.0515796530581</v>
      </c>
    </row>
    <row r="44" spans="1:15" x14ac:dyDescent="0.3">
      <c r="A44">
        <f>Model!A44</f>
        <v>205</v>
      </c>
      <c r="B44" s="13">
        <v>8329.9630832916046</v>
      </c>
      <c r="C44" s="13">
        <v>11499.427287966038</v>
      </c>
      <c r="D44" s="13">
        <v>13810.233349211434</v>
      </c>
      <c r="F44" s="3">
        <f>(B44/B43)^(1/Parameters!$B$16)-1</f>
        <v>2.6810704814908215E-2</v>
      </c>
      <c r="G44" s="3">
        <f>(C44/C43)^(1/Parameters!$B$16)-1</f>
        <v>2.6117231932825113E-2</v>
      </c>
      <c r="H44" s="3">
        <f>(D44/D43)^(1/Parameters!$B$16)-1</f>
        <v>2.5349490828107557E-2</v>
      </c>
      <c r="J44" s="13">
        <v>14767.624188132104</v>
      </c>
      <c r="K44" s="13">
        <v>7546.9980897591513</v>
      </c>
      <c r="L44" s="13">
        <f t="shared" si="0"/>
        <v>7220.6260983729526</v>
      </c>
      <c r="M44" s="13">
        <v>14767.624188132104</v>
      </c>
      <c r="N44" s="13">
        <v>22154.804167181544</v>
      </c>
      <c r="O44" s="13">
        <f t="shared" si="1"/>
        <v>-7387.1799790494406</v>
      </c>
    </row>
    <row r="45" spans="1:15" x14ac:dyDescent="0.3">
      <c r="A45">
        <f>Model!A45</f>
        <v>210</v>
      </c>
      <c r="B45" s="13">
        <v>9506.0843906954597</v>
      </c>
      <c r="C45" s="13">
        <v>13079.247384968812</v>
      </c>
      <c r="D45" s="13">
        <v>15650.017620383269</v>
      </c>
      <c r="F45" s="3">
        <f>(B45/B44)^(1/Parameters!$B$16)-1</f>
        <v>2.6766564098457346E-2</v>
      </c>
      <c r="G45" s="3">
        <f>(C45/C44)^(1/Parameters!$B$16)-1</f>
        <v>2.6080203127616386E-2</v>
      </c>
      <c r="H45" s="3">
        <f>(D45/D44)^(1/Parameters!$B$16)-1</f>
        <v>2.5327871113171918E-2</v>
      </c>
      <c r="J45" s="13">
        <v>16692.127977913166</v>
      </c>
      <c r="K45" s="13">
        <v>9095.455381860942</v>
      </c>
      <c r="L45" s="13">
        <f t="shared" si="0"/>
        <v>7596.6725960522235</v>
      </c>
      <c r="M45" s="13">
        <v>16692.127977913166</v>
      </c>
      <c r="N45" s="13">
        <v>26700.421863085077</v>
      </c>
      <c r="O45" s="13">
        <f t="shared" si="1"/>
        <v>-10008.293885171912</v>
      </c>
    </row>
    <row r="46" spans="1:15" x14ac:dyDescent="0.3">
      <c r="A46">
        <f>Model!A46</f>
        <v>215</v>
      </c>
      <c r="B46" s="13">
        <v>10846.005365931627</v>
      </c>
      <c r="C46" s="13">
        <v>14873.514708031375</v>
      </c>
      <c r="D46" s="13">
        <v>17733.104701527089</v>
      </c>
      <c r="F46" s="3">
        <f>(B46/B45)^(1/Parameters!$B$16)-1</f>
        <v>2.6723801392685376E-2</v>
      </c>
      <c r="G46" s="3">
        <f>(C46/C45)^(1/Parameters!$B$16)-1</f>
        <v>2.6044438283134186E-2</v>
      </c>
      <c r="H46" s="3">
        <f>(D46/D45)^(1/Parameters!$B$16)-1</f>
        <v>2.5307158355271087E-2</v>
      </c>
      <c r="J46" s="13">
        <v>18867.431408157583</v>
      </c>
      <c r="K46" s="13">
        <v>10961.617800815324</v>
      </c>
      <c r="L46" s="13">
        <f t="shared" si="0"/>
        <v>7905.8136073422593</v>
      </c>
      <c r="M46" s="13">
        <v>18867.431408157583</v>
      </c>
      <c r="N46" s="13">
        <v>32178.687849688456</v>
      </c>
      <c r="O46" s="13">
        <f t="shared" si="1"/>
        <v>-13311.256441530873</v>
      </c>
    </row>
    <row r="47" spans="1:15" x14ac:dyDescent="0.3">
      <c r="A47">
        <f>Model!A47</f>
        <v>220</v>
      </c>
      <c r="B47" s="13">
        <v>12372.296191463876</v>
      </c>
      <c r="C47" s="13">
        <v>16911.07930144804</v>
      </c>
      <c r="D47" s="13">
        <v>20091.515186547178</v>
      </c>
      <c r="F47" s="3">
        <f>(B47/B46)^(1/Parameters!$B$16)-1</f>
        <v>2.6682356359904791E-2</v>
      </c>
      <c r="G47" s="3">
        <f>(C47/C46)^(1/Parameters!$B$16)-1</f>
        <v>2.6009882165537679E-2</v>
      </c>
      <c r="H47" s="3">
        <f>(D47/D46)^(1/Parameters!$B$16)-1</f>
        <v>2.5287310478842029E-2</v>
      </c>
      <c r="J47" s="13">
        <v>21326.218467325452</v>
      </c>
      <c r="K47" s="13">
        <v>13210.670578493577</v>
      </c>
      <c r="L47" s="13">
        <f t="shared" si="0"/>
        <v>8115.5478888318758</v>
      </c>
      <c r="M47" s="13">
        <v>21326.218467325452</v>
      </c>
      <c r="N47" s="13">
        <v>38780.958482131064</v>
      </c>
      <c r="O47" s="13">
        <f t="shared" si="1"/>
        <v>-17454.740014805611</v>
      </c>
    </row>
    <row r="48" spans="1:15" x14ac:dyDescent="0.3">
      <c r="A48">
        <f>Model!A48</f>
        <v>225</v>
      </c>
      <c r="B48" s="13">
        <v>14110.610661546014</v>
      </c>
      <c r="C48" s="13">
        <v>19224.646207329119</v>
      </c>
      <c r="D48" s="13">
        <v>22761.470314177863</v>
      </c>
      <c r="F48" s="3">
        <f>(B48/B47)^(1/Parameters!$B$16)-1</f>
        <v>2.6642172124003105E-2</v>
      </c>
      <c r="G48" s="3">
        <f>(C48/C47)^(1/Parameters!$B$16)-1</f>
        <v>2.5976482634485487E-2</v>
      </c>
      <c r="H48" s="3">
        <f>(D48/D47)^(1/Parameters!$B$16)-1</f>
        <v>2.526828767028988E-2</v>
      </c>
      <c r="J48" s="13">
        <v>24105.432492493423</v>
      </c>
      <c r="K48" s="13">
        <v>15921.173343636823</v>
      </c>
      <c r="L48" s="13">
        <f t="shared" si="0"/>
        <v>8184.2591488565995</v>
      </c>
      <c r="M48" s="13">
        <v>24105.432492493423</v>
      </c>
      <c r="N48" s="13">
        <v>46737.851705389978</v>
      </c>
      <c r="O48" s="13">
        <f t="shared" si="1"/>
        <v>-22632.419212896555</v>
      </c>
    </row>
    <row r="49" spans="1:15" x14ac:dyDescent="0.3">
      <c r="A49">
        <f>Model!A49</f>
        <v>230</v>
      </c>
      <c r="B49" s="13">
        <v>16090.104576579924</v>
      </c>
      <c r="C49" s="13">
        <v>21851.287894898538</v>
      </c>
      <c r="D49" s="13">
        <v>25783.941847849175</v>
      </c>
      <c r="F49" s="3">
        <f>(B49/B48)^(1/Parameters!$B$16)-1</f>
        <v>2.6603195025600268E-2</v>
      </c>
      <c r="G49" s="3">
        <f>(C49/C48)^(1/Parameters!$B$16)-1</f>
        <v>2.5944190429314729E-2</v>
      </c>
      <c r="H49" s="3">
        <f>(D49/D48)^(1/Parameters!$B$16)-1</f>
        <v>2.5250052232831832E-2</v>
      </c>
      <c r="J49" s="13">
        <v>27246.831243918627</v>
      </c>
      <c r="K49" s="13">
        <v>19187.804217205492</v>
      </c>
      <c r="L49" s="13">
        <f t="shared" si="0"/>
        <v>8059.0270267131345</v>
      </c>
      <c r="M49" s="13">
        <v>27246.831243918627</v>
      </c>
      <c r="N49" s="13">
        <v>56327.302561166311</v>
      </c>
      <c r="O49" s="13">
        <f t="shared" si="1"/>
        <v>-29080.471317247684</v>
      </c>
    </row>
    <row r="50" spans="1:15" x14ac:dyDescent="0.3">
      <c r="A50">
        <f>Model!A50</f>
        <v>235</v>
      </c>
      <c r="B50" s="13">
        <v>18343.910585135371</v>
      </c>
      <c r="C50" s="13">
        <v>24833.024528993919</v>
      </c>
      <c r="D50" s="13">
        <v>29205.273832702216</v>
      </c>
      <c r="F50" s="3">
        <f>(B50/B49)^(1/Parameters!$B$16)-1</f>
        <v>2.6565374397696129E-2</v>
      </c>
      <c r="G50" s="3">
        <f>(C50/C49)^(1/Parameters!$B$16)-1</f>
        <v>2.5912958972736266E-2</v>
      </c>
      <c r="H50" s="3">
        <f>(D50/D49)^(1/Parameters!$B$16)-1</f>
        <v>2.5232568452418613E-2</v>
      </c>
      <c r="J50" s="13">
        <v>30797.614316431187</v>
      </c>
      <c r="K50" s="13">
        <v>23124.666928204471</v>
      </c>
      <c r="L50" s="13">
        <f t="shared" si="0"/>
        <v>7672.9473882267157</v>
      </c>
      <c r="M50" s="13">
        <v>30797.614316431187</v>
      </c>
      <c r="N50" s="13">
        <v>67884.271485488018</v>
      </c>
      <c r="O50" s="13">
        <f t="shared" si="1"/>
        <v>-37086.657169056831</v>
      </c>
    </row>
    <row r="51" spans="1:15" x14ac:dyDescent="0.3">
      <c r="A51">
        <f>Model!A51</f>
        <v>240</v>
      </c>
      <c r="B51" s="13">
        <v>20909.67705337697</v>
      </c>
      <c r="C51" s="13">
        <v>28217.481030294268</v>
      </c>
      <c r="D51" s="13">
        <v>33077.885615949184</v>
      </c>
      <c r="F51" s="3">
        <f>(B51/B50)^(1/Parameters!$B$16)-1</f>
        <v>2.6528662359838195E-2</v>
      </c>
      <c r="G51" s="3">
        <f>(C51/C50)^(1/Parameters!$B$16)-1</f>
        <v>2.5882744190395712E-2</v>
      </c>
      <c r="H51" s="3">
        <f>(D51/D50)^(1/Parameters!$B$16)-1</f>
        <v>2.521580247375832E-2</v>
      </c>
      <c r="J51" s="13">
        <v>34811.132314527247</v>
      </c>
      <c r="K51" s="13">
        <v>27869.276467856027</v>
      </c>
      <c r="L51" s="13">
        <f t="shared" si="0"/>
        <v>6941.8558466712202</v>
      </c>
      <c r="M51" s="13">
        <v>34811.132314527247</v>
      </c>
      <c r="N51" s="13">
        <v>81812.444508793531</v>
      </c>
      <c r="O51" s="13">
        <f t="shared" si="1"/>
        <v>-47001.312194266284</v>
      </c>
    </row>
    <row r="52" spans="1:15" x14ac:dyDescent="0.3">
      <c r="A52">
        <f>Model!A52</f>
        <v>245</v>
      </c>
      <c r="B52" s="13">
        <v>23830.179555415962</v>
      </c>
      <c r="C52" s="13">
        <v>32058.631058275187</v>
      </c>
      <c r="D52" s="13">
        <v>37461.06674167556</v>
      </c>
      <c r="F52" s="3">
        <f>(B52/B51)^(1/Parameters!$B$16)-1</f>
        <v>2.6493013629053985E-2</v>
      </c>
      <c r="G52" s="3">
        <f>(C52/C51)^(1/Parameters!$B$16)-1</f>
        <v>2.5853504344830247E-2</v>
      </c>
      <c r="H52" s="3">
        <f>(D52/D51)^(1/Parameters!$B$16)-1</f>
        <v>2.5199722185560436E-2</v>
      </c>
      <c r="J52" s="13">
        <v>39347.688446536435</v>
      </c>
      <c r="K52" s="13">
        <v>33587.362501402335</v>
      </c>
      <c r="L52" s="13">
        <f t="shared" si="0"/>
        <v>5760.3259451341</v>
      </c>
      <c r="M52" s="13">
        <v>39347.688446536435</v>
      </c>
      <c r="N52" s="13">
        <v>98598.334047604483</v>
      </c>
      <c r="O52" s="13">
        <f t="shared" si="1"/>
        <v>-59250.645601068049</v>
      </c>
    </row>
    <row r="53" spans="1:15" x14ac:dyDescent="0.3">
      <c r="A53">
        <f>Model!A53</f>
        <v>250</v>
      </c>
      <c r="B53" s="13">
        <v>27154.014727010363</v>
      </c>
      <c r="C53" s="13">
        <v>36417.639381185247</v>
      </c>
      <c r="D53" s="13">
        <v>42421.875715861359</v>
      </c>
      <c r="F53" s="3">
        <f>(B53/B52)^(1/Parameters!$B$16)-1</f>
        <v>2.645838534596745E-2</v>
      </c>
      <c r="G53" s="3">
        <f>(C53/C52)^(1/Parameters!$B$16)-1</f>
        <v>2.5825199882484551E-2</v>
      </c>
      <c r="H53" s="3">
        <f>(D53/D52)^(1/Parameters!$B$16)-1</f>
        <v>2.5184297114195564E-2</v>
      </c>
      <c r="J53" s="13">
        <v>44475.444581835378</v>
      </c>
      <c r="K53" s="13">
        <v>40478.658321171453</v>
      </c>
      <c r="L53" s="13">
        <f t="shared" si="0"/>
        <v>3996.7862606639246</v>
      </c>
      <c r="M53" s="13">
        <v>44475.444581835378</v>
      </c>
      <c r="N53" s="13">
        <v>118828.27282979032</v>
      </c>
      <c r="O53" s="13">
        <f t="shared" si="1"/>
        <v>-74352.828247954953</v>
      </c>
    </row>
    <row r="54" spans="1:15" x14ac:dyDescent="0.3">
      <c r="A54">
        <f>Model!A54</f>
        <v>255</v>
      </c>
      <c r="B54" s="13">
        <v>30936.387527041486</v>
      </c>
      <c r="C54" s="13">
        <v>41363.815605762953</v>
      </c>
      <c r="D54" s="13">
        <v>48036.156202695805</v>
      </c>
      <c r="F54" s="3">
        <f>(B54/B53)^(1/Parameters!$B$16)-1</f>
        <v>2.642473691470637E-2</v>
      </c>
      <c r="G54" s="3">
        <f>(C54/C53)^(1/Parameters!$B$16)-1</f>
        <v>2.579779329262144E-2</v>
      </c>
      <c r="H54" s="3">
        <f>(D54/D53)^(1/Parameters!$B$16)-1</f>
        <v>2.5169498325065431E-2</v>
      </c>
      <c r="J54" s="13">
        <v>50271.445384640625</v>
      </c>
      <c r="K54" s="13">
        <v>48783.877549591169</v>
      </c>
      <c r="L54" s="13">
        <f t="shared" si="0"/>
        <v>1487.5678350494563</v>
      </c>
      <c r="M54" s="13">
        <v>50271.445384640625</v>
      </c>
      <c r="N54" s="13">
        <v>143208.89455286032</v>
      </c>
      <c r="O54" s="13">
        <f t="shared" si="1"/>
        <v>-92937.449168219697</v>
      </c>
    </row>
    <row r="55" spans="1:15" x14ac:dyDescent="0.3">
      <c r="A55">
        <f>Model!A55</f>
        <v>260</v>
      </c>
      <c r="B55" s="13">
        <v>35240.0044266369</v>
      </c>
      <c r="C55" s="13">
        <v>46975.693945930623</v>
      </c>
      <c r="D55" s="13">
        <v>54389.68598271854</v>
      </c>
      <c r="F55" s="3">
        <f>(B55/B54)^(1/Parameters!$B$16)-1</f>
        <v>2.6392029855329513E-2</v>
      </c>
      <c r="G55" s="3">
        <f>(C55/C54)^(1/Parameters!$B$16)-1</f>
        <v>2.5771248977043193E-2</v>
      </c>
      <c r="H55" s="3">
        <f>(D55/D54)^(1/Parameters!$B$16)-1</f>
        <v>2.5155298331020592E-2</v>
      </c>
      <c r="J55" s="13">
        <v>56822.775912015677</v>
      </c>
      <c r="K55" s="13">
        <v>58793.122289054983</v>
      </c>
      <c r="L55" s="13">
        <f t="shared" si="0"/>
        <v>-1970.3463770393064</v>
      </c>
      <c r="M55" s="13">
        <v>56822.775912015677</v>
      </c>
      <c r="N55" s="13">
        <v>172591.81666663682</v>
      </c>
      <c r="O55" s="13">
        <f t="shared" si="1"/>
        <v>-115769.04075462115</v>
      </c>
    </row>
    <row r="56" spans="1:15" x14ac:dyDescent="0.3">
      <c r="A56">
        <f>Model!A56</f>
        <v>265</v>
      </c>
      <c r="B56" s="13">
        <v>40136.08671773487</v>
      </c>
      <c r="C56" s="13">
        <v>53342.255640295371</v>
      </c>
      <c r="D56" s="13">
        <v>61579.476003573393</v>
      </c>
      <c r="F56" s="3">
        <f>(B56/B55)^(1/Parameters!$B$16)-1</f>
        <v>2.6360227667658886E-2</v>
      </c>
      <c r="G56" s="3">
        <f>(C56/C55)^(1/Parameters!$B$16)-1</f>
        <v>2.5745533129684972E-2</v>
      </c>
      <c r="H56" s="3">
        <f>(D56/D55)^(1/Parameters!$B$16)-1</f>
        <v>2.5141671007250732E-2</v>
      </c>
      <c r="J56" s="13">
        <v>64227.870069032302</v>
      </c>
      <c r="K56" s="13">
        <v>70856.016416119077</v>
      </c>
      <c r="L56" s="13">
        <f t="shared" si="0"/>
        <v>-6628.1463470867748</v>
      </c>
      <c r="M56" s="13">
        <v>64227.870069032302</v>
      </c>
      <c r="N56" s="13">
        <v>208003.38745227063</v>
      </c>
      <c r="O56" s="13">
        <f t="shared" si="1"/>
        <v>-143775.51738323833</v>
      </c>
    </row>
    <row r="57" spans="1:15" x14ac:dyDescent="0.3">
      <c r="A57">
        <f>Model!A57</f>
        <v>270</v>
      </c>
      <c r="B57" s="13">
        <v>45705.520027380946</v>
      </c>
      <c r="C57" s="13">
        <v>60564.312812325799</v>
      </c>
      <c r="D57" s="13">
        <v>69715.239115290737</v>
      </c>
      <c r="F57" s="3">
        <f>(B57/B56)^(1/Parameters!$B$16)-1</f>
        <v>2.6329295705488809E-2</v>
      </c>
      <c r="G57" s="3">
        <f>(C57/C56)^(1/Parameters!$B$16)-1</f>
        <v>2.5720613625204392E-2</v>
      </c>
      <c r="H57" s="3">
        <f>(D57/D56)^(1/Parameters!$B$16)-1</f>
        <v>2.5128591512106002E-2</v>
      </c>
      <c r="J57" s="13">
        <v>72597.989580656475</v>
      </c>
      <c r="K57" s="13">
        <v>85393.91797696671</v>
      </c>
      <c r="L57" s="13">
        <f t="shared" si="0"/>
        <v>-12795.928396310235</v>
      </c>
      <c r="M57" s="13">
        <v>72597.989580656475</v>
      </c>
      <c r="N57" s="13">
        <v>250680.53646591507</v>
      </c>
      <c r="O57" s="13">
        <f t="shared" si="1"/>
        <v>-178082.54688525858</v>
      </c>
    </row>
    <row r="58" spans="1:15" x14ac:dyDescent="0.3">
      <c r="A58">
        <f>Model!A58</f>
        <v>275</v>
      </c>
      <c r="B58" s="13">
        <v>52040.158270671047</v>
      </c>
      <c r="C58" s="13">
        <v>68756.07503779151</v>
      </c>
      <c r="D58" s="13">
        <v>78921.050638048298</v>
      </c>
      <c r="F58" s="3">
        <f>(B58/B57)^(1/Parameters!$B$16)-1</f>
        <v>2.6299201060273392E-2</v>
      </c>
      <c r="G58" s="3">
        <f>(C58/C57)^(1/Parameters!$B$16)-1</f>
        <v>2.5696459915806269E-2</v>
      </c>
      <c r="H58" s="3">
        <f>(D58/D57)^(1/Parameters!$B$16)-1</f>
        <v>2.5116036213378212E-2</v>
      </c>
      <c r="J58" s="13">
        <v>82058.895701949834</v>
      </c>
      <c r="K58" s="13">
        <v>102914.63726428222</v>
      </c>
      <c r="L58" s="13">
        <f t="shared" si="0"/>
        <v>-20855.74156233239</v>
      </c>
      <c r="M58" s="13">
        <v>82058.895701949834</v>
      </c>
      <c r="N58" s="13">
        <v>302113.98060648766</v>
      </c>
      <c r="O58" s="13">
        <f t="shared" si="1"/>
        <v>-220055.08490453783</v>
      </c>
    </row>
    <row r="59" spans="1:15" x14ac:dyDescent="0.3">
      <c r="A59">
        <f>Model!A59</f>
        <v>280</v>
      </c>
      <c r="B59" s="13">
        <v>59244.302707465074</v>
      </c>
      <c r="C59" s="13">
        <v>78046.922679016861</v>
      </c>
      <c r="D59" s="13">
        <v>89337.225799739157</v>
      </c>
      <c r="F59" s="3">
        <f>(B59/B58)^(1/Parameters!$B$16)-1</f>
        <v>2.6269912453456001E-2</v>
      </c>
      <c r="G59" s="3">
        <f>(C59/C58)^(1/Parameters!$B$16)-1</f>
        <v>2.5673042935587809E-2</v>
      </c>
      <c r="H59" s="3">
        <f>(D59/D58)^(1/Parameters!$B$16)-1</f>
        <v>2.5103982619590459E-2</v>
      </c>
      <c r="J59" s="13">
        <v>92752.738784072993</v>
      </c>
      <c r="K59" s="13">
        <v>124030.17467936772</v>
      </c>
      <c r="L59" s="13">
        <f t="shared" si="0"/>
        <v>-31277.435895294722</v>
      </c>
      <c r="M59" s="13">
        <v>92752.738784072993</v>
      </c>
      <c r="N59" s="13">
        <v>364100.29499959823</v>
      </c>
      <c r="O59" s="13">
        <f t="shared" si="1"/>
        <v>-271347.55621552526</v>
      </c>
    </row>
    <row r="60" spans="1:15" x14ac:dyDescent="0.3">
      <c r="A60">
        <f>Model!A60</f>
        <v>285</v>
      </c>
      <c r="B60" s="13">
        <v>67436.379523695374</v>
      </c>
      <c r="C60" s="13">
        <v>88583.414207214373</v>
      </c>
      <c r="D60" s="13">
        <v>101122.4423468734</v>
      </c>
      <c r="F60" s="3">
        <f>(B60/B59)^(1/Parameters!$B$16)-1</f>
        <v>2.6241400136714388E-2</v>
      </c>
      <c r="G60" s="3">
        <f>(C60/C59)^(1/Parameters!$B$16)-1</f>
        <v>2.5650335011779379E-2</v>
      </c>
      <c r="H60" s="3">
        <f>(D60/D59)^(1/Parameters!$B$16)-1</f>
        <v>2.5092409315911501E-2</v>
      </c>
      <c r="J60" s="13">
        <v>104840.19408686797</v>
      </c>
      <c r="K60" s="13">
        <v>149478.09796472455</v>
      </c>
      <c r="L60" s="13">
        <f t="shared" si="0"/>
        <v>-44637.903877856588</v>
      </c>
      <c r="M60" s="13">
        <v>104840.19408686797</v>
      </c>
      <c r="N60" s="13">
        <v>438804.66753860482</v>
      </c>
      <c r="O60" s="13">
        <f t="shared" si="1"/>
        <v>-333964.47345173685</v>
      </c>
    </row>
    <row r="61" spans="1:15" x14ac:dyDescent="0.3">
      <c r="A61">
        <f>Model!A61</f>
        <v>290</v>
      </c>
      <c r="B61" s="13">
        <v>76750.842480194668</v>
      </c>
      <c r="C61" s="13">
        <v>100531.55831068126</v>
      </c>
      <c r="D61" s="13">
        <v>114456.14032448025</v>
      </c>
      <c r="F61" s="3">
        <f>(B61/B60)^(1/Parameters!$B$16)-1</f>
        <v>2.6213635799441581E-2</v>
      </c>
      <c r="G61" s="3">
        <f>(C61/C60)^(1/Parameters!$B$16)-1</f>
        <v>2.5628309782309788E-2</v>
      </c>
      <c r="H61" s="3">
        <f>(D61/D60)^(1/Parameters!$B$16)-1</f>
        <v>2.5081295904324064E-2</v>
      </c>
      <c r="J61" s="13">
        <v>118502.87592865719</v>
      </c>
      <c r="K61" s="13">
        <v>180147.30551587828</v>
      </c>
      <c r="L61" s="13">
        <f t="shared" si="0"/>
        <v>-61644.429587221093</v>
      </c>
      <c r="M61" s="13">
        <v>118502.87592865719</v>
      </c>
      <c r="N61" s="13">
        <v>528836.52910492197</v>
      </c>
      <c r="O61" s="13">
        <f t="shared" si="1"/>
        <v>-410333.65317626478</v>
      </c>
    </row>
    <row r="62" spans="1:15" x14ac:dyDescent="0.3">
      <c r="A62">
        <f>Model!A62</f>
        <v>295</v>
      </c>
      <c r="B62" s="13">
        <v>87340.330709064918</v>
      </c>
      <c r="C62" s="13">
        <v>114079.38563231088</v>
      </c>
      <c r="D62" s="13">
        <v>129541.23519429385</v>
      </c>
      <c r="F62" s="3">
        <f>(B62/B61)^(1/Parameters!$B$16)-1</f>
        <v>2.6186592482858817E-2</v>
      </c>
      <c r="G62" s="3">
        <f>(C62/C61)^(1/Parameters!$B$16)-1</f>
        <v>2.560694211916692E-2</v>
      </c>
      <c r="H62" s="3">
        <f>(D62/D61)^(1/Parameters!$B$16)-1</f>
        <v>2.5070622947717558E-2</v>
      </c>
      <c r="J62" s="13">
        <v>133946.06644591942</v>
      </c>
      <c r="K62" s="13">
        <v>217109.07568739459</v>
      </c>
      <c r="L62" s="13">
        <f t="shared" si="0"/>
        <v>-83163.009241475171</v>
      </c>
      <c r="M62" s="13">
        <v>133946.06644591942</v>
      </c>
      <c r="N62" s="13">
        <v>637340.70123840799</v>
      </c>
      <c r="O62" s="13">
        <f t="shared" si="1"/>
        <v>-503394.63479248853</v>
      </c>
    </row>
    <row r="63" spans="1:15" x14ac:dyDescent="0.3">
      <c r="A63">
        <f>Model!A63</f>
        <v>300</v>
      </c>
      <c r="B63" s="13">
        <v>99378.115744734358</v>
      </c>
      <c r="C63" s="13">
        <v>129439.85955616407</v>
      </c>
      <c r="D63" s="13">
        <v>146607.18517838555</v>
      </c>
      <c r="F63" s="3">
        <f>(B63/B62)^(1/Parameters!$B$16)-1</f>
        <v>2.6160244500218477E-2</v>
      </c>
      <c r="G63" s="3">
        <f>(C63/C62)^(1/Parameters!$B$16)-1</f>
        <v>2.5586208057093884E-2</v>
      </c>
      <c r="H63" s="3">
        <f>(D63/D62)^(1/Parameters!$B$16)-1</f>
        <v>2.5060371917612567E-2</v>
      </c>
      <c r="J63" s="13">
        <v>151401.79996252677</v>
      </c>
      <c r="K63" s="13">
        <v>261654.4866483181</v>
      </c>
      <c r="L63" s="13">
        <f t="shared" si="0"/>
        <v>-110252.68668579133</v>
      </c>
      <c r="M63" s="13">
        <v>151401.79996252677</v>
      </c>
      <c r="N63" s="13">
        <v>768107.24505468959</v>
      </c>
      <c r="O63" s="13">
        <f t="shared" si="1"/>
        <v>-616705.44509216282</v>
      </c>
    </row>
    <row r="64" spans="1:15" x14ac:dyDescent="0.3">
      <c r="A64">
        <f>Model!A64</f>
        <v>305</v>
      </c>
      <c r="B64" s="13">
        <v>113060.87641630111</v>
      </c>
      <c r="C64" s="13">
        <v>146854.17063925238</v>
      </c>
      <c r="D64" s="13">
        <v>165913.45904848288</v>
      </c>
      <c r="F64" s="3">
        <f>(B64/B63)^(1/Parameters!$B$16)-1</f>
        <v>2.6134567362587902E-2</v>
      </c>
      <c r="G64" s="3">
        <f>(C64/C63)^(1/Parameters!$B$16)-1</f>
        <v>2.5566084727184357E-2</v>
      </c>
      <c r="H64" s="3">
        <f>(D64/D63)^(1/Parameters!$B$16)-1</f>
        <v>2.5050525145229097E-2</v>
      </c>
      <c r="J64" s="13">
        <v>171132.34931126464</v>
      </c>
      <c r="K64" s="13">
        <v>315339.51386616216</v>
      </c>
      <c r="L64" s="13">
        <f t="shared" si="0"/>
        <v>-144207.16455489752</v>
      </c>
      <c r="M64" s="13">
        <v>171132.34931126464</v>
      </c>
      <c r="N64" s="13">
        <v>925703.84844260733</v>
      </c>
      <c r="O64" s="13">
        <f t="shared" si="1"/>
        <v>-754571.49913134263</v>
      </c>
    </row>
    <row r="65" spans="1:15" x14ac:dyDescent="0.3">
      <c r="A65">
        <f>Model!A65</f>
        <v>310</v>
      </c>
      <c r="B65" s="13">
        <v>128611.84537010548</v>
      </c>
      <c r="C65" s="13">
        <v>166595.46513983072</v>
      </c>
      <c r="D65" s="13">
        <v>187753.45660972936</v>
      </c>
      <c r="F65" s="3">
        <f>(B65/B64)^(1/Parameters!$B$16)-1</f>
        <v>2.6109537709778197E-2</v>
      </c>
      <c r="G65" s="3">
        <f>(C65/C64)^(1/Parameters!$B$16)-1</f>
        <v>2.5546550294994752E-2</v>
      </c>
      <c r="H65" s="3">
        <f>(D65/D64)^(1/Parameters!$B$16)-1</f>
        <v>2.5041065775663895E-2</v>
      </c>
      <c r="J65" s="13">
        <v>193434.16648970704</v>
      </c>
      <c r="K65" s="13">
        <v>380039.38047888526</v>
      </c>
      <c r="L65" s="13">
        <f t="shared" si="0"/>
        <v>-186605.21398917821</v>
      </c>
      <c r="M65" s="13">
        <v>193434.16648970704</v>
      </c>
      <c r="N65" s="13">
        <v>1115635.3758392697</v>
      </c>
      <c r="O65" s="13">
        <f t="shared" si="1"/>
        <v>-922201.20934956265</v>
      </c>
    </row>
    <row r="66" spans="1:15" x14ac:dyDescent="0.3">
      <c r="A66">
        <f>Model!A66</f>
        <v>315</v>
      </c>
      <c r="B66" s="13">
        <v>146284.37681657018</v>
      </c>
      <c r="C66" s="13">
        <v>188973.06471624362</v>
      </c>
      <c r="D66" s="13">
        <v>212458.94094221716</v>
      </c>
      <c r="F66" s="3">
        <f>(B66/B65)^(1/Parameters!$B$16)-1</f>
        <v>2.6085133245991932E-2</v>
      </c>
      <c r="G66" s="3">
        <f>(C66/C65)^(1/Parameters!$B$16)-1</f>
        <v>2.5527583902811068E-2</v>
      </c>
      <c r="H66" s="3">
        <f>(D66/D65)^(1/Parameters!$B$16)-1</f>
        <v>2.5031977724930599E-2</v>
      </c>
      <c r="J66" s="13">
        <v>218642.33685889532</v>
      </c>
      <c r="K66" s="13">
        <v>458014.05901854258</v>
      </c>
      <c r="L66" s="13">
        <f t="shared" si="0"/>
        <v>-239371.72215964727</v>
      </c>
      <c r="M66" s="13">
        <v>218642.33685889532</v>
      </c>
      <c r="N66" s="13">
        <v>1344536.1536716081</v>
      </c>
      <c r="O66" s="13">
        <f t="shared" si="1"/>
        <v>-1125893.8168127127</v>
      </c>
    </row>
    <row r="67" spans="1:15" x14ac:dyDescent="0.3">
      <c r="A67">
        <f>Model!A67</f>
        <v>320</v>
      </c>
      <c r="B67" s="13">
        <v>166365.99169366536</v>
      </c>
      <c r="C67" s="13">
        <v>214337.24186126472</v>
      </c>
      <c r="D67" s="13">
        <v>240405.04916678707</v>
      </c>
      <c r="F67" s="3">
        <f>(B67/B66)^(1/Parameters!$B$16)-1</f>
        <v>2.6061332679831128E-2</v>
      </c>
      <c r="G67" s="3">
        <f>(C67/C66)^(1/Parameters!$B$16)-1</f>
        <v>2.5509165615758889E-2</v>
      </c>
      <c r="H67" s="3">
        <f>(D67/D66)^(1/Parameters!$B$16)-1</f>
        <v>2.5023245639668845E-2</v>
      </c>
      <c r="J67" s="13">
        <v>247135.61380927195</v>
      </c>
      <c r="K67" s="13">
        <v>551987.2124680928</v>
      </c>
      <c r="L67" s="13">
        <f t="shared" si="0"/>
        <v>-304851.59865882085</v>
      </c>
      <c r="M67" s="13">
        <v>247135.61380927195</v>
      </c>
      <c r="N67" s="13">
        <v>1620401.708013325</v>
      </c>
      <c r="O67" s="13">
        <f t="shared" si="1"/>
        <v>-1373266.094204053</v>
      </c>
    </row>
    <row r="68" spans="1:15" x14ac:dyDescent="0.3">
      <c r="A68">
        <f>Model!A68</f>
        <v>325</v>
      </c>
      <c r="B68" s="13">
        <v>189182.96391327202</v>
      </c>
      <c r="C68" s="13">
        <v>243084.62410954607</v>
      </c>
      <c r="D68" s="13">
        <v>272015.95720913814</v>
      </c>
      <c r="F68" s="3">
        <f>(B68/B67)^(1/Parameters!$B$16)-1</f>
        <v>2.6038115668313377E-2</v>
      </c>
      <c r="G68" s="3">
        <f>(C68/C67)^(1/Parameters!$B$16)-1</f>
        <v>2.5491276371448546E-2</v>
      </c>
      <c r="H68" s="3">
        <f>(D68/D67)^(1/Parameters!$B$16)-1</f>
        <v>2.5014854859316316E-2</v>
      </c>
      <c r="J68" s="13">
        <v>279342.10953984701</v>
      </c>
      <c r="K68" s="13">
        <v>665241.33207002818</v>
      </c>
      <c r="L68" s="13">
        <f t="shared" ref="L68:L131" si="2">J68-K68</f>
        <v>-385899.22253018117</v>
      </c>
      <c r="M68" s="13">
        <v>279342.10953984701</v>
      </c>
      <c r="N68" s="13">
        <v>1952868.0490757627</v>
      </c>
      <c r="O68" s="13">
        <f t="shared" ref="O68:O131" si="3">M68-N68</f>
        <v>-1673525.9395359159</v>
      </c>
    </row>
    <row r="69" spans="1:15" x14ac:dyDescent="0.3">
      <c r="A69">
        <f>Model!A69</f>
        <v>330</v>
      </c>
      <c r="B69" s="13">
        <v>215105.51982218877</v>
      </c>
      <c r="C69" s="13">
        <v>275664.30963882501</v>
      </c>
      <c r="D69" s="13">
        <v>307771.28387919802</v>
      </c>
      <c r="F69" s="3">
        <f>(B69/B68)^(1/Parameters!$B$16)-1</f>
        <v>2.6015462764595654E-2</v>
      </c>
      <c r="G69" s="3">
        <f>(C69/C68)^(1/Parameters!$B$16)-1</f>
        <v>2.5473897932898337E-2</v>
      </c>
      <c r="H69" s="3">
        <f>(D69/D68)^(1/Parameters!$B$16)-1</f>
        <v>2.5006791380574711E-2</v>
      </c>
      <c r="J69" s="13">
        <v>315745.72745469806</v>
      </c>
      <c r="K69" s="13">
        <v>801732.39505957998</v>
      </c>
      <c r="L69" s="13">
        <f t="shared" si="2"/>
        <v>-485986.66760488192</v>
      </c>
      <c r="M69" s="13">
        <v>315745.72745469806</v>
      </c>
      <c r="N69" s="13">
        <v>2353548.2579666688</v>
      </c>
      <c r="O69" s="13">
        <f t="shared" si="3"/>
        <v>-2037802.5305119706</v>
      </c>
    </row>
    <row r="70" spans="1:15" x14ac:dyDescent="0.3">
      <c r="A70">
        <f>Model!A70</f>
        <v>335</v>
      </c>
      <c r="B70" s="13">
        <v>244553.73259780169</v>
      </c>
      <c r="C70" s="13">
        <v>312584.78772424761</v>
      </c>
      <c r="D70" s="13">
        <v>348213.33070896327</v>
      </c>
      <c r="F70" s="3">
        <f>(B70/B69)^(1/Parameters!$B$16)-1</f>
        <v>2.5993355369117843E-2</v>
      </c>
      <c r="G70" s="3">
        <f>(C70/C69)^(1/Parameters!$B$16)-1</f>
        <v>2.5457012844483318E-2</v>
      </c>
      <c r="H70" s="3">
        <f>(D70/D69)^(1/Parameters!$B$16)-1</f>
        <v>2.499904182400603E-2</v>
      </c>
      <c r="J70" s="13">
        <v>356893.43282372237</v>
      </c>
      <c r="K70" s="13">
        <v>966228.04732810485</v>
      </c>
      <c r="L70" s="13">
        <f t="shared" si="2"/>
        <v>-609334.61450438248</v>
      </c>
      <c r="M70" s="13">
        <v>356893.43282372237</v>
      </c>
      <c r="N70" s="13">
        <v>2836438.1327245729</v>
      </c>
      <c r="O70" s="13">
        <f t="shared" si="3"/>
        <v>-2479544.6999008507</v>
      </c>
    </row>
    <row r="71" spans="1:15" x14ac:dyDescent="0.3">
      <c r="A71">
        <f>Model!A71</f>
        <v>340</v>
      </c>
      <c r="B71" s="13">
        <v>278004.20415811503</v>
      </c>
      <c r="C71" s="13">
        <v>354421.76976392994</v>
      </c>
      <c r="D71" s="13">
        <v>393955.2665689335</v>
      </c>
      <c r="F71" s="3">
        <f>(B71/B70)^(1/Parameters!$B$16)-1</f>
        <v>2.5971775683910847E-2</v>
      </c>
      <c r="G71" s="3">
        <f>(C71/C70)^(1/Parameters!$B$16)-1</f>
        <v>2.5440604390688515E-2</v>
      </c>
      <c r="H71" s="3">
        <f>(D71/D70)^(1/Parameters!$B$16)-1</f>
        <v>2.4991593402610812E-2</v>
      </c>
      <c r="J71" s="13">
        <v>403403.47094950324</v>
      </c>
      <c r="K71" s="13">
        <v>1164474.1377502927</v>
      </c>
      <c r="L71" s="13">
        <f t="shared" si="2"/>
        <v>-761070.66680078942</v>
      </c>
      <c r="M71" s="13">
        <v>403403.47094950324</v>
      </c>
      <c r="N71" s="13">
        <v>3418405.0628835717</v>
      </c>
      <c r="O71" s="13">
        <f t="shared" si="3"/>
        <v>-3015001.5919340686</v>
      </c>
    </row>
    <row r="72" spans="1:15" x14ac:dyDescent="0.3">
      <c r="A72">
        <f>Model!A72</f>
        <v>345</v>
      </c>
      <c r="B72" s="13">
        <v>315997.63946514996</v>
      </c>
      <c r="C72" s="13">
        <v>401827.05045853887</v>
      </c>
      <c r="D72" s="13">
        <v>445690.38029993657</v>
      </c>
      <c r="F72" s="3">
        <f>(B72/B71)^(1/Parameters!$B$16)-1</f>
        <v>2.5950706669825463E-2</v>
      </c>
      <c r="G72" s="3">
        <f>(C72/C71)^(1/Parameters!$B$16)-1</f>
        <v>2.5424656557452741E-2</v>
      </c>
      <c r="H72" s="3">
        <f>(D72/D71)^(1/Parameters!$B$16)-1</f>
        <v>2.4984433892243585E-2</v>
      </c>
      <c r="J72" s="13">
        <v>455974.65631844464</v>
      </c>
      <c r="K72" s="13">
        <v>1403395.4212351984</v>
      </c>
      <c r="L72" s="13">
        <f t="shared" si="2"/>
        <v>-947420.76491675375</v>
      </c>
      <c r="M72" s="13">
        <v>455974.65631844464</v>
      </c>
      <c r="N72" s="13">
        <v>4119777.2090038145</v>
      </c>
      <c r="O72" s="13">
        <f t="shared" si="3"/>
        <v>-3663802.5526853697</v>
      </c>
    </row>
    <row r="73" spans="1:15" x14ac:dyDescent="0.3">
      <c r="A73">
        <f>Model!A73</f>
        <v>350</v>
      </c>
      <c r="B73" s="13">
        <v>359147.43203013466</v>
      </c>
      <c r="C73" s="13">
        <v>455538.53440842917</v>
      </c>
      <c r="D73" s="13">
        <v>504202.54066736833</v>
      </c>
      <c r="F73" s="3">
        <f>(B73/B72)^(1/Parameters!$B$16)-1</f>
        <v>2.5930132006480422E-2</v>
      </c>
      <c r="G73" s="3">
        <f>(C73/C72)^(1/Parameters!$B$16)-1</f>
        <v>2.5409153995928691E-2</v>
      </c>
      <c r="H73" s="3">
        <f>(D73/D72)^(1/Parameters!$B$16)-1</f>
        <v>2.4977551603754033E-2</v>
      </c>
      <c r="J73" s="13">
        <v>515396.87230591418</v>
      </c>
      <c r="K73" s="13">
        <v>1691337.4410778536</v>
      </c>
      <c r="L73" s="13">
        <f t="shared" si="2"/>
        <v>-1175940.5687719393</v>
      </c>
      <c r="M73" s="13">
        <v>515396.87230591418</v>
      </c>
      <c r="N73" s="13">
        <v>4965053.5672651269</v>
      </c>
      <c r="O73" s="13">
        <f t="shared" si="3"/>
        <v>-4449656.694959213</v>
      </c>
    </row>
    <row r="74" spans="1:15" x14ac:dyDescent="0.3">
      <c r="A74">
        <f>Model!A74</f>
        <v>355</v>
      </c>
      <c r="B74" s="13">
        <v>408149.39520398027</v>
      </c>
      <c r="C74" s="13">
        <v>516391.58112629497</v>
      </c>
      <c r="D74" s="13">
        <v>570378.02111020545</v>
      </c>
      <c r="F74" s="3">
        <f>(B74/B73)^(1/Parameters!$B$16)-1</f>
        <v>2.5910036054714203E-2</v>
      </c>
      <c r="G74" s="3">
        <f>(C74/C73)^(1/Parameters!$B$16)-1</f>
        <v>2.5394081988469042E-2</v>
      </c>
      <c r="H74" s="3">
        <f>(D74/D73)^(1/Parameters!$B$16)-1</f>
        <v>2.4970935356722679E-2</v>
      </c>
      <c r="J74" s="13">
        <v>582562.93919371755</v>
      </c>
      <c r="K74" s="13">
        <v>2038358.0395851671</v>
      </c>
      <c r="L74" s="13">
        <f t="shared" si="2"/>
        <v>-1455795.1003914494</v>
      </c>
      <c r="M74" s="13">
        <v>582562.93919371755</v>
      </c>
      <c r="N74" s="13">
        <v>5983759.7217479423</v>
      </c>
      <c r="O74" s="13">
        <f t="shared" si="3"/>
        <v>-5401196.7825542251</v>
      </c>
    </row>
    <row r="75" spans="1:15" x14ac:dyDescent="0.3">
      <c r="A75">
        <f>Model!A75</f>
        <v>360</v>
      </c>
      <c r="B75" s="13">
        <v>463792.79170138657</v>
      </c>
      <c r="C75" s="13">
        <v>585331.84152019105</v>
      </c>
      <c r="D75" s="13">
        <v>645218.86729079287</v>
      </c>
      <c r="F75" s="3">
        <f>(B75/B74)^(1/Parameters!$B$16)-1</f>
        <v>2.5890403821371644E-2</v>
      </c>
      <c r="G75" s="3">
        <f>(C75/C74)^(1/Parameters!$B$16)-1</f>
        <v>2.5379426416693773E-2</v>
      </c>
      <c r="H75" s="3">
        <f>(D75/D74)^(1/Parameters!$B$16)-1</f>
        <v>2.4964574454694688E-2</v>
      </c>
      <c r="J75" s="13">
        <v>658482.02881717274</v>
      </c>
      <c r="K75" s="13">
        <v>2456578.6794701698</v>
      </c>
      <c r="L75" s="13">
        <f t="shared" si="2"/>
        <v>-1798096.6506529972</v>
      </c>
      <c r="M75" s="13">
        <v>658482.02881717274</v>
      </c>
      <c r="N75" s="13">
        <v>7211479.1759105828</v>
      </c>
      <c r="O75" s="13">
        <f t="shared" si="3"/>
        <v>-6552997.1470934097</v>
      </c>
    </row>
    <row r="76" spans="1:15" x14ac:dyDescent="0.3">
      <c r="A76">
        <f>Model!A76</f>
        <v>365</v>
      </c>
      <c r="B76" s="13">
        <v>526972.83403777832</v>
      </c>
      <c r="C76" s="13">
        <v>663429.78158488753</v>
      </c>
      <c r="D76" s="13">
        <v>729858.00866198307</v>
      </c>
      <c r="F76" s="3">
        <f>(B76/B75)^(1/Parameters!$B$16)-1</f>
        <v>2.5871220926249716E-2</v>
      </c>
      <c r="G76" s="3">
        <f>(C76/C75)^(1/Parameters!$B$16)-1</f>
        <v>2.5365173731478396E-2</v>
      </c>
      <c r="H76" s="3">
        <f>(D76/D75)^(1/Parameters!$B$16)-1</f>
        <v>2.4958458661800798E-2</v>
      </c>
      <c r="J76" s="13">
        <v>744294.82739717665</v>
      </c>
      <c r="K76" s="13">
        <v>2960607.8477044995</v>
      </c>
      <c r="L76" s="13">
        <f t="shared" si="2"/>
        <v>-2216313.020307323</v>
      </c>
      <c r="M76" s="13">
        <v>744294.82739717665</v>
      </c>
      <c r="N76" s="13">
        <v>8691096.2877701316</v>
      </c>
      <c r="O76" s="13">
        <f t="shared" si="3"/>
        <v>-7946801.4603729546</v>
      </c>
    </row>
    <row r="77" spans="1:15" x14ac:dyDescent="0.3">
      <c r="A77">
        <f>Model!A77</f>
        <v>370</v>
      </c>
      <c r="B77" s="13">
        <v>598704.85146793386</v>
      </c>
      <c r="C77" s="13">
        <v>751897.11469254666</v>
      </c>
      <c r="D77" s="13">
        <v>825576.34150478616</v>
      </c>
      <c r="F77" s="3">
        <f>(B77/B76)^(1/Parameters!$B$16)-1</f>
        <v>2.58524735710568E-2</v>
      </c>
      <c r="G77" s="3">
        <f>(C77/C76)^(1/Parameters!$B$16)-1</f>
        <v>2.5351310924745407E-2</v>
      </c>
      <c r="H77" s="3">
        <f>(D77/D76)^(1/Parameters!$B$16)-1</f>
        <v>2.4952578180690077E-2</v>
      </c>
      <c r="J77" s="13">
        <v>841290.6743792136</v>
      </c>
      <c r="K77" s="13">
        <v>3568051.33136624</v>
      </c>
      <c r="L77" s="13">
        <f t="shared" si="2"/>
        <v>-2726760.6569870263</v>
      </c>
      <c r="M77" s="13">
        <v>841290.6743792136</v>
      </c>
      <c r="N77" s="13">
        <v>10474294.22463166</v>
      </c>
      <c r="O77" s="13">
        <f t="shared" si="3"/>
        <v>-9633003.5502524469</v>
      </c>
    </row>
    <row r="78" spans="1:15" x14ac:dyDescent="0.3">
      <c r="A78">
        <f>Model!A78</f>
        <v>375</v>
      </c>
      <c r="B78" s="13">
        <v>680140.34495759325</v>
      </c>
      <c r="C78" s="13">
        <v>852105.39288498275</v>
      </c>
      <c r="D78" s="13">
        <v>933822.04054657475</v>
      </c>
      <c r="F78" s="3">
        <f>(B78/B77)^(1/Parameters!$B$16)-1</f>
        <v>2.5834148510239352E-2</v>
      </c>
      <c r="G78" s="3">
        <f>(C78/C77)^(1/Parameters!$B$16)-1</f>
        <v>2.5337825502917521E-2</v>
      </c>
      <c r="H78" s="3">
        <f>(D78/D77)^(1/Parameters!$B$16)-1</f>
        <v>2.4946923631676166E-2</v>
      </c>
      <c r="J78" s="13">
        <v>950926.93479078449</v>
      </c>
      <c r="K78" s="13">
        <v>4300127.189467309</v>
      </c>
      <c r="L78" s="13">
        <f t="shared" si="2"/>
        <v>-3349200.2546765245</v>
      </c>
      <c r="M78" s="13">
        <v>950926.93479078449</v>
      </c>
      <c r="N78" s="13">
        <v>12623360.261067888</v>
      </c>
      <c r="O78" s="13">
        <f t="shared" si="3"/>
        <v>-11672433.326277103</v>
      </c>
    </row>
    <row r="79" spans="1:15" x14ac:dyDescent="0.3">
      <c r="A79">
        <f>Model!A79</f>
        <v>380</v>
      </c>
      <c r="B79" s="13">
        <v>772585.18109527417</v>
      </c>
      <c r="C79" s="13">
        <v>965607.04037865798</v>
      </c>
      <c r="D79" s="13">
        <v>1056232.3897930381</v>
      </c>
      <c r="F79" s="3">
        <f>(B79/B78)^(1/Parameters!$B$16)-1</f>
        <v>2.5816233023543855E-2</v>
      </c>
      <c r="G79" s="3">
        <f>(C79/C78)^(1/Parameters!$B$16)-1</f>
        <v>2.5324705461928776E-2</v>
      </c>
      <c r="H79" s="3">
        <f>(D79/D78)^(1/Parameters!$B$16)-1</f>
        <v>2.4941486033020377E-2</v>
      </c>
      <c r="J79" s="13">
        <v>1074850.8961873967</v>
      </c>
      <c r="K79" s="13">
        <v>5182406.9017851297</v>
      </c>
      <c r="L79" s="13">
        <f t="shared" si="2"/>
        <v>-4107556.005597733</v>
      </c>
      <c r="M79" s="13">
        <v>1074850.8961873967</v>
      </c>
      <c r="N79" s="13">
        <v>15213361.479380436</v>
      </c>
      <c r="O79" s="13">
        <f t="shared" si="3"/>
        <v>-14138510.58319304</v>
      </c>
    </row>
    <row r="80" spans="1:15" x14ac:dyDescent="0.3">
      <c r="A80">
        <f>Model!A80</f>
        <v>385</v>
      </c>
      <c r="B80" s="13">
        <v>877520.20911458822</v>
      </c>
      <c r="C80" s="13">
        <v>1094159.149596744</v>
      </c>
      <c r="D80" s="13">
        <v>1194658.4611004528</v>
      </c>
      <c r="F80" s="3">
        <f>(B80/B79)^(1/Parameters!$B$16)-1</f>
        <v>2.5798714890202357E-2</v>
      </c>
      <c r="G80" s="3">
        <f>(C80/C79)^(1/Parameters!$B$16)-1</f>
        <v>2.5311939263686245E-2</v>
      </c>
      <c r="H80" s="3">
        <f>(D80/D79)^(1/Parameters!$B$16)-1</f>
        <v>2.4936256782288613E-2</v>
      </c>
      <c r="J80" s="13">
        <v>1214924.5191893009</v>
      </c>
      <c r="K80" s="13">
        <v>6245708.5830982476</v>
      </c>
      <c r="L80" s="13">
        <f t="shared" si="2"/>
        <v>-5030784.0639089467</v>
      </c>
      <c r="M80" s="13">
        <v>1214924.5191893009</v>
      </c>
      <c r="N80" s="13">
        <v>18334766.869967837</v>
      </c>
      <c r="O80" s="13">
        <f t="shared" si="3"/>
        <v>-17119842.350778535</v>
      </c>
    </row>
    <row r="81" spans="1:15" x14ac:dyDescent="0.3">
      <c r="A81">
        <f>Model!A81</f>
        <v>390</v>
      </c>
      <c r="B81" s="13">
        <v>996624.62286085752</v>
      </c>
      <c r="C81" s="13">
        <v>1239750.402001546</v>
      </c>
      <c r="D81" s="13">
        <v>1351193.0118479738</v>
      </c>
      <c r="F81" s="3">
        <f>(B81/B80)^(1/Parameters!$B$16)-1</f>
        <v>2.5781582364622802E-2</v>
      </c>
      <c r="G81" s="3">
        <f>(C81/C80)^(1/Parameters!$B$16)-1</f>
        <v>2.5299515813883122E-2</v>
      </c>
      <c r="H81" s="3">
        <f>(D81/D80)^(1/Parameters!$B$16)-1</f>
        <v>2.4931227638703257E-2</v>
      </c>
      <c r="J81" s="13">
        <v>1373252.4134863897</v>
      </c>
      <c r="K81" s="13">
        <v>7527173.4628846273</v>
      </c>
      <c r="L81" s="13">
        <f t="shared" si="2"/>
        <v>-6153921.0493982378</v>
      </c>
      <c r="M81" s="13">
        <v>1373252.4134863897</v>
      </c>
      <c r="N81" s="13">
        <v>22096607.421817496</v>
      </c>
      <c r="O81" s="13">
        <f t="shared" si="3"/>
        <v>-20723355.008331105</v>
      </c>
    </row>
    <row r="82" spans="1:15" x14ac:dyDescent="0.3">
      <c r="A82">
        <f>Model!A82</f>
        <v>395</v>
      </c>
      <c r="B82" s="13">
        <v>1131802.4321809937</v>
      </c>
      <c r="C82" s="13">
        <v>1404631.5234504452</v>
      </c>
      <c r="D82" s="13">
        <v>1528202.0214866328</v>
      </c>
      <c r="F82" s="3">
        <f>(B82/B81)^(1/Parameters!$B$16)-1</f>
        <v>2.5764824153490684E-2</v>
      </c>
      <c r="G82" s="3">
        <f>(C82/C81)^(1/Parameters!$B$16)-1</f>
        <v>2.5287424441076345E-2</v>
      </c>
      <c r="H82" s="3">
        <f>(D82/D81)^(1/Parameters!$B$16)-1</f>
        <v>2.4926390706436541E-2</v>
      </c>
      <c r="J82" s="13">
        <v>1552213.459651449</v>
      </c>
      <c r="K82" s="13">
        <v>9071563.2320214007</v>
      </c>
      <c r="L82" s="13">
        <f t="shared" si="2"/>
        <v>-7519349.7723699519</v>
      </c>
      <c r="M82" s="13">
        <v>1552213.459651449</v>
      </c>
      <c r="N82" s="13">
        <v>26630284.585384395</v>
      </c>
      <c r="O82" s="13">
        <f t="shared" si="3"/>
        <v>-25078071.125732947</v>
      </c>
    </row>
    <row r="83" spans="1:15" x14ac:dyDescent="0.3">
      <c r="A83">
        <f>Model!A83</f>
        <v>400</v>
      </c>
      <c r="B83" s="13">
        <v>1285212.4565000162</v>
      </c>
      <c r="C83" s="13">
        <v>1591349.7374570973</v>
      </c>
      <c r="D83" s="13">
        <v>1728360.3414701514</v>
      </c>
      <c r="F83" s="3">
        <f>(B83/B82)^(1/Parameters!$B$16)-1</f>
        <v>2.5748429394174766E-2</v>
      </c>
      <c r="G83" s="3">
        <f>(C83/C82)^(1/Parameters!$B$16)-1</f>
        <v>2.5275654876937281E-2</v>
      </c>
      <c r="H83" s="3">
        <f>(D83/D82)^(1/Parameters!$B$16)-1</f>
        <v>2.4921738418777428E-2</v>
      </c>
      <c r="J83" s="13">
        <v>1754496.5518802633</v>
      </c>
      <c r="K83" s="13">
        <v>10932823.572930571</v>
      </c>
      <c r="L83" s="13">
        <f t="shared" si="2"/>
        <v>-9178327.0210503079</v>
      </c>
      <c r="M83" s="13">
        <v>1754496.5518802633</v>
      </c>
      <c r="N83" s="13">
        <v>32094160.137829404</v>
      </c>
      <c r="O83" s="13">
        <f t="shared" si="3"/>
        <v>-30339663.585949142</v>
      </c>
    </row>
    <row r="84" spans="1:15" x14ac:dyDescent="0.3">
      <c r="A84">
        <f>Model!A84</f>
        <v>405</v>
      </c>
      <c r="B84" s="13">
        <v>1459302.308015852</v>
      </c>
      <c r="C84" s="13">
        <v>1802787.740418897</v>
      </c>
      <c r="D84" s="13">
        <v>1954691.9949355293</v>
      </c>
      <c r="F84" s="3">
        <f>(B84/B83)^(1/Parameters!$B$16)-1</f>
        <v>2.5732387634369802E-2</v>
      </c>
      <c r="G84" s="3">
        <f>(C84/C83)^(1/Parameters!$B$16)-1</f>
        <v>2.5264197237611974E-2</v>
      </c>
      <c r="H84" s="3">
        <f>(D84/D83)^(1/Parameters!$B$16)-1</f>
        <v>2.4917263523133393E-2</v>
      </c>
      <c r="J84" s="13">
        <v>1983140.9986941866</v>
      </c>
      <c r="K84" s="13">
        <v>13175968.487428218</v>
      </c>
      <c r="L84" s="13">
        <f t="shared" si="2"/>
        <v>-11192827.488734031</v>
      </c>
      <c r="M84" s="13">
        <v>1983140.9986941866</v>
      </c>
      <c r="N84" s="13">
        <v>38679087.775049776</v>
      </c>
      <c r="O84" s="13">
        <f t="shared" si="3"/>
        <v>-36695946.776355587</v>
      </c>
    </row>
    <row r="85" spans="1:15" x14ac:dyDescent="0.3">
      <c r="A85">
        <f>Model!A85</f>
        <v>410</v>
      </c>
      <c r="B85" s="13">
        <v>1656846.8938384862</v>
      </c>
      <c r="C85" s="13">
        <v>2042207.791489261</v>
      </c>
      <c r="D85" s="13">
        <v>2210615.7324281833</v>
      </c>
      <c r="F85" s="3">
        <f>(B85/B84)^(1/Parameters!$B$16)-1</f>
        <v>2.5716688812874144E-2</v>
      </c>
      <c r="G85" s="3">
        <f>(C85/C84)^(1/Parameters!$B$16)-1</f>
        <v>2.5253042006108561E-2</v>
      </c>
      <c r="H85" s="3">
        <f>(D85/D84)^(1/Parameters!$B$16)-1</f>
        <v>2.4912959066799356E-2</v>
      </c>
      <c r="J85" s="13">
        <v>2241582.1886267057</v>
      </c>
      <c r="K85" s="13">
        <v>15879351.242029214</v>
      </c>
      <c r="L85" s="13">
        <f t="shared" si="2"/>
        <v>-13637769.05340251</v>
      </c>
      <c r="M85" s="13">
        <v>2241582.1886267057</v>
      </c>
      <c r="N85" s="13">
        <v>46615079.649539858</v>
      </c>
      <c r="O85" s="13">
        <f t="shared" si="3"/>
        <v>-44373497.460913152</v>
      </c>
    </row>
    <row r="86" spans="1:15" x14ac:dyDescent="0.3">
      <c r="A86">
        <f>Model!A86</f>
        <v>415</v>
      </c>
      <c r="B86" s="13">
        <v>1880992.0364739646</v>
      </c>
      <c r="C86" s="13">
        <v>2313301.5873671751</v>
      </c>
      <c r="D86" s="13">
        <v>2499996.5290087163</v>
      </c>
      <c r="F86" s="3">
        <f>(B86/B85)^(1/Parameters!$B$16)-1</f>
        <v>2.5701323241446472E-2</v>
      </c>
      <c r="G86" s="3">
        <f>(C86/C85)^(1/Parameters!$B$16)-1</f>
        <v>2.5242180015649929E-2</v>
      </c>
      <c r="H86" s="3">
        <f>(D86/D85)^(1/Parameters!$B$16)-1</f>
        <v>2.4908818383463593E-2</v>
      </c>
      <c r="J86" s="13">
        <v>2533703.2070221151</v>
      </c>
      <c r="K86" s="13">
        <v>19137401.255044471</v>
      </c>
      <c r="L86" s="13">
        <f t="shared" si="2"/>
        <v>-16603698.048022356</v>
      </c>
      <c r="M86" s="13">
        <v>2533703.2070221151</v>
      </c>
      <c r="N86" s="13">
        <v>56179340.716888264</v>
      </c>
      <c r="O86" s="13">
        <f t="shared" si="3"/>
        <v>-53645637.509866148</v>
      </c>
    </row>
    <row r="87" spans="1:15" x14ac:dyDescent="0.3">
      <c r="A87">
        <f>Model!A87</f>
        <v>420</v>
      </c>
      <c r="B87" s="13">
        <v>2135303.8913871264</v>
      </c>
      <c r="C87" s="13">
        <v>2620246.6800197335</v>
      </c>
      <c r="D87" s="13">
        <v>2827203.7974238978</v>
      </c>
      <c r="F87" s="3">
        <f>(B87/B86)^(1/Parameters!$B$16)-1</f>
        <v>2.5686281587656179E-2</v>
      </c>
      <c r="G87" s="3">
        <f>(C87/C86)^(1/Parameters!$B$16)-1</f>
        <v>2.5231602433927414E-2</v>
      </c>
      <c r="H87" s="3">
        <f>(D87/D86)^(1/Parameters!$B$16)-1</f>
        <v>2.4904835080393317E-2</v>
      </c>
      <c r="J87" s="13">
        <v>2863893.1794899381</v>
      </c>
      <c r="K87" s="13">
        <v>23063922.525198545</v>
      </c>
      <c r="L87" s="13">
        <f t="shared" si="2"/>
        <v>-20200029.345708609</v>
      </c>
      <c r="M87" s="13">
        <v>2863893.1794899381</v>
      </c>
      <c r="N87" s="13">
        <v>67705951.531402528</v>
      </c>
      <c r="O87" s="13">
        <f t="shared" si="3"/>
        <v>-64842058.351912588</v>
      </c>
    </row>
    <row r="88" spans="1:15" x14ac:dyDescent="0.3">
      <c r="A88">
        <f>Model!A88</f>
        <v>425</v>
      </c>
      <c r="B88" s="13">
        <v>2423824.9301910275</v>
      </c>
      <c r="C88" s="13">
        <v>2967770.294573091</v>
      </c>
      <c r="D88" s="13">
        <v>3197177.1930165254</v>
      </c>
      <c r="F88" s="3">
        <f>(B88/B87)^(1/Parameters!$B$16)-1</f>
        <v>2.567155485867878E-2</v>
      </c>
      <c r="G88" s="3">
        <f>(C88/C87)^(1/Parameters!$B$16)-1</f>
        <v>2.5221300748206721E-2</v>
      </c>
      <c r="H88" s="3">
        <f>(D88/D87)^(1/Parameters!$B$16)-1</f>
        <v>2.4901003026269741E-2</v>
      </c>
      <c r="J88" s="13">
        <v>3237113.2186270244</v>
      </c>
      <c r="K88" s="13">
        <v>27796068.816195417</v>
      </c>
      <c r="L88" s="13">
        <f t="shared" si="2"/>
        <v>-24558955.597568393</v>
      </c>
      <c r="M88" s="13">
        <v>3237113.2186270244</v>
      </c>
      <c r="N88" s="13">
        <v>81597537.711840525</v>
      </c>
      <c r="O88" s="13">
        <f t="shared" si="3"/>
        <v>-78360424.493213505</v>
      </c>
    </row>
    <row r="89" spans="1:15" x14ac:dyDescent="0.3">
      <c r="A89">
        <f>Model!A89</f>
        <v>430</v>
      </c>
      <c r="B89" s="13">
        <v>2751137.3596877158</v>
      </c>
      <c r="C89" s="13">
        <v>3361221.5168028893</v>
      </c>
      <c r="D89" s="13">
        <v>3615501.0002051457</v>
      </c>
      <c r="F89" s="3">
        <f>(B89/B88)^(1/Parameters!$B$16)-1</f>
        <v>2.5657134385968394E-2</v>
      </c>
      <c r="G89" s="3">
        <f>(C89/C88)^(1/Parameters!$B$16)-1</f>
        <v>2.5211266751223649E-2</v>
      </c>
      <c r="H89" s="3">
        <f>(D89/D88)^(1/Parameters!$B$16)-1</f>
        <v>2.4897316339634212E-2</v>
      </c>
      <c r="J89" s="13">
        <v>3658970.96485845</v>
      </c>
      <c r="K89" s="13">
        <v>33499134.450809199</v>
      </c>
      <c r="L89" s="13">
        <f t="shared" si="2"/>
        <v>-29840163.485950749</v>
      </c>
      <c r="M89" s="13">
        <v>3658970.96485845</v>
      </c>
      <c r="N89" s="13">
        <v>98339333.692801654</v>
      </c>
      <c r="O89" s="13">
        <f t="shared" si="3"/>
        <v>-94680362.727943212</v>
      </c>
    </row>
    <row r="90" spans="1:15" x14ac:dyDescent="0.3">
      <c r="A90">
        <f>Model!A90</f>
        <v>435</v>
      </c>
      <c r="B90" s="13">
        <v>3122434.9620889281</v>
      </c>
      <c r="C90" s="13">
        <v>3806652.9465229348</v>
      </c>
      <c r="D90" s="13">
        <v>4088488.2194010685</v>
      </c>
      <c r="F90" s="3">
        <f>(B90/B89)^(1/Parameters!$B$16)-1</f>
        <v>2.5643011810747796E-2</v>
      </c>
      <c r="G90" s="3">
        <f>(C90/C89)^(1/Parameters!$B$16)-1</f>
        <v>2.5201492527822333E-2</v>
      </c>
      <c r="H90" s="3">
        <f>(D90/D89)^(1/Parameters!$B$16)-1</f>
        <v>2.4893769377897224E-2</v>
      </c>
      <c r="J90" s="13">
        <v>4135804.8413751605</v>
      </c>
      <c r="K90" s="13">
        <v>40372328.057395764</v>
      </c>
      <c r="L90" s="13">
        <f t="shared" si="2"/>
        <v>-36236523.216020606</v>
      </c>
      <c r="M90" s="13">
        <v>4135804.8413751605</v>
      </c>
      <c r="N90" s="13">
        <v>118516132.00995997</v>
      </c>
      <c r="O90" s="13">
        <f t="shared" si="3"/>
        <v>-114380327.16858481</v>
      </c>
    </row>
    <row r="91" spans="1:15" x14ac:dyDescent="0.3">
      <c r="A91">
        <f>Model!A91</f>
        <v>440</v>
      </c>
      <c r="B91" s="13">
        <v>3543604.4720468828</v>
      </c>
      <c r="C91" s="13">
        <v>4310913.056628284</v>
      </c>
      <c r="D91" s="13">
        <v>4623275.6190866642</v>
      </c>
      <c r="F91" s="3">
        <f>(B91/B90)^(1/Parameters!$B$16)-1</f>
        <v>2.5629179070280061E-2</v>
      </c>
      <c r="G91" s="3">
        <f>(C91/C90)^(1/Parameters!$B$16)-1</f>
        <v>2.519197044229915E-2</v>
      </c>
      <c r="H91" s="3">
        <f>(D91/D90)^(1/Parameters!$B$16)-1</f>
        <v>2.4890356726901652E-2</v>
      </c>
      <c r="J91" s="13">
        <v>4674779.2891010093</v>
      </c>
      <c r="K91" s="13">
        <v>48655730.946344279</v>
      </c>
      <c r="L91" s="13">
        <f t="shared" si="2"/>
        <v>-43980951.657243267</v>
      </c>
      <c r="M91" s="13">
        <v>4674779.2891010093</v>
      </c>
      <c r="N91" s="13">
        <v>142832710.15929627</v>
      </c>
      <c r="O91" s="13">
        <f t="shared" si="3"/>
        <v>-138157930.87019527</v>
      </c>
    </row>
    <row r="92" spans="1:15" x14ac:dyDescent="0.3">
      <c r="A92">
        <f>Model!A92</f>
        <v>445</v>
      </c>
      <c r="B92" s="13">
        <v>4021317.7536276262</v>
      </c>
      <c r="C92" s="13">
        <v>4881750.659763149</v>
      </c>
      <c r="D92" s="13">
        <v>5227931.1826468604</v>
      </c>
      <c r="F92" s="3">
        <f>(B92/B91)^(1/Parameters!$B$16)-1</f>
        <v>2.5615628384857203E-2</v>
      </c>
      <c r="G92" s="3">
        <f>(C92/C91)^(1/Parameters!$B$16)-1</f>
        <v>2.5182693126396538E-2</v>
      </c>
      <c r="H92" s="3">
        <f>(D92/D91)^(1/Parameters!$B$16)-1</f>
        <v>2.4887073190984044E-2</v>
      </c>
      <c r="J92" s="13">
        <v>5283992.4125968562</v>
      </c>
      <c r="K92" s="13">
        <v>58638683.173222937</v>
      </c>
      <c r="L92" s="13">
        <f t="shared" si="2"/>
        <v>-53354690.760626078</v>
      </c>
      <c r="M92" s="13">
        <v>5283992.4125968562</v>
      </c>
      <c r="N92" s="13">
        <v>172138448.54247421</v>
      </c>
      <c r="O92" s="13">
        <f t="shared" si="3"/>
        <v>-166854456.12987736</v>
      </c>
    </row>
    <row r="93" spans="1:15" x14ac:dyDescent="0.3">
      <c r="A93">
        <f>Model!A93</f>
        <v>450</v>
      </c>
      <c r="B93" s="13">
        <v>4563136.2073302064</v>
      </c>
      <c r="C93" s="13">
        <v>5527933.0680070156</v>
      </c>
      <c r="D93" s="13">
        <v>5911575.5659042988</v>
      </c>
      <c r="F93" s="3">
        <f>(B93/B92)^(1/Parameters!$B$16)-1</f>
        <v>2.5602352245475801E-2</v>
      </c>
      <c r="G93" s="3">
        <f>(C93/C92)^(1/Parameters!$B$16)-1</f>
        <v>2.517365346792011E-2</v>
      </c>
      <c r="H93" s="3">
        <f>(D93/D92)^(1/Parameters!$B$16)-1</f>
        <v>2.4883913783525946E-2</v>
      </c>
      <c r="J93" s="13">
        <v>5972597.6542842332</v>
      </c>
      <c r="K93" s="13">
        <v>70669890.21460712</v>
      </c>
      <c r="L93" s="13">
        <f t="shared" si="2"/>
        <v>-64697292.560322888</v>
      </c>
      <c r="M93" s="13">
        <v>5972597.6542842332</v>
      </c>
      <c r="N93" s="13">
        <v>207456999.40554836</v>
      </c>
      <c r="O93" s="13">
        <f t="shared" si="3"/>
        <v>-201484401.75126413</v>
      </c>
    </row>
    <row r="94" spans="1:15" x14ac:dyDescent="0.3">
      <c r="A94">
        <f>Model!A94</f>
        <v>455</v>
      </c>
      <c r="B94" s="13">
        <v>5177629.026259263</v>
      </c>
      <c r="C94" s="13">
        <v>6259379.7383741625</v>
      </c>
      <c r="D94" s="13">
        <v>6684519.3919573613</v>
      </c>
      <c r="F94" s="3">
        <f>(B94/B93)^(1/Parameters!$B$16)-1</f>
        <v>2.5589343402143916E-2</v>
      </c>
      <c r="G94" s="3">
        <f>(C94/C93)^(1/Parameters!$B$16)-1</f>
        <v>2.5164844599928404E-2</v>
      </c>
      <c r="H94" s="3">
        <f>(D94/D93)^(1/Parameters!$B$16)-1</f>
        <v>2.4880873717951335E-2</v>
      </c>
      <c r="J94" s="13">
        <v>6750941.3251466583</v>
      </c>
      <c r="K94" s="13">
        <v>85169603.283745348</v>
      </c>
      <c r="L94" s="13">
        <f t="shared" si="2"/>
        <v>-78418661.958598688</v>
      </c>
      <c r="M94" s="13">
        <v>6750941.3251466583</v>
      </c>
      <c r="N94" s="13">
        <v>250022043.10987619</v>
      </c>
      <c r="O94" s="13">
        <f t="shared" si="3"/>
        <v>-243271101.78472954</v>
      </c>
    </row>
    <row r="95" spans="1:15" x14ac:dyDescent="0.3">
      <c r="A95">
        <f>Model!A95</f>
        <v>460</v>
      </c>
      <c r="B95" s="13">
        <v>5874507.1345005948</v>
      </c>
      <c r="C95" s="13">
        <v>7087313.4314364949</v>
      </c>
      <c r="D95" s="13">
        <v>7558418.4480267372</v>
      </c>
      <c r="F95" s="3">
        <f>(B95/B94)^(1/Parameters!$B$16)-1</f>
        <v>2.5576594852798396E-2</v>
      </c>
      <c r="G95" s="3">
        <f>(C95/C94)^(1/Parameters!$B$16)-1</f>
        <v>2.5156259890474653E-2</v>
      </c>
      <c r="H95" s="3">
        <f>(D95/D94)^(1/Parameters!$B$16)-1</f>
        <v>2.4877948399161021E-2</v>
      </c>
      <c r="J95" s="13">
        <v>7630718.0583110387</v>
      </c>
      <c r="K95" s="13">
        <v>102644298.74565189</v>
      </c>
      <c r="L95" s="13">
        <f t="shared" si="2"/>
        <v>-95013580.687340841</v>
      </c>
      <c r="M95" s="13">
        <v>7630718.0583110387</v>
      </c>
      <c r="N95" s="13">
        <v>301320380.70519328</v>
      </c>
      <c r="O95" s="13">
        <f t="shared" si="3"/>
        <v>-293689662.64688224</v>
      </c>
    </row>
    <row r="96" spans="1:15" x14ac:dyDescent="0.3">
      <c r="A96">
        <f>Model!A96</f>
        <v>465</v>
      </c>
      <c r="B96" s="13">
        <v>6664774.8829133548</v>
      </c>
      <c r="C96" s="13">
        <v>8024431.1755482042</v>
      </c>
      <c r="D96" s="13">
        <v>8546449.1181574687</v>
      </c>
      <c r="F96" s="3">
        <f>(B96/B95)^(1/Parameters!$B$16)-1</f>
        <v>2.5564099832781739E-2</v>
      </c>
      <c r="G96" s="3">
        <f>(C96/C95)^(1/Parameters!$B$16)-1</f>
        <v>2.5147892932862348E-2</v>
      </c>
      <c r="H96" s="3">
        <f>(D96/D95)^(1/Parameters!$B$16)-1</f>
        <v>2.4875133415370954E-2</v>
      </c>
      <c r="J96" s="13">
        <v>8625146.5212030075</v>
      </c>
      <c r="K96" s="13">
        <v>123704369.3850034</v>
      </c>
      <c r="L96" s="13">
        <f t="shared" si="2"/>
        <v>-115079222.86380039</v>
      </c>
      <c r="M96" s="13">
        <v>8625146.5212030075</v>
      </c>
      <c r="N96" s="13">
        <v>363143868.03255433</v>
      </c>
      <c r="O96" s="13">
        <f t="shared" si="3"/>
        <v>-354518721.51135135</v>
      </c>
    </row>
    <row r="97" spans="1:15" x14ac:dyDescent="0.3">
      <c r="A97">
        <f>Model!A97</f>
        <v>470</v>
      </c>
      <c r="B97" s="13">
        <v>7560901.8516570749</v>
      </c>
      <c r="C97" s="13">
        <v>9085097.6289784405</v>
      </c>
      <c r="D97" s="13">
        <v>9663506.6898455136</v>
      </c>
      <c r="F97" s="3">
        <f>(B97/B96)^(1/Parameters!$B$16)-1</f>
        <v>2.5551851804849202E-2</v>
      </c>
      <c r="G97" s="3">
        <f>(C97/C96)^(1/Parameters!$B$16)-1</f>
        <v>2.5139737536377549E-2</v>
      </c>
      <c r="H97" s="3">
        <f>(D97/D96)^(1/Parameters!$B$16)-1</f>
        <v>2.4872424530329562E-2</v>
      </c>
      <c r="J97" s="13">
        <v>9749168.0263556037</v>
      </c>
      <c r="K97" s="13">
        <v>149085445.48451734</v>
      </c>
      <c r="L97" s="13">
        <f t="shared" si="2"/>
        <v>-139336277.45816174</v>
      </c>
      <c r="M97" s="13">
        <v>9749168.0263556037</v>
      </c>
      <c r="N97" s="13">
        <v>437652005.42033011</v>
      </c>
      <c r="O97" s="13">
        <f t="shared" si="3"/>
        <v>-427902837.39397448</v>
      </c>
    </row>
    <row r="98" spans="1:15" x14ac:dyDescent="0.3">
      <c r="A98">
        <f>Model!A98</f>
        <v>475</v>
      </c>
      <c r="B98" s="13">
        <v>8577017.4190236479</v>
      </c>
      <c r="C98" s="13">
        <v>10285563.771273036</v>
      </c>
      <c r="D98" s="13">
        <v>10926429.516533228</v>
      </c>
      <c r="F98" s="3">
        <f>(B98/B97)^(1/Parameters!$B$16)-1</f>
        <v>2.5539844449683269E-2</v>
      </c>
      <c r="G98" s="3">
        <f>(C98/C97)^(1/Parameters!$B$16)-1</f>
        <v>2.5131787717487031E-2</v>
      </c>
      <c r="H98" s="3">
        <f>(D98/D97)^(1/Parameters!$B$16)-1</f>
        <v>2.4869817675907679E-2</v>
      </c>
      <c r="J98" s="13">
        <v>11019671.025003955</v>
      </c>
      <c r="K98" s="13">
        <v>179674090.4611204</v>
      </c>
      <c r="L98" s="13">
        <f t="shared" si="2"/>
        <v>-168654419.43611646</v>
      </c>
      <c r="M98" s="13">
        <v>11019671.025003955</v>
      </c>
      <c r="N98" s="13">
        <v>527447369.23732489</v>
      </c>
      <c r="O98" s="13">
        <f t="shared" si="3"/>
        <v>-516427698.21232092</v>
      </c>
    </row>
    <row r="99" spans="1:15" x14ac:dyDescent="0.3">
      <c r="A99">
        <f>Model!A99</f>
        <v>480</v>
      </c>
      <c r="B99" s="13">
        <v>9729131.1073029414</v>
      </c>
      <c r="C99" s="13">
        <v>11644214.238485495</v>
      </c>
      <c r="D99" s="13">
        <v>12354252.406613452</v>
      </c>
      <c r="F99" s="3">
        <f>(B99/B98)^(1/Parameters!$B$16)-1</f>
        <v>2.5528071656874429E-2</v>
      </c>
      <c r="G99" s="3">
        <f>(C99/C98)^(1/Parameters!$B$16)-1</f>
        <v>2.5124037691458101E-2</v>
      </c>
      <c r="H99" s="3">
        <f>(D99/D98)^(1/Parameters!$B$16)-1</f>
        <v>2.4867308945023536E-2</v>
      </c>
      <c r="J99" s="13">
        <v>12455744.856487529</v>
      </c>
      <c r="K99" s="13">
        <v>216538768.6109404</v>
      </c>
      <c r="L99" s="13">
        <f t="shared" si="2"/>
        <v>-204083023.75445285</v>
      </c>
      <c r="M99" s="13">
        <v>12455744.856487529</v>
      </c>
      <c r="N99" s="13">
        <v>635666520.13438082</v>
      </c>
      <c r="O99" s="13">
        <f t="shared" si="3"/>
        <v>-623210775.2778933</v>
      </c>
    </row>
    <row r="100" spans="1:15" x14ac:dyDescent="0.3">
      <c r="A100">
        <f>Model!A100</f>
        <v>485</v>
      </c>
      <c r="B100" s="13">
        <v>11035382.113863446</v>
      </c>
      <c r="C100" s="13">
        <v>13181847.050329816</v>
      </c>
      <c r="D100" s="13">
        <v>13968493.04894096</v>
      </c>
      <c r="F100" s="3">
        <f>(B100/B99)^(1/Parameters!$B$16)-1</f>
        <v>2.5516527516348697E-2</v>
      </c>
      <c r="G100" s="3">
        <f>(C100/C99)^(1/Parameters!$B$16)-1</f>
        <v>2.5116481864389861E-2</v>
      </c>
      <c r="H100" s="3">
        <f>(D100/D99)^(1/Parameters!$B$16)-1</f>
        <v>2.4864894584902819E-2</v>
      </c>
      <c r="J100" s="13">
        <v>14078966.566051379</v>
      </c>
      <c r="K100" s="13">
        <v>260967166.66941342</v>
      </c>
      <c r="L100" s="13">
        <f t="shared" si="2"/>
        <v>-246888200.10336202</v>
      </c>
      <c r="M100" s="13">
        <v>14078966.566051379</v>
      </c>
      <c r="N100" s="13">
        <v>766089563.4080621</v>
      </c>
      <c r="O100" s="13">
        <f t="shared" si="3"/>
        <v>-752010596.84201074</v>
      </c>
    </row>
    <row r="101" spans="1:15" x14ac:dyDescent="0.3">
      <c r="A101">
        <f>Model!A101</f>
        <v>490</v>
      </c>
      <c r="B101" s="13">
        <v>12516321.885469642</v>
      </c>
      <c r="C101" s="13">
        <v>14921989.967354251</v>
      </c>
      <c r="D101" s="13">
        <v>15793475.781473419</v>
      </c>
      <c r="F101" s="3">
        <f>(B101/B100)^(1/Parameters!$B$16)-1</f>
        <v>2.5505206310212136E-2</v>
      </c>
      <c r="G101" s="3">
        <f>(C101/C100)^(1/Parameters!$B$16)-1</f>
        <v>2.5109114825620615E-2</v>
      </c>
      <c r="H101" s="3">
        <f>(D101/D100)^(1/Parameters!$B$16)-1</f>
        <v>2.4862570990636934E-2</v>
      </c>
      <c r="J101" s="13">
        <v>15913725.100490624</v>
      </c>
      <c r="K101" s="13">
        <v>314511172.83217245</v>
      </c>
      <c r="L101" s="13">
        <f t="shared" si="2"/>
        <v>-298597447.73168182</v>
      </c>
      <c r="M101" s="13">
        <v>15913725.100490624</v>
      </c>
      <c r="N101" s="13">
        <v>923272188.44038856</v>
      </c>
      <c r="O101" s="13">
        <f t="shared" si="3"/>
        <v>-907358463.33989799</v>
      </c>
    </row>
    <row r="102" spans="1:15" x14ac:dyDescent="0.3">
      <c r="A102">
        <f>Model!A102</f>
        <v>495</v>
      </c>
      <c r="B102" s="13">
        <v>14195234.102983048</v>
      </c>
      <c r="C102" s="13">
        <v>16891258.270314071</v>
      </c>
      <c r="D102" s="13">
        <v>17856697.571018126</v>
      </c>
      <c r="F102" s="3">
        <f>(B102/B101)^(1/Parameters!$B$16)-1</f>
        <v>2.5494102504996174E-2</v>
      </c>
      <c r="G102" s="3">
        <f>(C102/C101)^(1/Parameters!$B$16)-1</f>
        <v>2.5101931340502759E-2</v>
      </c>
      <c r="H102" s="3">
        <f>(D102/D101)^(1/Parameters!$B$16)-1</f>
        <v>2.4860334699045694E-2</v>
      </c>
      <c r="J102" s="13">
        <v>17987587.752686273</v>
      </c>
      <c r="K102" s="13">
        <v>379041084.35822719</v>
      </c>
      <c r="L102" s="13">
        <f t="shared" si="2"/>
        <v>-361053496.60554093</v>
      </c>
      <c r="M102" s="13">
        <v>17987587.752686273</v>
      </c>
      <c r="N102" s="13">
        <v>1112704799.3648889</v>
      </c>
      <c r="O102" s="13">
        <f t="shared" si="3"/>
        <v>-1094717211.6122026</v>
      </c>
    </row>
    <row r="103" spans="1:15" x14ac:dyDescent="0.3">
      <c r="A103">
        <f>Model!A103</f>
        <v>500</v>
      </c>
      <c r="B103" s="13">
        <v>16098497.019805225</v>
      </c>
      <c r="C103" s="13">
        <v>19119759.380393539</v>
      </c>
      <c r="D103" s="13">
        <v>20189241.706578933</v>
      </c>
      <c r="F103" s="3">
        <f>(B103/B102)^(1/Parameters!$B$16)-1</f>
        <v>2.5483210744269513E-2</v>
      </c>
      <c r="G103" s="3">
        <f>(C103/C102)^(1/Parameters!$B$16)-1</f>
        <v>2.50949263435154E-2</v>
      </c>
      <c r="H103" s="3">
        <f>(D103/D102)^(1/Parameters!$B$16)-1</f>
        <v>2.485818238280868E-2</v>
      </c>
      <c r="J103" s="13">
        <v>20331714.360870384</v>
      </c>
      <c r="K103" s="13">
        <v>456810937.23219311</v>
      </c>
      <c r="L103" s="13">
        <f t="shared" si="2"/>
        <v>-436479222.87132275</v>
      </c>
      <c r="M103" s="13">
        <v>20331714.360870384</v>
      </c>
      <c r="N103" s="13">
        <v>1341004295.4083815</v>
      </c>
      <c r="O103" s="13">
        <f t="shared" si="3"/>
        <v>-1320672581.0475111</v>
      </c>
    </row>
    <row r="104" spans="1:15" x14ac:dyDescent="0.3">
      <c r="A104">
        <f>Model!A104</f>
        <v>505</v>
      </c>
      <c r="B104" s="13">
        <v>18255993.749548845</v>
      </c>
      <c r="C104" s="13">
        <v>21641550.447248276</v>
      </c>
      <c r="D104" s="13">
        <v>22826245.426018368</v>
      </c>
      <c r="F104" s="3">
        <f>(B104/B103)^(1/Parameters!$B$16)-1</f>
        <v>2.5472525841608862E-2</v>
      </c>
      <c r="G104" s="3">
        <f>(C104/C103)^(1/Parameters!$B$16)-1</f>
        <v>2.5088094931700944E-2</v>
      </c>
      <c r="H104" s="3">
        <f>(D104/D103)^(1/Parameters!$B$16)-1</f>
        <v>2.4856110844868162E-2</v>
      </c>
      <c r="J104" s="13">
        <v>22981325.485975157</v>
      </c>
      <c r="K104" s="13">
        <v>550537239.85692501</v>
      </c>
      <c r="L104" s="13">
        <f t="shared" si="2"/>
        <v>-527555914.37094986</v>
      </c>
      <c r="M104" s="13">
        <v>22981325.485975157</v>
      </c>
      <c r="N104" s="13">
        <v>1616145199.8141508</v>
      </c>
      <c r="O104" s="13">
        <f t="shared" si="3"/>
        <v>-1593163874.3281755</v>
      </c>
    </row>
    <row r="105" spans="1:15" x14ac:dyDescent="0.3">
      <c r="A105">
        <f>Model!A105</f>
        <v>510</v>
      </c>
      <c r="B105" s="13">
        <v>20701576.836454242</v>
      </c>
      <c r="C105" s="13">
        <v>24495155.832695633</v>
      </c>
      <c r="D105" s="13">
        <v>25807428.506449342</v>
      </c>
      <c r="F105" s="3">
        <f>(B105/B104)^(1/Parameters!$B$16)-1</f>
        <v>2.5462042773896298E-2</v>
      </c>
      <c r="G105" s="3">
        <f>(C105/C104)^(1/Parameters!$B$16)-1</f>
        <v>2.5081432358402767E-2</v>
      </c>
      <c r="H105" s="3">
        <f>(D105/D104)^(1/Parameters!$B$16)-1</f>
        <v>2.4854117013073607E-2</v>
      </c>
      <c r="J105" s="13">
        <v>25976231.601441897</v>
      </c>
      <c r="K105" s="13">
        <v>663493860.95198202</v>
      </c>
      <c r="L105" s="13">
        <f t="shared" si="2"/>
        <v>-637517629.35054016</v>
      </c>
      <c r="M105" s="13">
        <v>25976231.601441897</v>
      </c>
      <c r="N105" s="13">
        <v>1947738210.701925</v>
      </c>
      <c r="O105" s="13">
        <f t="shared" si="3"/>
        <v>-1921761979.1004832</v>
      </c>
    </row>
    <row r="106" spans="1:15" x14ac:dyDescent="0.3">
      <c r="A106">
        <f>Model!A106</f>
        <v>515</v>
      </c>
      <c r="B106" s="13">
        <v>23473594.277308099</v>
      </c>
      <c r="C106" s="13">
        <v>27724152.323357832</v>
      </c>
      <c r="D106" s="13">
        <v>29177690.765134942</v>
      </c>
      <c r="F106" s="3">
        <f>(B106/B105)^(1/Parameters!$B$16)-1</f>
        <v>2.5451756674937265E-2</v>
      </c>
      <c r="G106" s="3">
        <f>(C106/C105)^(1/Parameters!$B$16)-1</f>
        <v>2.5074934027296658E-2</v>
      </c>
      <c r="H106" s="3">
        <f>(D106/D105)^(1/Parameters!$B$16)-1</f>
        <v>2.4852197935072651E-2</v>
      </c>
      <c r="J106" s="13">
        <v>29361431.246580489</v>
      </c>
      <c r="K106" s="13">
        <v>799626386.1012845</v>
      </c>
      <c r="L106" s="13">
        <f t="shared" si="2"/>
        <v>-770264954.85470402</v>
      </c>
      <c r="M106" s="13">
        <v>29361431.246580489</v>
      </c>
      <c r="N106" s="13">
        <v>2347365903.672883</v>
      </c>
      <c r="O106" s="13">
        <f t="shared" si="3"/>
        <v>-2318004472.4263024</v>
      </c>
    </row>
    <row r="107" spans="1:15" x14ac:dyDescent="0.3">
      <c r="A107">
        <f>Model!A107</f>
        <v>520</v>
      </c>
      <c r="B107" s="13">
        <v>26615485.10885264</v>
      </c>
      <c r="C107" s="13">
        <v>31377830.929319032</v>
      </c>
      <c r="D107" s="13">
        <v>32987787.453471608</v>
      </c>
      <c r="F107" s="3">
        <f>(B107/B106)^(1/Parameters!$B$16)-1</f>
        <v>2.5441662829374101E-2</v>
      </c>
      <c r="G107" s="3">
        <f>(C107/C106)^(1/Parameters!$B$16)-1</f>
        <v>2.5068595486693379E-2</v>
      </c>
      <c r="H107" s="3">
        <f>(D107/D106)^(1/Parameters!$B$16)-1</f>
        <v>2.4850350773424124E-2</v>
      </c>
      <c r="J107" s="13">
        <v>33187787.130748443</v>
      </c>
      <c r="K107" s="13">
        <v>963689937.43511641</v>
      </c>
      <c r="L107" s="13">
        <f t="shared" si="2"/>
        <v>-930502150.30436802</v>
      </c>
      <c r="M107" s="13">
        <v>33187787.130748443</v>
      </c>
      <c r="N107" s="13">
        <v>2828987312.283761</v>
      </c>
      <c r="O107" s="13">
        <f t="shared" si="3"/>
        <v>-2795799525.1530128</v>
      </c>
    </row>
    <row r="108" spans="1:15" x14ac:dyDescent="0.3">
      <c r="A108">
        <f>Model!A108</f>
        <v>525</v>
      </c>
      <c r="B108" s="13">
        <v>30176453.744366851</v>
      </c>
      <c r="C108" s="13">
        <v>35511945.283337206</v>
      </c>
      <c r="D108" s="13">
        <v>37295092.697428361</v>
      </c>
      <c r="F108" s="3">
        <f>(B108/B107)^(1/Parameters!$B$16)-1</f>
        <v>2.5431756666878025E-2</v>
      </c>
      <c r="G108" s="3">
        <f>(C108/C107)^(1/Parameters!$B$16)-1</f>
        <v>2.5062412424094571E-2</v>
      </c>
      <c r="H108" s="3">
        <f>(D108/D107)^(1/Parameters!$B$16)-1</f>
        <v>2.4848572800923119E-2</v>
      </c>
      <c r="J108" s="13">
        <v>37512790.346831195</v>
      </c>
      <c r="K108" s="13">
        <v>1161415270.5011728</v>
      </c>
      <c r="L108" s="13">
        <f t="shared" si="2"/>
        <v>-1123902480.1543417</v>
      </c>
      <c r="M108" s="13">
        <v>37512790.346831195</v>
      </c>
      <c r="N108" s="13">
        <v>3409425518.4247427</v>
      </c>
      <c r="O108" s="13">
        <f t="shared" si="3"/>
        <v>-3371912728.0779114</v>
      </c>
    </row>
    <row r="109" spans="1:15" x14ac:dyDescent="0.3">
      <c r="A109">
        <f>Model!A109</f>
        <v>530</v>
      </c>
      <c r="B109" s="13">
        <v>34212233.453625791</v>
      </c>
      <c r="C109" s="13">
        <v>40189557.963817015</v>
      </c>
      <c r="D109" s="13">
        <v>42164462.461208351</v>
      </c>
      <c r="F109" s="3">
        <f>(B109/B108)^(1/Parameters!$B$16)-1</f>
        <v>2.542203375661356E-2</v>
      </c>
      <c r="G109" s="3">
        <f>(C109/C108)^(1/Parameters!$B$16)-1</f>
        <v>2.505638066100091E-2</v>
      </c>
      <c r="H109" s="3">
        <f>(D109/D108)^(1/Parameters!$B$16)-1</f>
        <v>2.4846861396137232E-2</v>
      </c>
      <c r="J109" s="13">
        <v>42401424.176351108</v>
      </c>
      <c r="K109" s="13">
        <v>1399708950.1042264</v>
      </c>
      <c r="L109" s="13">
        <f t="shared" si="2"/>
        <v>-1357307525.9278753</v>
      </c>
      <c r="M109" s="13">
        <v>42401424.176351108</v>
      </c>
      <c r="N109" s="13">
        <v>4108955284.17975</v>
      </c>
      <c r="O109" s="13">
        <f t="shared" si="3"/>
        <v>-4066553860.0033989</v>
      </c>
    </row>
    <row r="110" spans="1:15" x14ac:dyDescent="0.3">
      <c r="A110">
        <f>Model!A110</f>
        <v>535</v>
      </c>
      <c r="B110" s="13">
        <v>38785950.750314407</v>
      </c>
      <c r="C110" s="13">
        <v>45481997.544332959</v>
      </c>
      <c r="D110" s="13">
        <v>47669210.006772153</v>
      </c>
      <c r="F110" s="3">
        <f>(B110/B109)^(1/Parameters!$B$16)-1</f>
        <v>2.54124898019501E-2</v>
      </c>
      <c r="G110" s="3">
        <f>(C110/C109)^(1/Parameters!$B$16)-1</f>
        <v>2.5050496147947188E-2</v>
      </c>
      <c r="H110" s="3">
        <f>(D110/D109)^(1/Parameters!$B$16)-1</f>
        <v>2.4845214039130425E-2</v>
      </c>
      <c r="J110" s="13">
        <v>47927140.464898013</v>
      </c>
      <c r="K110" s="13">
        <v>1686894597.2756555</v>
      </c>
      <c r="L110" s="13">
        <f t="shared" si="2"/>
        <v>-1638967456.8107574</v>
      </c>
      <c r="M110" s="13">
        <v>47927140.464898013</v>
      </c>
      <c r="N110" s="13">
        <v>4952011251.2061586</v>
      </c>
      <c r="O110" s="13">
        <f t="shared" si="3"/>
        <v>-4904084110.7412605</v>
      </c>
    </row>
    <row r="111" spans="1:15" x14ac:dyDescent="0.3">
      <c r="A111">
        <f>Model!A111</f>
        <v>540</v>
      </c>
      <c r="B111" s="13">
        <v>43969104.001145661</v>
      </c>
      <c r="C111" s="13">
        <v>51469940.845313437</v>
      </c>
      <c r="D111" s="13">
        <v>53892208.512699857</v>
      </c>
      <c r="F111" s="3">
        <f>(B111/B110)^(1/Parameters!$B$16)-1</f>
        <v>2.5403120635416387E-2</v>
      </c>
      <c r="G111" s="3">
        <f>(C111/C110)^(1/Parameters!$B$16)-1</f>
        <v>2.5044754959758775E-2</v>
      </c>
      <c r="H111" s="3">
        <f>(D111/D110)^(1/Parameters!$B$16)-1</f>
        <v>2.4843628307377852E-2</v>
      </c>
      <c r="J111" s="13">
        <v>54172963.237947091</v>
      </c>
      <c r="K111" s="13">
        <v>2033003634.1525886</v>
      </c>
      <c r="L111" s="13">
        <f t="shared" si="2"/>
        <v>-1978830670.9146416</v>
      </c>
      <c r="M111" s="13">
        <v>54172963.237947091</v>
      </c>
      <c r="N111" s="13">
        <v>5968041445.1060705</v>
      </c>
      <c r="O111" s="13">
        <f t="shared" si="3"/>
        <v>-5913868481.8681231</v>
      </c>
    </row>
    <row r="112" spans="1:15" x14ac:dyDescent="0.3">
      <c r="A112">
        <f>Model!A112</f>
        <v>545</v>
      </c>
      <c r="B112" s="13">
        <v>49842671.325106256</v>
      </c>
      <c r="C112" s="13">
        <v>58244636.754776388</v>
      </c>
      <c r="D112" s="13">
        <v>60927137.427073918</v>
      </c>
      <c r="F112" s="3">
        <f>(B112/B111)^(1/Parameters!$B$16)-1</f>
        <v>2.539392221387704E-2</v>
      </c>
      <c r="G112" s="3">
        <f>(C112/C111)^(1/Parameters!$B$16)-1</f>
        <v>2.5039153291014138E-2</v>
      </c>
      <c r="H112" s="3">
        <f>(D112/D111)^(1/Parameters!$B$16)-1</f>
        <v>2.4842101871849431E-2</v>
      </c>
      <c r="J112" s="13">
        <v>61232736.138918139</v>
      </c>
      <c r="K112" s="13">
        <v>2450125682.5130777</v>
      </c>
      <c r="L112" s="13">
        <f t="shared" si="2"/>
        <v>-2388892946.3741598</v>
      </c>
      <c r="M112" s="13">
        <v>61232736.138918139</v>
      </c>
      <c r="N112" s="13">
        <v>7192535897.7785997</v>
      </c>
      <c r="O112" s="13">
        <f t="shared" si="3"/>
        <v>-7131303161.6396818</v>
      </c>
    </row>
    <row r="113" spans="1:15" x14ac:dyDescent="0.3">
      <c r="A113">
        <f>Model!A113</f>
        <v>550</v>
      </c>
      <c r="B113" s="13">
        <v>56498364.836251326</v>
      </c>
      <c r="C113" s="13">
        <v>65909290.123271003</v>
      </c>
      <c r="D113" s="13">
        <v>68879891.289365858</v>
      </c>
      <c r="F113" s="3">
        <f>(B113/B112)^(1/Parameters!$B$16)-1</f>
        <v>2.5384890613928235E-2</v>
      </c>
      <c r="G113" s="3">
        <f>(C113/C112)^(1/Parameters!$B$16)-1</f>
        <v>2.5033687451709641E-2</v>
      </c>
      <c r="H113" s="3">
        <f>(D113/D112)^(1/Parameters!$B$16)-1</f>
        <v>2.4840632493269066E-2</v>
      </c>
      <c r="J113" s="13">
        <v>69212532.432265937</v>
      </c>
      <c r="K113" s="13">
        <v>2952830855.4216762</v>
      </c>
      <c r="L113" s="13">
        <f t="shared" si="2"/>
        <v>-2883618322.9894104</v>
      </c>
      <c r="M113" s="13">
        <v>69212532.432265937</v>
      </c>
      <c r="N113" s="13">
        <v>8668266317.6301517</v>
      </c>
      <c r="O113" s="13">
        <f t="shared" si="3"/>
        <v>-8599053785.1978855</v>
      </c>
    </row>
    <row r="114" spans="1:15" x14ac:dyDescent="0.3">
      <c r="A114">
        <f>Model!A114</f>
        <v>555</v>
      </c>
      <c r="B114" s="13">
        <v>64040050.529620938</v>
      </c>
      <c r="C114" s="13">
        <v>74580626.655659154</v>
      </c>
      <c r="D114" s="13">
        <v>77870172.198160291</v>
      </c>
      <c r="F114" s="3">
        <f>(B114/B113)^(1/Parameters!$B$16)-1</f>
        <v>2.5376022027497225E-2</v>
      </c>
      <c r="G114" s="3">
        <f>(C114/C113)^(1/Parameters!$B$16)-1</f>
        <v>2.5028353863108421E-2</v>
      </c>
      <c r="H114" s="3">
        <f>(D114/D113)^(1/Parameters!$B$16)-1</f>
        <v>2.483921801852973E-2</v>
      </c>
      <c r="J114" s="13">
        <v>78232248.756932825</v>
      </c>
      <c r="K114" s="13">
        <v>3558678692.6730518</v>
      </c>
      <c r="L114" s="13">
        <f t="shared" si="2"/>
        <v>-3480446443.9161191</v>
      </c>
      <c r="M114" s="13">
        <v>78232248.756932825</v>
      </c>
      <c r="N114" s="13">
        <v>10446780109.442051</v>
      </c>
      <c r="O114" s="13">
        <f t="shared" si="3"/>
        <v>-10368547860.685118</v>
      </c>
    </row>
    <row r="115" spans="1:15" x14ac:dyDescent="0.3">
      <c r="A115">
        <f>Model!A115</f>
        <v>560</v>
      </c>
      <c r="B115" s="13">
        <v>72585355.651483834</v>
      </c>
      <c r="C115" s="13">
        <v>84390662.455518067</v>
      </c>
      <c r="D115" s="13">
        <v>88033289.861651301</v>
      </c>
      <c r="F115" s="3">
        <f>(B115/B114)^(1/Parameters!$B$16)-1</f>
        <v>2.5367312757627491E-2</v>
      </c>
      <c r="G115" s="3">
        <f>(C115/C114)^(1/Parameters!$B$16)-1</f>
        <v>2.5023149053766014E-2</v>
      </c>
      <c r="H115" s="3">
        <f>(D115/D114)^(1/Parameters!$B$16)-1</f>
        <v>2.4837856377257328E-2</v>
      </c>
      <c r="J115" s="13">
        <v>88427406.5763475</v>
      </c>
      <c r="K115" s="13">
        <v>4288831517.1973186</v>
      </c>
      <c r="L115" s="13">
        <f t="shared" si="2"/>
        <v>-4200404110.6209712</v>
      </c>
      <c r="M115" s="13">
        <v>88427406.5763475</v>
      </c>
      <c r="N115" s="13">
        <v>12590200930.15221</v>
      </c>
      <c r="O115" s="13">
        <f t="shared" si="3"/>
        <v>-12501773523.575863</v>
      </c>
    </row>
    <row r="116" spans="1:15" x14ac:dyDescent="0.3">
      <c r="A116">
        <f>Model!A116</f>
        <v>565</v>
      </c>
      <c r="B116" s="13">
        <v>82267488.271057472</v>
      </c>
      <c r="C116" s="13">
        <v>95488704.967966855</v>
      </c>
      <c r="D116" s="13">
        <v>99522196.287676886</v>
      </c>
      <c r="F116" s="3">
        <f>(B116/B115)^(1/Parameters!$B$16)-1</f>
        <v>2.5358759214458848E-2</v>
      </c>
      <c r="G116" s="3">
        <f>(C116/C115)^(1/Parameters!$B$16)-1</f>
        <v>2.5018069655730057E-2</v>
      </c>
      <c r="H116" s="3">
        <f>(D116/D115)^(1/Parameters!$B$16)-1</f>
        <v>2.4836545578528435E-2</v>
      </c>
      <c r="J116" s="13">
        <v>99951188.391803965</v>
      </c>
      <c r="K116" s="13">
        <v>5168793637.0250292</v>
      </c>
      <c r="L116" s="13">
        <f t="shared" si="2"/>
        <v>-5068842448.6332254</v>
      </c>
      <c r="M116" s="13">
        <v>99951188.391803965</v>
      </c>
      <c r="N116" s="13">
        <v>15173398674.136671</v>
      </c>
      <c r="O116" s="13">
        <f t="shared" si="3"/>
        <v>-15073447485.744867</v>
      </c>
    </row>
    <row r="117" spans="1:15" x14ac:dyDescent="0.3">
      <c r="A117">
        <f>Model!A117</f>
        <v>570</v>
      </c>
      <c r="B117" s="13">
        <v>93237297.025022849</v>
      </c>
      <c r="C117" s="13">
        <v>108043615.56018366</v>
      </c>
      <c r="D117" s="13">
        <v>112509785.69648752</v>
      </c>
      <c r="F117" s="3">
        <f>(B117/B116)^(1/Parameters!$B$16)-1</f>
        <v>2.5350357911371857E-2</v>
      </c>
      <c r="G117" s="3">
        <f>(C117/C116)^(1/Parameters!$B$16)-1</f>
        <v>2.5013112400896098E-2</v>
      </c>
      <c r="H117" s="3">
        <f>(D117/D116)^(1/Parameters!$B$16)-1</f>
        <v>2.4835283707717704E-2</v>
      </c>
      <c r="J117" s="13">
        <v>112976739.31337544</v>
      </c>
      <c r="K117" s="13">
        <v>6229302213.2072887</v>
      </c>
      <c r="L117" s="13">
        <f t="shared" si="2"/>
        <v>-6116325473.8939133</v>
      </c>
      <c r="M117" s="13">
        <v>112976739.31337544</v>
      </c>
      <c r="N117" s="13">
        <v>18286604685.78471</v>
      </c>
      <c r="O117" s="13">
        <f t="shared" si="3"/>
        <v>-18173627946.471336</v>
      </c>
    </row>
    <row r="118" spans="1:15" x14ac:dyDescent="0.3">
      <c r="A118">
        <f>Model!A118</f>
        <v>575</v>
      </c>
      <c r="B118" s="13">
        <v>105665602.68825325</v>
      </c>
      <c r="C118" s="13">
        <v>122246367.92845832</v>
      </c>
      <c r="D118" s="13">
        <v>127191494.22548275</v>
      </c>
      <c r="F118" s="3">
        <f>(B118/B117)^(1/Parameters!$B$16)-1</f>
        <v>2.5342105461304332E-2</v>
      </c>
      <c r="G118" s="3">
        <f>(C118/C117)^(1/Parameters!$B$16)-1</f>
        <v>2.5008274117520379E-2</v>
      </c>
      <c r="H118" s="3">
        <f>(D118/D117)^(1/Parameters!$B$16)-1</f>
        <v>2.483406892348361E-2</v>
      </c>
      <c r="J118" s="13">
        <v>127699768.56952552</v>
      </c>
      <c r="K118" s="13">
        <v>7507400911.7925625</v>
      </c>
      <c r="L118" s="13">
        <f t="shared" si="2"/>
        <v>-7379701143.2230368</v>
      </c>
      <c r="M118" s="13">
        <v>127699768.56952552</v>
      </c>
      <c r="N118" s="13">
        <v>22038563548.992748</v>
      </c>
      <c r="O118" s="13">
        <f t="shared" si="3"/>
        <v>-21910863780.423222</v>
      </c>
    </row>
    <row r="119" spans="1:15" x14ac:dyDescent="0.3">
      <c r="A119">
        <f>Model!A119</f>
        <v>580</v>
      </c>
      <c r="B119" s="13">
        <v>119745837.39040601</v>
      </c>
      <c r="C119" s="13">
        <v>138312940.98583195</v>
      </c>
      <c r="D119" s="13">
        <v>143788238.50067621</v>
      </c>
      <c r="F119" s="3">
        <f>(B119/B118)^(1/Parameters!$B$16)-1</f>
        <v>2.5333998573219274E-2</v>
      </c>
      <c r="G119" s="3">
        <f>(C119/C118)^(1/Parameters!$B$16)-1</f>
        <v>2.5003551726872297E-2</v>
      </c>
      <c r="H119" s="3">
        <f>(D119/D118)^(1/Parameters!$B$16)-1</f>
        <v>2.4832899454874768E-2</v>
      </c>
      <c r="J119" s="13">
        <v>144341490.04316103</v>
      </c>
      <c r="K119" s="13">
        <v>9047733842.6264896</v>
      </c>
      <c r="L119" s="13">
        <f t="shared" si="2"/>
        <v>-8903392352.5833282</v>
      </c>
      <c r="M119" s="13">
        <v>144341490.04316103</v>
      </c>
      <c r="N119" s="13">
        <v>26560331545.885868</v>
      </c>
      <c r="O119" s="13">
        <f t="shared" si="3"/>
        <v>-26415990055.842709</v>
      </c>
    </row>
    <row r="120" spans="1:15" x14ac:dyDescent="0.3">
      <c r="A120">
        <f>Model!A120</f>
        <v>585</v>
      </c>
      <c r="B120" s="13">
        <v>135697032.01199469</v>
      </c>
      <c r="C120" s="13">
        <v>156487589.93252072</v>
      </c>
      <c r="D120" s="13">
        <v>162549737.24238673</v>
      </c>
      <c r="F120" s="3">
        <f>(B120/B119)^(1/Parameters!$B$16)-1</f>
        <v>2.5326034048727353E-2</v>
      </c>
      <c r="G120" s="3">
        <f>(C120/C119)^(1/Parameters!$B$16)-1</f>
        <v>2.4998942240031186E-2</v>
      </c>
      <c r="H120" s="3">
        <f>(D120/D119)^(1/Parameters!$B$16)-1</f>
        <v>2.4831773598562146E-2</v>
      </c>
      <c r="J120" s="13">
        <v>163151946.01575747</v>
      </c>
      <c r="K120" s="13">
        <v>10904104982.380972</v>
      </c>
      <c r="L120" s="13">
        <f t="shared" si="2"/>
        <v>-10740953036.365215</v>
      </c>
      <c r="M120" s="13">
        <v>163151946.01575747</v>
      </c>
      <c r="N120" s="13">
        <v>32009854465.293598</v>
      </c>
      <c r="O120" s="13">
        <f t="shared" si="3"/>
        <v>-31846702519.27784</v>
      </c>
    </row>
    <row r="121" spans="1:15" x14ac:dyDescent="0.3">
      <c r="A121">
        <f>Model!A121</f>
        <v>590</v>
      </c>
      <c r="B121" s="13">
        <v>153767197.62717971</v>
      </c>
      <c r="C121" s="13">
        <v>177046544.9184635</v>
      </c>
      <c r="D121" s="13">
        <v>183758265.82910812</v>
      </c>
      <c r="F121" s="3">
        <f>(B121/B120)^(1/Parameters!$B$16)-1</f>
        <v>2.5318208778848827E-2</v>
      </c>
      <c r="G121" s="3">
        <f>(C121/C120)^(1/Parameters!$B$16)-1</f>
        <v>2.4994442754810331E-2</v>
      </c>
      <c r="H121" s="3">
        <f>(D121/D120)^(1/Parameters!$B$16)-1</f>
        <v>2.4830689716180965E-2</v>
      </c>
      <c r="J121" s="13">
        <v>184413764.05889329</v>
      </c>
      <c r="K121" s="13">
        <v>13141357552.607903</v>
      </c>
      <c r="L121" s="13">
        <f t="shared" si="2"/>
        <v>-12956943788.549009</v>
      </c>
      <c r="M121" s="13">
        <v>184413764.05889329</v>
      </c>
      <c r="N121" s="13">
        <v>38577484664.267532</v>
      </c>
      <c r="O121" s="13">
        <f t="shared" si="3"/>
        <v>-38393070900.208641</v>
      </c>
    </row>
    <row r="122" spans="1:15" x14ac:dyDescent="0.3">
      <c r="A122">
        <f>Model!A122</f>
        <v>595</v>
      </c>
      <c r="B122" s="13">
        <v>174237152.89518797</v>
      </c>
      <c r="C122" s="13">
        <v>200302193.15949088</v>
      </c>
      <c r="D122" s="13">
        <v>207732900.2502048</v>
      </c>
      <c r="F122" s="3">
        <f>(B122/B121)^(1/Parameters!$B$16)-1</f>
        <v>2.531051974091203E-2</v>
      </c>
      <c r="G122" s="3">
        <f>(C122/C121)^(1/Parameters!$B$16)-1</f>
        <v>2.4990050452809998E-2</v>
      </c>
      <c r="H122" s="3">
        <f>(D122/D121)^(1/Parameters!$B$16)-1</f>
        <v>2.4829646231787628E-2</v>
      </c>
      <c r="J122" s="13">
        <v>208446403.52058464</v>
      </c>
      <c r="K122" s="13">
        <v>15837638999.672897</v>
      </c>
      <c r="L122" s="13">
        <f t="shared" si="2"/>
        <v>-15629192596.152313</v>
      </c>
      <c r="M122" s="13">
        <v>208446403.52058464</v>
      </c>
      <c r="N122" s="13">
        <v>46492630094.128922</v>
      </c>
      <c r="O122" s="13">
        <f t="shared" si="3"/>
        <v>-46284183690.608337</v>
      </c>
    </row>
    <row r="123" spans="1:15" x14ac:dyDescent="0.3">
      <c r="A123">
        <f>Model!A123</f>
        <v>600</v>
      </c>
      <c r="B123" s="13">
        <v>197424856.13002288</v>
      </c>
      <c r="C123" s="13">
        <v>226607807.66298896</v>
      </c>
      <c r="D123" s="13">
        <v>234834314.23276451</v>
      </c>
      <c r="F123" s="3">
        <f>(B123/B122)^(1/Parameters!$B$16)-1</f>
        <v>2.5302963995576411E-2</v>
      </c>
      <c r="G123" s="3">
        <f>(C123/C122)^(1/Parameters!$B$16)-1</f>
        <v>2.4985762596583694E-2</v>
      </c>
      <c r="H123" s="3">
        <f>(D123/D122)^(1/Parameters!$B$16)-1</f>
        <v>2.4828641629413228E-2</v>
      </c>
      <c r="J123" s="13">
        <v>235610955.40997961</v>
      </c>
      <c r="K123" s="13">
        <v>19087130692.53508</v>
      </c>
      <c r="L123" s="13">
        <f t="shared" si="2"/>
        <v>-18851519737.125099</v>
      </c>
      <c r="M123" s="13">
        <v>235610955.40997961</v>
      </c>
      <c r="N123" s="13">
        <v>56031767542.160561</v>
      </c>
      <c r="O123" s="13">
        <f t="shared" si="3"/>
        <v>-55796156586.75058</v>
      </c>
    </row>
    <row r="124" spans="1:15" x14ac:dyDescent="0.3">
      <c r="A124">
        <f>Model!A124</f>
        <v>605</v>
      </c>
      <c r="B124" s="13">
        <v>223690308.50311694</v>
      </c>
      <c r="C124" s="13">
        <v>256362893.96545646</v>
      </c>
      <c r="D124" s="13">
        <v>265470201.64116281</v>
      </c>
      <c r="F124" s="3">
        <f>(B124/B123)^(1/Parameters!$B$16)-1</f>
        <v>2.5295538683984597E-2</v>
      </c>
      <c r="G124" s="3">
        <f>(C124/C123)^(1/Parameters!$B$16)-1</f>
        <v>2.4981576526924565E-2</v>
      </c>
      <c r="H124" s="3">
        <f>(D124/D123)^(1/Parameters!$B$16)-1</f>
        <v>2.4827674450726978E-2</v>
      </c>
      <c r="J124" s="13">
        <v>266315567.79880491</v>
      </c>
      <c r="K124" s="13">
        <v>23003337686.977192</v>
      </c>
      <c r="L124" s="13">
        <f t="shared" si="2"/>
        <v>-22737022119.178387</v>
      </c>
      <c r="M124" s="13">
        <v>266315567.79880491</v>
      </c>
      <c r="N124" s="13">
        <v>67528099992.243309</v>
      </c>
      <c r="O124" s="13">
        <f t="shared" si="3"/>
        <v>-67261784424.444504</v>
      </c>
    </row>
    <row r="125" spans="1:15" x14ac:dyDescent="0.3">
      <c r="A125">
        <f>Model!A125</f>
        <v>610</v>
      </c>
      <c r="B125" s="13">
        <v>253441103.57356197</v>
      </c>
      <c r="C125" s="13">
        <v>290019235.60723871</v>
      </c>
      <c r="D125" s="13">
        <v>300101405.64453387</v>
      </c>
      <c r="F125" s="3">
        <f>(B125/B124)^(1/Parameters!$B$16)-1</f>
        <v>2.5288241025026803E-2</v>
      </c>
      <c r="G125" s="3">
        <f>(C125/C124)^(1/Parameters!$B$16)-1</f>
        <v>2.4977489660258367E-2</v>
      </c>
      <c r="H125" s="3">
        <f>(D125/D124)^(1/Parameters!$B$16)-1</f>
        <v>2.4826743292789333E-2</v>
      </c>
      <c r="J125" s="13">
        <v>301021578.25635588</v>
      </c>
      <c r="K125" s="13">
        <v>27723053468.065502</v>
      </c>
      <c r="L125" s="13">
        <f t="shared" si="2"/>
        <v>-27422031889.809147</v>
      </c>
      <c r="M125" s="13">
        <v>301021578.25635588</v>
      </c>
      <c r="N125" s="13">
        <v>81383195436.967957</v>
      </c>
      <c r="O125" s="13">
        <f t="shared" si="3"/>
        <v>-81082173858.711594</v>
      </c>
    </row>
    <row r="126" spans="1:15" x14ac:dyDescent="0.3">
      <c r="A126">
        <f>Model!A126</f>
        <v>615</v>
      </c>
      <c r="B126" s="13">
        <v>287138708.22879326</v>
      </c>
      <c r="C126" s="13">
        <v>328087729.60943758</v>
      </c>
      <c r="D126" s="13">
        <v>339248846.76862645</v>
      </c>
      <c r="F126" s="3">
        <f>(B126/B125)^(1/Parameters!$B$16)-1</f>
        <v>2.5281068312715149E-2</v>
      </c>
      <c r="G126" s="3">
        <f>(C126/C125)^(1/Parameters!$B$16)-1</f>
        <v>2.4973499486133921E-2</v>
      </c>
      <c r="H126" s="3">
        <f>(D126/D125)^(1/Parameters!$B$16)-1</f>
        <v>2.482584680589528E-2</v>
      </c>
      <c r="J126" s="13">
        <v>340250445.45801443</v>
      </c>
      <c r="K126" s="13">
        <v>33411138159.673542</v>
      </c>
      <c r="L126" s="13">
        <f t="shared" si="2"/>
        <v>-33070887714.215527</v>
      </c>
      <c r="M126" s="13">
        <v>340250445.45801443</v>
      </c>
      <c r="N126" s="13">
        <v>98081013686.043716</v>
      </c>
      <c r="O126" s="13">
        <f t="shared" si="3"/>
        <v>-97740763240.585709</v>
      </c>
    </row>
    <row r="127" spans="1:15" x14ac:dyDescent="0.3">
      <c r="A127">
        <f>Model!A127</f>
        <v>620</v>
      </c>
      <c r="B127" s="13">
        <v>325305571.30582166</v>
      </c>
      <c r="C127" s="13">
        <v>371146115.1333313</v>
      </c>
      <c r="D127" s="13">
        <v>383501353.9540571</v>
      </c>
      <c r="F127" s="3">
        <f>(B127/B126)^(1/Parameters!$B$16)-1</f>
        <v>2.5274017913668789E-2</v>
      </c>
      <c r="G127" s="3">
        <f>(C127/C126)^(1/Parameters!$B$16)-1</f>
        <v>2.4969603564821474E-2</v>
      </c>
      <c r="H127" s="3">
        <f>(D127/D126)^(1/Parameters!$B$16)-1</f>
        <v>2.4824983691509761E-2</v>
      </c>
      <c r="J127" s="13">
        <v>384591584.11489338</v>
      </c>
      <c r="K127" s="13">
        <v>40266277104.384361</v>
      </c>
      <c r="L127" s="13">
        <f t="shared" si="2"/>
        <v>-39881685520.26947</v>
      </c>
      <c r="M127" s="13">
        <v>384591584.11489338</v>
      </c>
      <c r="N127" s="13">
        <v>118204811128.76126</v>
      </c>
      <c r="O127" s="13">
        <f t="shared" si="3"/>
        <v>-117820219544.64636</v>
      </c>
    </row>
    <row r="128" spans="1:15" x14ac:dyDescent="0.3">
      <c r="A128">
        <f>Model!A128</f>
        <v>625</v>
      </c>
      <c r="B128" s="13">
        <v>368533168.81975287</v>
      </c>
      <c r="C128" s="13">
        <v>419847711.97303188</v>
      </c>
      <c r="D128" s="13">
        <v>433524516.31311983</v>
      </c>
      <c r="F128" s="3">
        <f>(B128/B127)^(1/Parameters!$B$16)-1</f>
        <v>2.5267087264693622E-2</v>
      </c>
      <c r="G128" s="3">
        <f>(C128/C127)^(1/Parameters!$B$16)-1</f>
        <v>2.4965799524997445E-2</v>
      </c>
      <c r="H128" s="3">
        <f>(D128/D127)^(1/Parameters!$B$16)-1</f>
        <v>2.4824152700284596E-2</v>
      </c>
      <c r="J128" s="13">
        <v>434711220.94461566</v>
      </c>
      <c r="K128" s="13">
        <v>48527920961.520447</v>
      </c>
      <c r="L128" s="13">
        <f t="shared" si="2"/>
        <v>-48093209740.575829</v>
      </c>
      <c r="M128" s="13">
        <v>434711220.94461566</v>
      </c>
      <c r="N128" s="13">
        <v>142457513935.48553</v>
      </c>
      <c r="O128" s="13">
        <f t="shared" si="3"/>
        <v>-142022802714.54092</v>
      </c>
    </row>
    <row r="129" spans="1:15" x14ac:dyDescent="0.3">
      <c r="A129">
        <f>Model!A129</f>
        <v>630</v>
      </c>
      <c r="B129" s="13">
        <v>417491109.04529202</v>
      </c>
      <c r="C129" s="13">
        <v>474931300.76051682</v>
      </c>
      <c r="D129" s="13">
        <v>490070688.61602318</v>
      </c>
      <c r="F129" s="3">
        <f>(B129/B128)^(1/Parameters!$B$16)-1</f>
        <v>2.5260273870466143E-2</v>
      </c>
      <c r="G129" s="3">
        <f>(C129/C128)^(1/Parameters!$B$16)-1</f>
        <v>2.4962085061523087E-2</v>
      </c>
      <c r="H129" s="3">
        <f>(D129/D128)^(1/Parameters!$B$16)-1</f>
        <v>2.4823352630154893E-2</v>
      </c>
      <c r="J129" s="13">
        <v>491362404.74441719</v>
      </c>
      <c r="K129" s="13">
        <v>58484649741.586082</v>
      </c>
      <c r="L129" s="13">
        <f t="shared" si="2"/>
        <v>-57993287336.841667</v>
      </c>
      <c r="M129" s="13">
        <v>491362404.74441719</v>
      </c>
      <c r="N129" s="13">
        <v>171686271336.05008</v>
      </c>
      <c r="O129" s="13">
        <f t="shared" si="3"/>
        <v>-171194908931.30566</v>
      </c>
    </row>
    <row r="130" spans="1:15" x14ac:dyDescent="0.3">
      <c r="A130">
        <f>Model!A130</f>
        <v>635</v>
      </c>
      <c r="B130" s="13">
        <v>472937436.89626944</v>
      </c>
      <c r="C130" s="13">
        <v>537232293.97790492</v>
      </c>
      <c r="D130" s="13">
        <v>553990300.87514818</v>
      </c>
      <c r="F130" s="3">
        <f>(B130/B129)^(1/Parameters!$B$16)-1</f>
        <v>2.5253575301298792E-2</v>
      </c>
      <c r="G130" s="3">
        <f>(C130/C129)^(1/Parameters!$B$16)-1</f>
        <v>2.4958457933303757E-2</v>
      </c>
      <c r="H130" s="3">
        <f>(D130/D129)^(1/Parameters!$B$16)-1</f>
        <v>2.4822582324510289E-2</v>
      </c>
      <c r="J130" s="13">
        <v>555396320.96816003</v>
      </c>
      <c r="K130" s="13">
        <v>70484252933.650467</v>
      </c>
      <c r="L130" s="13">
        <f t="shared" si="2"/>
        <v>-69928856612.682312</v>
      </c>
      <c r="M130" s="13">
        <v>555396320.96816003</v>
      </c>
      <c r="N130" s="13">
        <v>206912046623.42081</v>
      </c>
      <c r="O130" s="13">
        <f t="shared" si="3"/>
        <v>-206356650302.45264</v>
      </c>
    </row>
    <row r="131" spans="1:15" x14ac:dyDescent="0.3">
      <c r="A131">
        <f>Model!A131</f>
        <v>640</v>
      </c>
      <c r="B131" s="13">
        <v>535730295.37474889</v>
      </c>
      <c r="C131" s="13">
        <v>607695366.33425808</v>
      </c>
      <c r="D131" s="13">
        <v>626244641.99322355</v>
      </c>
      <c r="F131" s="3">
        <f>(B131/B130)^(1/Parameters!$B$16)-1</f>
        <v>2.5246989191001878E-2</v>
      </c>
      <c r="G131" s="3">
        <f>(C131/C130)^(1/Parameters!$B$16)-1</f>
        <v>2.4954915961236779E-2</v>
      </c>
      <c r="H131" s="3">
        <f>(D131/D130)^(1/Parameters!$B$16)-1</f>
        <v>2.4821840670444573E-2</v>
      </c>
      <c r="J131" s="13">
        <v>627775080.80907285</v>
      </c>
      <c r="K131" s="13">
        <v>84945877825.480881</v>
      </c>
      <c r="L131" s="13">
        <f t="shared" si="2"/>
        <v>-84318102744.671814</v>
      </c>
      <c r="M131" s="13">
        <v>627775080.80907285</v>
      </c>
      <c r="N131" s="13">
        <v>249365279499.21872</v>
      </c>
      <c r="O131" s="13">
        <f t="shared" si="3"/>
        <v>-248737504418.40964</v>
      </c>
    </row>
    <row r="132" spans="1:15" x14ac:dyDescent="0.3">
      <c r="A132">
        <f>Model!A132</f>
        <v>645</v>
      </c>
      <c r="B132" s="13">
        <v>606841122.59396899</v>
      </c>
      <c r="C132" s="13">
        <v>687388735.06631088</v>
      </c>
      <c r="D132" s="13">
        <v>707920309.59260654</v>
      </c>
      <c r="F132" s="3">
        <f>(B132/B131)^(1/Parameters!$B$16)-1</f>
        <v>2.5240513234827233E-2</v>
      </c>
      <c r="G132" s="3">
        <f>(C132/C131)^(1/Parameters!$B$16)-1</f>
        <v>2.4951457026232582E-2</v>
      </c>
      <c r="H132" s="3">
        <f>(D132/D131)^(1/Parameters!$B$16)-1</f>
        <v>2.4821126597071697E-2</v>
      </c>
      <c r="J132" s="13">
        <v>709586176.94450283</v>
      </c>
      <c r="K132" s="13">
        <v>102374670358.4138</v>
      </c>
      <c r="L132" s="13">
        <f t="shared" ref="L132:L195" si="4">J132-K132</f>
        <v>-101665084181.4693</v>
      </c>
      <c r="M132" s="13">
        <v>709586176.94450283</v>
      </c>
      <c r="N132" s="13">
        <v>300528865450.23724</v>
      </c>
      <c r="O132" s="13">
        <f t="shared" ref="O132:O195" si="5">M132-N132</f>
        <v>-299819279273.29272</v>
      </c>
    </row>
    <row r="133" spans="1:15" x14ac:dyDescent="0.3">
      <c r="A133">
        <f>Model!A133</f>
        <v>650</v>
      </c>
      <c r="B133" s="13">
        <v>687369586.33394611</v>
      </c>
      <c r="C133" s="13">
        <v>777520305.59574842</v>
      </c>
      <c r="D133" s="13">
        <v>800245543.1810317</v>
      </c>
      <c r="F133" s="3">
        <f>(B133/B132)^(1/Parameters!$B$16)-1</f>
        <v>2.5234145187484902E-2</v>
      </c>
      <c r="G133" s="3">
        <f>(C133/C132)^(1/Parameters!$B$16)-1</f>
        <v>2.4948079067309115E-2</v>
      </c>
      <c r="H133" s="3">
        <f>(D133/D132)^(1/Parameters!$B$16)-1</f>
        <v>2.4820439073907297E-2</v>
      </c>
      <c r="J133" s="13">
        <v>802058823.14059234</v>
      </c>
      <c r="K133" s="13">
        <v>123379419923.42412</v>
      </c>
      <c r="L133" s="13">
        <f t="shared" si="4"/>
        <v>-122577361100.28352</v>
      </c>
      <c r="M133" s="13">
        <v>802058823.14059234</v>
      </c>
      <c r="N133" s="13">
        <v>362189953429.70258</v>
      </c>
      <c r="O133" s="13">
        <f t="shared" si="5"/>
        <v>-361387894606.56201</v>
      </c>
    </row>
    <row r="134" spans="1:15" x14ac:dyDescent="0.3">
      <c r="A134">
        <f>Model!A134</f>
        <v>655</v>
      </c>
      <c r="B134" s="13">
        <v>778560484.62207663</v>
      </c>
      <c r="C134" s="13">
        <v>879455926.09453261</v>
      </c>
      <c r="D134" s="13">
        <v>904608686.11048841</v>
      </c>
      <c r="F134" s="3">
        <f>(B134/B133)^(1/Parameters!$B$16)-1</f>
        <v>2.5227882861245776E-2</v>
      </c>
      <c r="G134" s="3">
        <f>(C134/C133)^(1/Parameters!$B$16)-1</f>
        <v>2.4944780079762419E-2</v>
      </c>
      <c r="H134" s="3">
        <f>(D134/D133)^(1/Parameters!$B$16)-1</f>
        <v>2.4819777109319485E-2</v>
      </c>
      <c r="J134" s="13">
        <v>906582423.21986997</v>
      </c>
      <c r="K134" s="13">
        <v>148693824432.80902</v>
      </c>
      <c r="L134" s="13">
        <f t="shared" si="4"/>
        <v>-147787242009.58914</v>
      </c>
      <c r="M134" s="13">
        <v>906582423.21986997</v>
      </c>
      <c r="N134" s="13">
        <v>436502371141.22296</v>
      </c>
      <c r="O134" s="13">
        <f t="shared" si="5"/>
        <v>-435595788718.00311</v>
      </c>
    </row>
    <row r="135" spans="1:15" x14ac:dyDescent="0.3">
      <c r="A135">
        <f>Model!A135</f>
        <v>660</v>
      </c>
      <c r="B135" s="13">
        <v>881822870.84729731</v>
      </c>
      <c r="C135" s="13">
        <v>994740026.29769218</v>
      </c>
      <c r="D135" s="13">
        <v>1022579053.775512</v>
      </c>
      <c r="F135" s="3">
        <f>(B135/B134)^(1/Parameters!$B$16)-1</f>
        <v>2.5221724124112388E-2</v>
      </c>
      <c r="G135" s="3">
        <f>(C135/C134)^(1/Parameters!$B$16)-1</f>
        <v>2.4941558113402928E-2</v>
      </c>
      <c r="H135" s="3">
        <f>(D135/D134)^(1/Parameters!$B$16)-1</f>
        <v>2.4819139749039154E-2</v>
      </c>
      <c r="J135" s="13">
        <v>1024727446.8884504</v>
      </c>
      <c r="K135" s="13">
        <v>179202118458.47156</v>
      </c>
      <c r="L135" s="13">
        <f t="shared" si="4"/>
        <v>-178177391011.5831</v>
      </c>
      <c r="M135" s="13">
        <v>1024727446.8884504</v>
      </c>
      <c r="N135" s="13">
        <v>526061858446.58105</v>
      </c>
      <c r="O135" s="13">
        <f t="shared" si="5"/>
        <v>-525037130999.69263</v>
      </c>
    </row>
    <row r="136" spans="1:15" x14ac:dyDescent="0.3">
      <c r="A136">
        <f>Model!A136</f>
        <v>665</v>
      </c>
      <c r="B136" s="13">
        <v>998751695.87206852</v>
      </c>
      <c r="C136" s="13">
        <v>1125118951.8385496</v>
      </c>
      <c r="D136" s="13">
        <v>1155930521.6557925</v>
      </c>
      <c r="F136" s="3">
        <f>(B136/B135)^(1/Parameters!$B$16)-1</f>
        <v>2.5215666898053213E-2</v>
      </c>
      <c r="G136" s="3">
        <f>(C136/C135)^(1/Parameters!$B$16)-1</f>
        <v>2.4938411270851724E-2</v>
      </c>
      <c r="H136" s="3">
        <f>(D136/D135)^(1/Parameters!$B$16)-1</f>
        <v>2.4818526074723568E-2</v>
      </c>
      <c r="J136" s="13">
        <v>1158269026.0826399</v>
      </c>
      <c r="K136" s="13">
        <v>215969959630.13443</v>
      </c>
      <c r="L136" s="13">
        <f t="shared" si="4"/>
        <v>-214811690604.05179</v>
      </c>
      <c r="M136" s="13">
        <v>1158269026.0826399</v>
      </c>
      <c r="N136" s="13">
        <v>633996736807.4978</v>
      </c>
      <c r="O136" s="13">
        <f t="shared" si="5"/>
        <v>-632838467781.41516</v>
      </c>
    </row>
    <row r="137" spans="1:15" x14ac:dyDescent="0.3">
      <c r="A137">
        <f>Model!A137</f>
        <v>670</v>
      </c>
      <c r="B137" s="13">
        <v>1131152298.0184207</v>
      </c>
      <c r="C137" s="13">
        <v>1272567346.0058231</v>
      </c>
      <c r="D137" s="13">
        <v>1306668187.6791358</v>
      </c>
      <c r="F137" s="3">
        <f>(B137/B136)^(1/Parameters!$B$16)-1</f>
        <v>2.5209709157320237E-2</v>
      </c>
      <c r="G137" s="3">
        <f>(C137/C136)^(1/Parameters!$B$16)-1</f>
        <v>2.4935337705912497E-2</v>
      </c>
      <c r="H137" s="3">
        <f>(D137/D136)^(1/Parameters!$B$16)-1</f>
        <v>2.4817935202589902E-2</v>
      </c>
      <c r="J137" s="13">
        <v>1309213626.3707094</v>
      </c>
      <c r="K137" s="13">
        <v>260281652158.31979</v>
      </c>
      <c r="L137" s="13">
        <f t="shared" si="4"/>
        <v>-258972438531.9491</v>
      </c>
      <c r="M137" s="13">
        <v>1309213626.3707094</v>
      </c>
      <c r="N137" s="13">
        <v>764077181853.64929</v>
      </c>
      <c r="O137" s="13">
        <f t="shared" si="5"/>
        <v>-762767968227.27856</v>
      </c>
    </row>
    <row r="138" spans="1:15" x14ac:dyDescent="0.3">
      <c r="A138">
        <f>Model!A138</f>
        <v>675</v>
      </c>
      <c r="B138" s="13">
        <v>1281068115.2565172</v>
      </c>
      <c r="C138" s="13">
        <v>1439317976.7466388</v>
      </c>
      <c r="D138" s="13">
        <v>1477058509.578155</v>
      </c>
      <c r="F138" s="3">
        <f>(B138/B137)^(1/Parameters!$B$16)-1</f>
        <v>2.5203848926810268E-2</v>
      </c>
      <c r="G138" s="3">
        <f>(C138/C137)^(1/Parameters!$B$16)-1</f>
        <v>2.4932335621987267E-2</v>
      </c>
      <c r="H138" s="3">
        <f>(D138/D137)^(1/Parameters!$B$16)-1</f>
        <v>2.4817366282087638E-2</v>
      </c>
      <c r="J138" s="13">
        <v>1479829194.1482489</v>
      </c>
      <c r="K138" s="13">
        <v>313685007703.32068</v>
      </c>
      <c r="L138" s="13">
        <f t="shared" si="4"/>
        <v>-312205178509.17242</v>
      </c>
      <c r="M138" s="13">
        <v>1479829194.1482489</v>
      </c>
      <c r="N138" s="13">
        <v>920846915978.17749</v>
      </c>
      <c r="O138" s="13">
        <f t="shared" si="5"/>
        <v>-919367086784.0293</v>
      </c>
    </row>
    <row r="139" spans="1:15" x14ac:dyDescent="0.3">
      <c r="A139">
        <f>Model!A139</f>
        <v>680</v>
      </c>
      <c r="B139" s="13">
        <v>1450812043.0779884</v>
      </c>
      <c r="C139" s="13">
        <v>1627895458.6560943</v>
      </c>
      <c r="D139" s="13">
        <v>1669663370.1323054</v>
      </c>
      <c r="F139" s="3">
        <f>(B139/B138)^(1/Parameters!$B$16)-1</f>
        <v>2.5198084280497079E-2</v>
      </c>
      <c r="G139" s="3">
        <f>(C139/C138)^(1/Parameters!$B$16)-1</f>
        <v>2.4929403270557149E-2</v>
      </c>
      <c r="H139" s="3">
        <f>(D139/D138)^(1/Parameters!$B$16)-1</f>
        <v>2.4816818494631132E-2</v>
      </c>
      <c r="J139" s="13">
        <v>1672679232.5894792</v>
      </c>
      <c r="K139" s="13">
        <v>378045410584.60889</v>
      </c>
      <c r="L139" s="13">
        <f t="shared" si="4"/>
        <v>-376372731352.01941</v>
      </c>
      <c r="M139" s="13">
        <v>1672679232.5894792</v>
      </c>
      <c r="N139" s="13">
        <v>1109781920995.696</v>
      </c>
      <c r="O139" s="13">
        <f t="shared" si="5"/>
        <v>-1108109241763.1064</v>
      </c>
    </row>
    <row r="140" spans="1:15" x14ac:dyDescent="0.3">
      <c r="A140">
        <f>Model!A140</f>
        <v>685</v>
      </c>
      <c r="B140" s="13">
        <v>1643001917.1388905</v>
      </c>
      <c r="C140" s="13">
        <v>1841154378.3839378</v>
      </c>
      <c r="D140" s="13">
        <v>1887378582.2102969</v>
      </c>
      <c r="F140" s="3">
        <f>(B140/B139)^(1/Parameters!$B$16)-1</f>
        <v>2.5192413339929276E-2</v>
      </c>
      <c r="G140" s="3">
        <f>(C140/C139)^(1/Parameters!$B$16)-1</f>
        <v>2.492653894972463E-2</v>
      </c>
      <c r="H140" s="3">
        <f>(D140/D139)^(1/Parameters!$B$16)-1</f>
        <v>2.4816291052386807E-2</v>
      </c>
      <c r="J140" s="13">
        <v>1890661318.3466165</v>
      </c>
      <c r="K140" s="13">
        <v>455610975833.61835</v>
      </c>
      <c r="L140" s="13">
        <f t="shared" si="4"/>
        <v>-453720314515.27173</v>
      </c>
      <c r="M140" s="13">
        <v>1890661318.3466165</v>
      </c>
      <c r="N140" s="13">
        <v>1337481714711.0745</v>
      </c>
      <c r="O140" s="13">
        <f t="shared" si="5"/>
        <v>-1335591053392.7278</v>
      </c>
    </row>
    <row r="141" spans="1:15" x14ac:dyDescent="0.3">
      <c r="A141">
        <f>Model!A141</f>
        <v>690</v>
      </c>
      <c r="B141" s="13">
        <v>1860600662.6538343</v>
      </c>
      <c r="C141" s="13">
        <v>2082322398.2354491</v>
      </c>
      <c r="D141" s="13">
        <v>2133477412.2432685</v>
      </c>
      <c r="F141" s="3">
        <f>(B141/B140)^(1/Parameters!$B$16)-1</f>
        <v>2.518683427276236E-2</v>
      </c>
      <c r="G141" s="3">
        <f>(C141/C140)^(1/Parameters!$B$16)-1</f>
        <v>2.4923741002789379E-2</v>
      </c>
      <c r="H141" s="3">
        <f>(D141/D140)^(1/Parameters!$B$16)-1</f>
        <v>2.4815783197091656E-2</v>
      </c>
      <c r="J141" s="13">
        <v>2137050637.7115145</v>
      </c>
      <c r="K141" s="13">
        <v>549091076066.914</v>
      </c>
      <c r="L141" s="13">
        <f t="shared" si="4"/>
        <v>-546954025429.20251</v>
      </c>
      <c r="M141" s="13">
        <v>2137050637.7115145</v>
      </c>
      <c r="N141" s="13">
        <v>1611899872707.8857</v>
      </c>
      <c r="O141" s="13">
        <f t="shared" si="5"/>
        <v>-1609762822070.1743</v>
      </c>
    </row>
    <row r="142" spans="1:15" x14ac:dyDescent="0.3">
      <c r="A142">
        <f>Model!A142</f>
        <v>695</v>
      </c>
      <c r="B142" s="13">
        <v>2106961723.67045</v>
      </c>
      <c r="C142" s="13">
        <v>2355048987.746233</v>
      </c>
      <c r="D142" s="13">
        <v>2411659776.1695328</v>
      </c>
      <c r="F142" s="3">
        <f>(B142/B141)^(1/Parameters!$B$16)-1</f>
        <v>2.5181345291369839E-2</v>
      </c>
      <c r="G142" s="3">
        <f>(C142/C141)^(1/Parameters!$B$16)-1</f>
        <v>2.4921007816896656E-2</v>
      </c>
      <c r="H142" s="3">
        <f>(D142/D141)^(1/Parameters!$B$16)-1</f>
        <v>2.4815294198939242E-2</v>
      </c>
      <c r="J142" s="13">
        <v>2415549196.3716803</v>
      </c>
      <c r="K142" s="13">
        <v>661750980130.96313</v>
      </c>
      <c r="L142" s="13">
        <f t="shared" si="4"/>
        <v>-659335430934.59143</v>
      </c>
      <c r="M142" s="13">
        <v>2415549196.3716803</v>
      </c>
      <c r="N142" s="13">
        <v>1942621847504.6382</v>
      </c>
      <c r="O142" s="13">
        <f t="shared" si="5"/>
        <v>-1940206298308.2666</v>
      </c>
    </row>
    <row r="143" spans="1:15" x14ac:dyDescent="0.3">
      <c r="A143">
        <f>Model!A143</f>
        <v>700</v>
      </c>
      <c r="B143" s="13">
        <v>2385880465.8323479</v>
      </c>
      <c r="C143" s="13">
        <v>2663460517.7971854</v>
      </c>
      <c r="D143" s="13">
        <v>2726107847.1291966</v>
      </c>
      <c r="F143" s="3">
        <f>(B143/B142)^(1/Parameters!$B$16)-1</f>
        <v>2.5175944651484539E-2</v>
      </c>
      <c r="G143" s="3">
        <f>(C143/C142)^(1/Parameters!$B$16)-1</f>
        <v>2.4918337821715486E-2</v>
      </c>
      <c r="H143" s="3">
        <f>(D143/D142)^(1/Parameters!$B$16)-1</f>
        <v>2.4814823355489901E-2</v>
      </c>
      <c r="J143" s="13">
        <v>2730341442.1383286</v>
      </c>
      <c r="K143" s="13">
        <v>797525909255.39783</v>
      </c>
      <c r="L143" s="13">
        <f t="shared" si="4"/>
        <v>-794795567813.25952</v>
      </c>
      <c r="M143" s="13">
        <v>2730341442.1383286</v>
      </c>
      <c r="N143" s="13">
        <v>2341199789328.5054</v>
      </c>
      <c r="O143" s="13">
        <f t="shared" si="5"/>
        <v>-2338469447886.3672</v>
      </c>
    </row>
    <row r="144" spans="1:15" x14ac:dyDescent="0.3">
      <c r="A144">
        <f>Model!A144</f>
        <v>705</v>
      </c>
      <c r="B144" s="13">
        <v>2701652337.2732215</v>
      </c>
      <c r="C144" s="13">
        <v>3012222547.6837115</v>
      </c>
      <c r="D144" s="13">
        <v>3081548910.5334339</v>
      </c>
      <c r="F144" s="3">
        <f>(B144/B143)^(1/Parameters!$B$16)-1</f>
        <v>2.5170630650896753E-2</v>
      </c>
      <c r="G144" s="3">
        <f>(C144/C143)^(1/Parameters!$B$16)-1</f>
        <v>2.4915729488170335E-2</v>
      </c>
      <c r="H144" s="3">
        <f>(D144/D143)^(1/Parameters!$B$16)-1</f>
        <v>2.4814369990632468E-2</v>
      </c>
      <c r="J144" s="13">
        <v>3086157136.3793979</v>
      </c>
      <c r="K144" s="13">
        <v>961158494707.13696</v>
      </c>
      <c r="L144" s="13">
        <f t="shared" si="4"/>
        <v>-958072337570.75757</v>
      </c>
      <c r="M144" s="13">
        <v>3086157136.3793979</v>
      </c>
      <c r="N144" s="13">
        <v>2821556063828.1826</v>
      </c>
      <c r="O144" s="13">
        <f t="shared" si="5"/>
        <v>-2818469906691.8032</v>
      </c>
    </row>
    <row r="145" spans="1:15" x14ac:dyDescent="0.3">
      <c r="A145">
        <f>Model!A145</f>
        <v>710</v>
      </c>
      <c r="B145" s="13">
        <v>3059138675.2575202</v>
      </c>
      <c r="C145" s="13">
        <v>3406610243.9043355</v>
      </c>
      <c r="D145" s="13">
        <v>3483326411.0356584</v>
      </c>
      <c r="F145" s="3">
        <f>(B145/B144)^(1/Parameters!$B$16)-1</f>
        <v>2.5165401628206574E-2</v>
      </c>
      <c r="G145" s="3">
        <f>(C145/C144)^(1/Parameters!$B$16)-1</f>
        <v>2.4913181327223199E-2</v>
      </c>
      <c r="H145" s="3">
        <f>(D145/D144)^(1/Parameters!$B$16)-1</f>
        <v>2.4813933453592174E-2</v>
      </c>
      <c r="J145" s="13">
        <v>3488342418.8024864</v>
      </c>
      <c r="K145" s="13">
        <v>1158364438354.377</v>
      </c>
      <c r="L145" s="13">
        <f t="shared" si="4"/>
        <v>-1154876095935.5745</v>
      </c>
      <c r="M145" s="13">
        <v>3488342418.8024864</v>
      </c>
      <c r="N145" s="13">
        <v>3400469561638.3013</v>
      </c>
      <c r="O145" s="13">
        <f t="shared" si="5"/>
        <v>-3396981219219.499</v>
      </c>
    </row>
    <row r="146" spans="1:15" x14ac:dyDescent="0.3">
      <c r="A146">
        <f>Model!A146</f>
        <v>715</v>
      </c>
      <c r="B146" s="13">
        <v>3463841162.6583986</v>
      </c>
      <c r="C146" s="13">
        <v>3852587991.9187675</v>
      </c>
      <c r="D146" s="13">
        <v>3937480259.0264192</v>
      </c>
      <c r="F146" s="3">
        <f>(B146/B145)^(1/Parameters!$B$16)-1</f>
        <v>2.5160255961606426E-2</v>
      </c>
      <c r="G146" s="3">
        <f>(C146/C145)^(1/Parameters!$B$16)-1</f>
        <v>2.4910691888685221E-2</v>
      </c>
      <c r="H146" s="3">
        <f>(D146/D145)^(1/Parameters!$B$16)-1</f>
        <v>2.4813513117962538E-2</v>
      </c>
      <c r="J146" s="13">
        <v>3942940133.3376822</v>
      </c>
      <c r="K146" s="13">
        <v>1396032162679.7805</v>
      </c>
      <c r="L146" s="13">
        <f t="shared" si="4"/>
        <v>-1392089222546.4429</v>
      </c>
      <c r="M146" s="13">
        <v>3942940133.3376822</v>
      </c>
      <c r="N146" s="13">
        <v>4098161786634.8794</v>
      </c>
      <c r="O146" s="13">
        <f t="shared" si="5"/>
        <v>-4094218846501.5415</v>
      </c>
    </row>
    <row r="147" spans="1:15" x14ac:dyDescent="0.3">
      <c r="A147">
        <f>Model!A147</f>
        <v>720</v>
      </c>
      <c r="B147" s="13">
        <v>3921986070.1117201</v>
      </c>
      <c r="C147" s="13">
        <v>4356899400.5884295</v>
      </c>
      <c r="D147" s="13">
        <v>4450837603.4110136</v>
      </c>
      <c r="F147" s="3">
        <f>(B147/B146)^(1/Parameters!$B$16)-1</f>
        <v>2.5155192067714882E-2</v>
      </c>
      <c r="G147" s="3">
        <f>(C147/C146)^(1/Parameters!$B$16)-1</f>
        <v>2.490825976007538E-2</v>
      </c>
      <c r="H147" s="3">
        <f>(D147/D146)^(1/Parameters!$B$16)-1</f>
        <v>2.4813108380783877E-2</v>
      </c>
      <c r="J147" s="13">
        <v>4456780622.0187473</v>
      </c>
      <c r="K147" s="13">
        <v>1682463424036.9854</v>
      </c>
      <c r="L147" s="13">
        <f t="shared" si="4"/>
        <v>-1678006643414.9666</v>
      </c>
      <c r="M147" s="13">
        <v>4456780622.0187473</v>
      </c>
      <c r="N147" s="13">
        <v>4939003195000.7539</v>
      </c>
      <c r="O147" s="13">
        <f t="shared" si="5"/>
        <v>-4934546414378.7354</v>
      </c>
    </row>
    <row r="148" spans="1:15" x14ac:dyDescent="0.3">
      <c r="A148">
        <f>Model!A148</f>
        <v>725</v>
      </c>
      <c r="B148" s="13">
        <v>4440619568.706131</v>
      </c>
      <c r="C148" s="13">
        <v>4927169055.5366564</v>
      </c>
      <c r="D148" s="13">
        <v>5031115434.6984768</v>
      </c>
      <c r="F148" s="3">
        <f>(B148/B147)^(1/Parameters!$B$16)-1</f>
        <v>2.5150208400457119E-2</v>
      </c>
      <c r="G148" s="3">
        <f>(C148/C147)^(1/Parameters!$B$16)-1</f>
        <v>2.4905883565525144E-2</v>
      </c>
      <c r="H148" s="3">
        <f>(D148/D147)^(1/Parameters!$B$16)-1</f>
        <v>2.4812718661662014E-2</v>
      </c>
      <c r="J148" s="13">
        <v>5037584351.0431271</v>
      </c>
      <c r="K148" s="13">
        <v>2027663293794.4387</v>
      </c>
      <c r="L148" s="13">
        <f t="shared" si="4"/>
        <v>-2022625709443.3955</v>
      </c>
      <c r="M148" s="13">
        <v>5037584351.0431271</v>
      </c>
      <c r="N148" s="13">
        <v>5952364457592.1172</v>
      </c>
      <c r="O148" s="13">
        <f t="shared" si="5"/>
        <v>-5947326873241.0742</v>
      </c>
    </row>
    <row r="149" spans="1:15" x14ac:dyDescent="0.3">
      <c r="A149">
        <f>Model!A149</f>
        <v>730</v>
      </c>
      <c r="B149" s="13">
        <v>5027715566.6266375</v>
      </c>
      <c r="C149" s="13">
        <v>5572017554.6064377</v>
      </c>
      <c r="D149" s="13">
        <v>5687036560.1955853</v>
      </c>
      <c r="F149" s="3">
        <f>(B149/B148)^(1/Parameters!$B$16)-1</f>
        <v>2.5145303449971124E-2</v>
      </c>
      <c r="G149" s="3">
        <f>(C149/C148)^(1/Parameters!$B$16)-1</f>
        <v>2.4903561964706222E-2</v>
      </c>
      <c r="H149" s="3">
        <f>(D149/D148)^(1/Parameters!$B$16)-1</f>
        <v>2.4812343401908077E-2</v>
      </c>
      <c r="J149" s="13">
        <v>5694077910.9696894</v>
      </c>
      <c r="K149" s="13">
        <v>2443689636435.7051</v>
      </c>
      <c r="L149" s="13">
        <f t="shared" si="4"/>
        <v>-2437995558524.7354</v>
      </c>
      <c r="M149" s="13">
        <v>5694077910.9696894</v>
      </c>
      <c r="N149" s="13">
        <v>7173642380282.0811</v>
      </c>
      <c r="O149" s="13">
        <f t="shared" si="5"/>
        <v>-7167948302371.1113</v>
      </c>
    </row>
    <row r="150" spans="1:15" x14ac:dyDescent="0.3">
      <c r="A150">
        <f>Model!A150</f>
        <v>735</v>
      </c>
      <c r="B150" s="13">
        <v>5692297713.8231277</v>
      </c>
      <c r="C150" s="13">
        <v>6301191558.6145601</v>
      </c>
      <c r="D150" s="13">
        <v>6428460694.0319376</v>
      </c>
      <c r="F150" s="3">
        <f>(B150/B149)^(1/Parameters!$B$16)-1</f>
        <v>2.5140475741560753E-2</v>
      </c>
      <c r="G150" s="3">
        <f>(C150/C149)^(1/Parameters!$B$16)-1</f>
        <v>2.4901293651802714E-2</v>
      </c>
      <c r="H150" s="3">
        <f>(D150/D149)^(1/Parameters!$B$16)-1</f>
        <v>2.4811982063719817E-2</v>
      </c>
      <c r="J150" s="13">
        <v>6436125133.9601145</v>
      </c>
      <c r="K150" s="13">
        <v>2945074291919.7217</v>
      </c>
      <c r="L150" s="13">
        <f t="shared" si="4"/>
        <v>-2938638166785.7617</v>
      </c>
      <c r="M150" s="13">
        <v>6436125133.9601145</v>
      </c>
      <c r="N150" s="13">
        <v>8645496317776.9414</v>
      </c>
      <c r="O150" s="13">
        <f t="shared" si="5"/>
        <v>-8639060192642.9814</v>
      </c>
    </row>
    <row r="151" spans="1:15" x14ac:dyDescent="0.3">
      <c r="A151">
        <f>Model!A151</f>
        <v>740</v>
      </c>
      <c r="B151" s="13">
        <v>6444577434.4197912</v>
      </c>
      <c r="C151" s="13">
        <v>7125710816.711298</v>
      </c>
      <c r="D151" s="13">
        <v>7266532631.8603878</v>
      </c>
      <c r="F151" s="3">
        <f>(B151/B150)^(1/Parameters!$B$16)-1</f>
        <v>2.5135723834689205E-2</v>
      </c>
      <c r="G151" s="3">
        <f>(C151/C150)^(1/Parameters!$B$16)-1</f>
        <v>2.4899077354523458E-2</v>
      </c>
      <c r="H151" s="3">
        <f>(D151/D150)^(1/Parameters!$B$16)-1</f>
        <v>2.4811634129398463E-2</v>
      </c>
      <c r="J151" s="13">
        <v>7274875298.1040125</v>
      </c>
      <c r="K151" s="13">
        <v>3549330674241.1626</v>
      </c>
      <c r="L151" s="13">
        <f t="shared" si="4"/>
        <v>-3542055798943.0586</v>
      </c>
      <c r="M151" s="13">
        <v>7274875298.1040125</v>
      </c>
      <c r="N151" s="13">
        <v>10419338268958.363</v>
      </c>
      <c r="O151" s="13">
        <f t="shared" si="5"/>
        <v>-10412063393660.26</v>
      </c>
    </row>
    <row r="152" spans="1:15" x14ac:dyDescent="0.3">
      <c r="A152">
        <f>Model!A152</f>
        <v>745</v>
      </c>
      <c r="B152" s="13">
        <v>7296110090.4895115</v>
      </c>
      <c r="C152" s="13">
        <v>8058034381.2563944</v>
      </c>
      <c r="D152" s="13">
        <v>8213849736.7930584</v>
      </c>
      <c r="F152" s="3">
        <f>(B152/B151)^(1/Parameters!$B$16)-1</f>
        <v>2.5131046321995809E-2</v>
      </c>
      <c r="G152" s="3">
        <f>(C152/C151)^(1/Parameters!$B$16)-1</f>
        <v>2.4896911833133473E-2</v>
      </c>
      <c r="H152" s="3">
        <f>(D152/D151)^(1/Parameters!$B$16)-1</f>
        <v>2.4811299100584661E-2</v>
      </c>
      <c r="J152" s="13">
        <v>8222930645.6011047</v>
      </c>
      <c r="K152" s="13">
        <v>4277565516657.1172</v>
      </c>
      <c r="L152" s="13">
        <f t="shared" si="4"/>
        <v>-4269342586011.5161</v>
      </c>
      <c r="M152" s="13">
        <v>8222930645.6011047</v>
      </c>
      <c r="N152" s="13">
        <v>12557128702923.961</v>
      </c>
      <c r="O152" s="13">
        <f t="shared" si="5"/>
        <v>-12548905772278.359</v>
      </c>
    </row>
    <row r="153" spans="1:15" x14ac:dyDescent="0.3">
      <c r="A153">
        <f>Model!A153</f>
        <v>750</v>
      </c>
      <c r="B153" s="13">
        <v>8259971656.6926861</v>
      </c>
      <c r="C153" s="13">
        <v>9112248516.0625763</v>
      </c>
      <c r="D153" s="13">
        <v>9284651253.305933</v>
      </c>
      <c r="F153" s="3">
        <f>(B153/B152)^(1/Parameters!$B$16)-1</f>
        <v>2.5126441828352553E-2</v>
      </c>
      <c r="G153" s="3">
        <f>(C153/C152)^(1/Parameters!$B$16)-1</f>
        <v>2.4894795879525367E-2</v>
      </c>
      <c r="H153" s="3">
        <f>(D153/D152)^(1/Parameters!$B$16)-1</f>
        <v>2.4810976497528614E-2</v>
      </c>
      <c r="J153" s="13">
        <v>9294535731.7654495</v>
      </c>
      <c r="K153" s="13">
        <v>5155216131899.5859</v>
      </c>
      <c r="L153" s="13">
        <f t="shared" si="4"/>
        <v>-5145921596167.8203</v>
      </c>
      <c r="M153" s="13">
        <v>9294535731.7654495</v>
      </c>
      <c r="N153" s="13">
        <v>15133540844102.037</v>
      </c>
      <c r="O153" s="13">
        <f t="shared" si="5"/>
        <v>-15124246308370.271</v>
      </c>
    </row>
    <row r="154" spans="1:15" x14ac:dyDescent="0.3">
      <c r="A154">
        <f>Model!A154</f>
        <v>755</v>
      </c>
      <c r="B154" s="13">
        <v>9350958597.3083267</v>
      </c>
      <c r="C154" s="13">
        <v>10304279128.48373</v>
      </c>
      <c r="D154" s="13">
        <v>10495032293.833408</v>
      </c>
      <c r="F154" s="3">
        <f>(B154/B153)^(1/Parameters!$B$16)-1</f>
        <v>2.5121909009959698E-2</v>
      </c>
      <c r="G154" s="3">
        <f>(C154/C153)^(1/Parameters!$B$16)-1</f>
        <v>2.4892728316328272E-2</v>
      </c>
      <c r="H154" s="3">
        <f>(D154/D153)^(1/Parameters!$B$16)-1</f>
        <v>2.4810665858396863E-2</v>
      </c>
      <c r="J154" s="13">
        <v>10505791449.8256</v>
      </c>
      <c r="K154" s="13">
        <v>6212938939943.3096</v>
      </c>
      <c r="L154" s="13">
        <f t="shared" si="4"/>
        <v>-6202433148493.4844</v>
      </c>
      <c r="M154" s="13">
        <v>10505791449.8256</v>
      </c>
      <c r="N154" s="13">
        <v>18238569015126.504</v>
      </c>
      <c r="O154" s="13">
        <f t="shared" si="5"/>
        <v>-18228063223676.68</v>
      </c>
    </row>
    <row r="155" spans="1:15" x14ac:dyDescent="0.3">
      <c r="A155">
        <f>Model!A155</f>
        <v>760</v>
      </c>
      <c r="B155" s="13">
        <v>10585813990.100607</v>
      </c>
      <c r="C155" s="13">
        <v>11652131925.049229</v>
      </c>
      <c r="D155" s="13">
        <v>11863185713.505201</v>
      </c>
      <c r="F155" s="3">
        <f>(B155/B154)^(1/Parameters!$B$16)-1</f>
        <v>2.511744655345427E-2</v>
      </c>
      <c r="G155" s="3">
        <f>(C155/C154)^(1/Parameters!$B$16)-1</f>
        <v>2.4890707996027439E-2</v>
      </c>
      <c r="H155" s="3">
        <f>(D155/D154)^(1/Parameters!$B$16)-1</f>
        <v>2.4810366738587275E-2</v>
      </c>
      <c r="J155" s="13">
        <v>11874896947.247927</v>
      </c>
      <c r="K155" s="13">
        <v>7487680299689.084</v>
      </c>
      <c r="L155" s="13">
        <f t="shared" si="4"/>
        <v>-7475805402741.8359</v>
      </c>
      <c r="M155" s="13">
        <v>11874896947.247927</v>
      </c>
      <c r="N155" s="13">
        <v>21980672147138.316</v>
      </c>
      <c r="O155" s="13">
        <f t="shared" si="5"/>
        <v>-21968797250191.07</v>
      </c>
    </row>
    <row r="156" spans="1:15" x14ac:dyDescent="0.3">
      <c r="A156">
        <f>Model!A156</f>
        <v>765</v>
      </c>
      <c r="B156" s="13">
        <v>11983483340.624403</v>
      </c>
      <c r="C156" s="13">
        <v>13176163907.728331</v>
      </c>
      <c r="D156" s="13">
        <v>13409675507.526163</v>
      </c>
      <c r="F156" s="3">
        <f>(B156/B155)^(1/Parameters!$B$16)-1</f>
        <v>2.5113053175070288E-2</v>
      </c>
      <c r="G156" s="3">
        <f>(C156/C155)^(1/Parameters!$B$16)-1</f>
        <v>2.4888733800134677E-2</v>
      </c>
      <c r="H156" s="3">
        <f>(D156/D155)^(1/Parameters!$B$16)-1</f>
        <v>2.4810078710090666E-2</v>
      </c>
      <c r="J156" s="13">
        <v>13422423068.382818</v>
      </c>
      <c r="K156" s="13">
        <v>9023967048815.6426</v>
      </c>
      <c r="L156" s="13">
        <f t="shared" si="4"/>
        <v>-9010544625747.2598</v>
      </c>
      <c r="M156" s="13">
        <v>13422423068.382818</v>
      </c>
      <c r="N156" s="13">
        <v>26490562260628.609</v>
      </c>
      <c r="O156" s="13">
        <f t="shared" si="5"/>
        <v>-26477139837560.227</v>
      </c>
    </row>
    <row r="157" spans="1:15" x14ac:dyDescent="0.3">
      <c r="A157">
        <f>Model!A157</f>
        <v>770</v>
      </c>
      <c r="B157" s="13">
        <v>13565403982.02899</v>
      </c>
      <c r="C157" s="13">
        <v>14899390299.722151</v>
      </c>
      <c r="D157" s="13">
        <v>15157745839.355169</v>
      </c>
      <c r="F157" s="3">
        <f>(B157/B156)^(1/Parameters!$B$16)-1</f>
        <v>2.5108727619809645E-2</v>
      </c>
      <c r="G157" s="3">
        <f>(C157/C156)^(1/Parameters!$B$16)-1</f>
        <v>2.4886804638367455E-2</v>
      </c>
      <c r="H157" s="3">
        <f>(D157/D156)^(1/Parameters!$B$16)-1</f>
        <v>2.4809801360860417E-2</v>
      </c>
      <c r="J157" s="13">
        <v>15171621431.915609</v>
      </c>
      <c r="K157" s="13">
        <v>10875461830480.684</v>
      </c>
      <c r="L157" s="13">
        <f t="shared" si="4"/>
        <v>-10860290209048.768</v>
      </c>
      <c r="M157" s="13">
        <v>15171621431.915609</v>
      </c>
      <c r="N157" s="13">
        <v>31925770248822.992</v>
      </c>
      <c r="O157" s="13">
        <f t="shared" si="5"/>
        <v>-31910598627391.078</v>
      </c>
    </row>
    <row r="158" spans="1:15" x14ac:dyDescent="0.3">
      <c r="A158">
        <f>Model!A158</f>
        <v>775</v>
      </c>
      <c r="B158" s="13">
        <v>15355832466.023209</v>
      </c>
      <c r="C158" s="13">
        <v>16847831523.030077</v>
      </c>
      <c r="D158" s="13">
        <v>17133670343.225283</v>
      </c>
      <c r="F158" s="3">
        <f>(B158/B157)^(1/Parameters!$B$16)-1</f>
        <v>2.5104468660645862E-2</v>
      </c>
      <c r="G158" s="3">
        <f>(C158/C157)^(1/Parameters!$B$16)-1</f>
        <v>2.4884919447861087E-2</v>
      </c>
      <c r="H158" s="3">
        <f>(D158/D157)^(1/Parameters!$B$16)-1</f>
        <v>2.4809534294211844E-2</v>
      </c>
      <c r="J158" s="13">
        <v>17148773787.018835</v>
      </c>
      <c r="K158" s="13">
        <v>13106837534581.313</v>
      </c>
      <c r="L158" s="13">
        <f t="shared" si="4"/>
        <v>-13089688760794.293</v>
      </c>
      <c r="M158" s="13">
        <v>17148773787.018835</v>
      </c>
      <c r="N158" s="13">
        <v>38476148446856.141</v>
      </c>
      <c r="O158" s="13">
        <f t="shared" si="5"/>
        <v>-38458999673069.125</v>
      </c>
    </row>
    <row r="159" spans="1:15" x14ac:dyDescent="0.3">
      <c r="A159">
        <f>Model!A159</f>
        <v>780</v>
      </c>
      <c r="B159" s="13">
        <v>17382214928.159508</v>
      </c>
      <c r="C159" s="13">
        <v>19050905452.943123</v>
      </c>
      <c r="D159" s="13">
        <v>19367146949.704891</v>
      </c>
      <c r="F159" s="3">
        <f>(B159/B158)^(1/Parameters!$B$16)-1</f>
        <v>2.5100275097764024E-2</v>
      </c>
      <c r="G159" s="3">
        <f>(C159/C158)^(1/Parameters!$B$16)-1</f>
        <v>2.4883077192415115E-2</v>
      </c>
      <c r="H159" s="3">
        <f>(D159/D158)^(1/Parameters!$B$16)-1</f>
        <v>2.4809277128253093E-2</v>
      </c>
      <c r="J159" s="13">
        <v>19383586897.291374</v>
      </c>
      <c r="K159" s="13">
        <v>15796036327987.063</v>
      </c>
      <c r="L159" s="13">
        <f t="shared" si="4"/>
        <v>-15776652741089.771</v>
      </c>
      <c r="M159" s="13">
        <v>19383586897.291374</v>
      </c>
      <c r="N159" s="13">
        <v>46370502192005.492</v>
      </c>
      <c r="O159" s="13">
        <f t="shared" si="5"/>
        <v>-46351118605108.203</v>
      </c>
    </row>
    <row r="160" spans="1:15" x14ac:dyDescent="0.3">
      <c r="A160">
        <f>Model!A160</f>
        <v>785</v>
      </c>
      <c r="B160" s="13">
        <v>19675606063.734711</v>
      </c>
      <c r="C160" s="13">
        <v>21541870856.147079</v>
      </c>
      <c r="D160" s="13">
        <v>21891744167.019951</v>
      </c>
      <c r="F160" s="3">
        <f>(B160/B159)^(1/Parameters!$B$16)-1</f>
        <v>2.5096145757808941E-2</v>
      </c>
      <c r="G160" s="3">
        <f>(C160/C159)^(1/Parameters!$B$16)-1</f>
        <v>2.4881276861746349E-2</v>
      </c>
      <c r="H160" s="3">
        <f>(D160/D159)^(1/Parameters!$B$16)-1</f>
        <v>2.4809029495321822E-2</v>
      </c>
      <c r="J160" s="13">
        <v>21909638885.624565</v>
      </c>
      <c r="K160" s="13">
        <v>19036992181886.961</v>
      </c>
      <c r="L160" s="13">
        <f t="shared" si="4"/>
        <v>-19015082543001.336</v>
      </c>
      <c r="M160" s="13">
        <v>21909638885.624565</v>
      </c>
      <c r="N160" s="13">
        <v>55884582016017.43</v>
      </c>
      <c r="O160" s="13">
        <f t="shared" si="5"/>
        <v>-55862672377131.805</v>
      </c>
    </row>
    <row r="161" spans="1:15" x14ac:dyDescent="0.3">
      <c r="A161">
        <f>Model!A161</f>
        <v>790</v>
      </c>
      <c r="B161" s="13">
        <v>22271143089.300076</v>
      </c>
      <c r="C161" s="13">
        <v>24358328689.53112</v>
      </c>
      <c r="D161" s="13">
        <v>24745405524.02335</v>
      </c>
      <c r="F161" s="3">
        <f>(B161/B160)^(1/Parameters!$B$16)-1</f>
        <v>2.5092079493168162E-2</v>
      </c>
      <c r="G161" s="3">
        <f>(C161/C160)^(1/Parameters!$B$16)-1</f>
        <v>2.4879517470776991E-2</v>
      </c>
      <c r="H161" s="3">
        <f>(D161/D160)^(1/Parameters!$B$16)-1</f>
        <v>2.4808791041452061E-2</v>
      </c>
      <c r="J161" s="13">
        <v>24764883746.338463</v>
      </c>
      <c r="K161" s="13">
        <v>22942911994391.941</v>
      </c>
      <c r="L161" s="13">
        <f t="shared" si="4"/>
        <v>-22918147110645.602</v>
      </c>
      <c r="M161" s="13">
        <v>24764883746.338463</v>
      </c>
      <c r="N161" s="13">
        <v>67350715637567.609</v>
      </c>
      <c r="O161" s="13">
        <f t="shared" si="5"/>
        <v>-67325950753821.273</v>
      </c>
    </row>
    <row r="162" spans="1:15" x14ac:dyDescent="0.3">
      <c r="A162">
        <f>Model!A162</f>
        <v>795</v>
      </c>
      <c r="B162" s="13">
        <v>25208581900.21851</v>
      </c>
      <c r="C162" s="13">
        <v>27542788807.677887</v>
      </c>
      <c r="D162" s="13">
        <v>27971019754.622063</v>
      </c>
      <c r="F162" s="3">
        <f>(B162/B161)^(1/Parameters!$B$16)-1</f>
        <v>2.5088075181281644E-2</v>
      </c>
      <c r="G162" s="3">
        <f>(C162/C161)^(1/Parameters!$B$16)-1</f>
        <v>2.4877798058947853E-2</v>
      </c>
      <c r="H162" s="3">
        <f>(D162/D161)^(1/Parameters!$B$16)-1</f>
        <v>2.4808561425867515E-2</v>
      </c>
      <c r="J162" s="13">
        <v>27992221604.896435</v>
      </c>
      <c r="K162" s="13">
        <v>27650229918318.891</v>
      </c>
      <c r="L162" s="13">
        <f t="shared" si="4"/>
        <v>-27622237696713.996</v>
      </c>
      <c r="M162" s="13">
        <v>27992221604.896435</v>
      </c>
      <c r="N162" s="13">
        <v>81169416201276.578</v>
      </c>
      <c r="O162" s="13">
        <f t="shared" si="5"/>
        <v>-81141423979671.688</v>
      </c>
    </row>
    <row r="163" spans="1:15" x14ac:dyDescent="0.3">
      <c r="A163">
        <f>Model!A163</f>
        <v>800</v>
      </c>
      <c r="B163" s="13">
        <v>28532903579.566521</v>
      </c>
      <c r="C163" s="13">
        <v>31143310611.458187</v>
      </c>
      <c r="D163" s="13">
        <v>31617065291.285698</v>
      </c>
      <c r="F163" s="3">
        <f>(B163/B162)^(1/Parameters!$B$16)-1</f>
        <v>2.5084131723963621E-2</v>
      </c>
      <c r="G163" s="3">
        <f>(C163/C162)^(1/Parameters!$B$16)-1</f>
        <v>2.487611768954201E-2</v>
      </c>
      <c r="H163" s="3">
        <f>(D163/D162)^(1/Parameters!$B$16)-1</f>
        <v>2.480834032047996E-2</v>
      </c>
      <c r="J163" s="13">
        <v>31640143293.363331</v>
      </c>
      <c r="K163" s="13">
        <v>33323373019204.332</v>
      </c>
      <c r="L163" s="13">
        <f t="shared" si="4"/>
        <v>-33291732875910.969</v>
      </c>
      <c r="M163" s="13">
        <v>31640143293.363331</v>
      </c>
      <c r="N163" s="13">
        <v>97823372240176.594</v>
      </c>
      <c r="O163" s="13">
        <f t="shared" si="5"/>
        <v>-97791732096883.234</v>
      </c>
    </row>
    <row r="164" spans="1:15" x14ac:dyDescent="0.3">
      <c r="A164">
        <f>Model!A164</f>
        <v>805</v>
      </c>
      <c r="B164" s="13">
        <v>32295000482.279408</v>
      </c>
      <c r="C164" s="13">
        <v>35214227282.981453</v>
      </c>
      <c r="D164" s="13">
        <v>35738338751.809624</v>
      </c>
      <c r="F164" s="3">
        <f>(B164/B163)^(1/Parameters!$B$16)-1</f>
        <v>2.5080248046749798E-2</v>
      </c>
      <c r="G164" s="3">
        <f>(C164/C163)^(1/Parameters!$B$16)-1</f>
        <v>2.4874475449035538E-2</v>
      </c>
      <c r="H164" s="3">
        <f>(D164/D163)^(1/Parameters!$B$16)-1</f>
        <v>2.4808127409413849E-2</v>
      </c>
      <c r="J164" s="13">
        <v>35763458926.37001</v>
      </c>
      <c r="K164" s="13">
        <v>40160504728437.547</v>
      </c>
      <c r="L164" s="13">
        <f t="shared" si="4"/>
        <v>-40124741269511.18</v>
      </c>
      <c r="M164" s="13">
        <v>35763458926.37001</v>
      </c>
      <c r="N164" s="13">
        <v>117894308032360.28</v>
      </c>
      <c r="O164" s="13">
        <f t="shared" si="5"/>
        <v>-117858544573433.91</v>
      </c>
    </row>
    <row r="165" spans="1:15" x14ac:dyDescent="0.3">
      <c r="A165">
        <f>Model!A165</f>
        <v>810</v>
      </c>
      <c r="B165" s="13">
        <v>36552452326.973251</v>
      </c>
      <c r="C165" s="13">
        <v>39816964510.096542</v>
      </c>
      <c r="D165" s="13">
        <v>40396778365.564575</v>
      </c>
      <c r="F165" s="3">
        <f>(B165/B164)^(1/Parameters!$B$16)-1</f>
        <v>2.5076423098276068E-2</v>
      </c>
      <c r="G165" s="3">
        <f>(C165/C164)^(1/Parameters!$B$16)-1</f>
        <v>2.487287044647668E-2</v>
      </c>
      <c r="H165" s="3">
        <f>(D165/D164)^(1/Parameters!$B$16)-1</f>
        <v>2.4807922388557779E-2</v>
      </c>
      <c r="J165" s="13">
        <v>40424121424.457687</v>
      </c>
      <c r="K165" s="13">
        <v>48400446710882.367</v>
      </c>
      <c r="L165" s="13">
        <f t="shared" si="4"/>
        <v>-48360022589457.906</v>
      </c>
      <c r="M165" s="13">
        <v>40424121424.457687</v>
      </c>
      <c r="N165" s="13">
        <v>142083303285680.69</v>
      </c>
      <c r="O165" s="13">
        <f t="shared" si="5"/>
        <v>-142042879164256.22</v>
      </c>
    </row>
    <row r="166" spans="1:15" x14ac:dyDescent="0.3">
      <c r="A166">
        <f>Model!A166</f>
        <v>815</v>
      </c>
      <c r="B166" s="13">
        <v>41370404094.656105</v>
      </c>
      <c r="C166" s="13">
        <v>45020966025.61335</v>
      </c>
      <c r="D166" s="13">
        <v>45662394711.989883</v>
      </c>
      <c r="F166" s="3">
        <f>(B166/B165)^(1/Parameters!$B$16)-1</f>
        <v>2.50726558496559E-2</v>
      </c>
      <c r="G166" s="3">
        <f>(C166/C165)^(1/Parameters!$B$16)-1</f>
        <v>2.4871301812863456E-2</v>
      </c>
      <c r="H166" s="3">
        <f>(D166/D165)^(1/Parameters!$B$16)-1</f>
        <v>2.4807724965110411E-2</v>
      </c>
      <c r="J166" s="13">
        <v>45692157358.257927</v>
      </c>
      <c r="K166" s="13">
        <v>58331020928483.813</v>
      </c>
      <c r="L166" s="13">
        <f t="shared" si="4"/>
        <v>-58285328771125.555</v>
      </c>
      <c r="M166" s="13">
        <v>45692157358.257927</v>
      </c>
      <c r="N166" s="13">
        <v>171235281919035.22</v>
      </c>
      <c r="O166" s="13">
        <f t="shared" si="5"/>
        <v>-171189589761676.97</v>
      </c>
    </row>
    <row r="167" spans="1:15" x14ac:dyDescent="0.3">
      <c r="A167">
        <f>Model!A167</f>
        <v>820</v>
      </c>
      <c r="B167" s="13">
        <v>46822559079.288712</v>
      </c>
      <c r="C167" s="13">
        <v>50904739893.828148</v>
      </c>
      <c r="D167" s="13">
        <v>51614322756.531227</v>
      </c>
      <c r="F167" s="3">
        <f>(B167/B166)^(1/Parameters!$B$16)-1</f>
        <v>2.506894529390169E-2</v>
      </c>
      <c r="G167" s="3">
        <f>(C167/C166)^(1/Parameters!$B$16)-1</f>
        <v>2.4869768700565009E-2</v>
      </c>
      <c r="H167" s="3">
        <f>(D167/D166)^(1/Parameters!$B$16)-1</f>
        <v>2.4807534857171465E-2</v>
      </c>
      <c r="J167" s="13">
        <v>51646719099.469284</v>
      </c>
      <c r="K167" s="13">
        <v>70299103288941.266</v>
      </c>
      <c r="L167" s="13">
        <f t="shared" si="4"/>
        <v>-70247456569841.797</v>
      </c>
      <c r="M167" s="13">
        <v>51646719099.469284</v>
      </c>
      <c r="N167" s="13">
        <v>206368525335702.97</v>
      </c>
      <c r="O167" s="13">
        <f t="shared" si="5"/>
        <v>-206316878616603.5</v>
      </c>
    </row>
    <row r="168" spans="1:15" x14ac:dyDescent="0.3">
      <c r="A168">
        <f>Model!A168</f>
        <v>825</v>
      </c>
      <c r="B168" s="13">
        <v>52992302183.269867</v>
      </c>
      <c r="C168" s="13">
        <v>57557041293.936699</v>
      </c>
      <c r="D168" s="13">
        <v>58342010991.786461</v>
      </c>
      <c r="F168" s="3">
        <f>(B168/B167)^(1/Parameters!$B$16)-1</f>
        <v>2.5065290445344335E-2</v>
      </c>
      <c r="G168" s="3">
        <f>(C168/C167)^(1/Parameters!$B$16)-1</f>
        <v>2.4868270282740967E-2</v>
      </c>
      <c r="H168" s="3">
        <f>(D168/D167)^(1/Parameters!$B$16)-1</f>
        <v>2.4807351793324051E-2</v>
      </c>
      <c r="J168" s="13">
        <v>58377274087.22187</v>
      </c>
      <c r="K168" s="13">
        <v>84722740054357.688</v>
      </c>
      <c r="L168" s="13">
        <f t="shared" si="4"/>
        <v>-84664362780270.469</v>
      </c>
      <c r="M168" s="13">
        <v>58377274087.22187</v>
      </c>
      <c r="N168" s="13">
        <v>248710241090206.25</v>
      </c>
      <c r="O168" s="13">
        <f t="shared" si="5"/>
        <v>-248651863816119.03</v>
      </c>
    </row>
    <row r="169" spans="1:15" x14ac:dyDescent="0.3">
      <c r="A169">
        <f>Model!A169</f>
        <v>830</v>
      </c>
      <c r="B169" s="13">
        <v>59973970527.908112</v>
      </c>
      <c r="C169" s="13">
        <v>65078209603.862274</v>
      </c>
      <c r="D169" s="13">
        <v>65946565551.716858</v>
      </c>
      <c r="F169" s="3">
        <f>(B169/B168)^(1/Parameters!$B$16)-1</f>
        <v>2.5061690339079012E-2</v>
      </c>
      <c r="G169" s="3">
        <f>(C169/C168)^(1/Parameters!$B$16)-1</f>
        <v>2.4866805752786325E-2</v>
      </c>
      <c r="H169" s="3">
        <f>(D169/D168)^(1/Parameters!$B$16)-1</f>
        <v>2.4807175512244317E-2</v>
      </c>
      <c r="J169" s="13">
        <v>65984949078.587906</v>
      </c>
      <c r="K169" s="13">
        <v>102105750237179.08</v>
      </c>
      <c r="L169" s="13">
        <f t="shared" si="4"/>
        <v>-102039765288100.48</v>
      </c>
      <c r="M169" s="13">
        <v>65984949078.587906</v>
      </c>
      <c r="N169" s="13">
        <v>299739429365622</v>
      </c>
      <c r="O169" s="13">
        <f t="shared" si="5"/>
        <v>-299673444416543.44</v>
      </c>
    </row>
    <row r="170" spans="1:15" x14ac:dyDescent="0.3">
      <c r="A170">
        <f>Model!A170</f>
        <v>835</v>
      </c>
      <c r="B170" s="13">
        <v>67874290684.734283</v>
      </c>
      <c r="C170" s="13">
        <v>73581679909.787704</v>
      </c>
      <c r="D170" s="13">
        <v>74542269495.342728</v>
      </c>
      <c r="F170" s="3">
        <f>(B170/B169)^(1/Parameters!$B$16)-1</f>
        <v>2.5058144030435603E-2</v>
      </c>
      <c r="G170" s="3">
        <f>(C170/C169)^(1/Parameters!$B$16)-1</f>
        <v>2.4865374323798095E-2</v>
      </c>
      <c r="H170" s="3">
        <f>(D170/D169)^(1/Parameters!$B$16)-1</f>
        <v>2.4807005762330636E-2</v>
      </c>
      <c r="J170" s="13">
        <v>74584049580.637817</v>
      </c>
      <c r="K170" s="13">
        <v>123055324046509.28</v>
      </c>
      <c r="L170" s="13">
        <f t="shared" si="4"/>
        <v>-122980739996928.64</v>
      </c>
      <c r="M170" s="13">
        <v>74584049580.637817</v>
      </c>
      <c r="N170" s="13">
        <v>361238544591506.13</v>
      </c>
      <c r="O170" s="13">
        <f t="shared" si="5"/>
        <v>-361163960541925.5</v>
      </c>
    </row>
    <row r="171" spans="1:15" x14ac:dyDescent="0.3">
      <c r="A171">
        <f>Model!A171</f>
        <v>840</v>
      </c>
      <c r="B171" s="13">
        <v>76814004361.968613</v>
      </c>
      <c r="C171" s="13">
        <v>83195691691.177414</v>
      </c>
      <c r="D171" s="13">
        <v>84258300088.357468</v>
      </c>
      <c r="F171" s="3">
        <f>(B171/B170)^(1/Parameters!$B$16)-1</f>
        <v>2.5054650594451111E-2</v>
      </c>
      <c r="G171" s="3">
        <f>(C171/C170)^(1/Parameters!$B$16)-1</f>
        <v>2.4863975228047952E-2</v>
      </c>
      <c r="H171" s="3">
        <f>(D171/D170)^(1/Parameters!$B$16)-1</f>
        <v>2.4806842301332788E-2</v>
      </c>
      <c r="J171" s="13">
        <v>84303777293.543152</v>
      </c>
      <c r="K171" s="13">
        <v>148303232100219.47</v>
      </c>
      <c r="L171" s="13">
        <f t="shared" si="4"/>
        <v>-148218928322925.94</v>
      </c>
      <c r="M171" s="13">
        <v>84303777293.543152</v>
      </c>
      <c r="N171" s="13">
        <v>435355756747684.63</v>
      </c>
      <c r="O171" s="13">
        <f t="shared" si="5"/>
        <v>-435271452970391.06</v>
      </c>
    </row>
    <row r="172" spans="1:15" x14ac:dyDescent="0.3">
      <c r="A172">
        <f>Model!A172</f>
        <v>845</v>
      </c>
      <c r="B172" s="13">
        <v>86929707239.889999</v>
      </c>
      <c r="C172" s="13">
        <v>94065220397.792816</v>
      </c>
      <c r="D172" s="13">
        <v>95240669886.124924</v>
      </c>
      <c r="F172" s="3">
        <f>(B172/B171)^(1/Parameters!$B$16)-1</f>
        <v>2.5051209125365181E-2</v>
      </c>
      <c r="G172" s="3">
        <f>(C172/C171)^(1/Parameters!$B$16)-1</f>
        <v>2.4862607716473972E-2</v>
      </c>
      <c r="H172" s="3">
        <f>(D172/D171)^(1/Parameters!$B$16)-1</f>
        <v>2.4806684896004239E-2</v>
      </c>
      <c r="J172" s="13">
        <v>95290171369.352966</v>
      </c>
      <c r="K172" s="13">
        <v>178731386242653.69</v>
      </c>
      <c r="L172" s="13">
        <f t="shared" si="4"/>
        <v>-178636096071284.34</v>
      </c>
      <c r="M172" s="13">
        <v>95290171369.352966</v>
      </c>
      <c r="N172" s="13">
        <v>524679987147214.31</v>
      </c>
      <c r="O172" s="13">
        <f t="shared" si="5"/>
        <v>-524584696975844.94</v>
      </c>
    </row>
    <row r="173" spans="1:15" x14ac:dyDescent="0.3">
      <c r="A173">
        <f>Model!A173</f>
        <v>850</v>
      </c>
      <c r="B173" s="13">
        <v>98375928882.552826</v>
      </c>
      <c r="C173" s="13">
        <v>106354160988.74976</v>
      </c>
      <c r="D173" s="13">
        <v>107654420784.2605</v>
      </c>
      <c r="F173" s="3">
        <f>(B173/B172)^(1/Parameters!$B$16)-1</f>
        <v>2.5047818736139149E-2</v>
      </c>
      <c r="G173" s="3">
        <f>(C173/C172)^(1/Parameters!$B$16)-1</f>
        <v>2.4861271058196799E-2</v>
      </c>
      <c r="H173" s="3">
        <f>(D173/D172)^(1/Parameters!$B$16)-1</f>
        <v>2.4806533321771296E-2</v>
      </c>
      <c r="J173" s="13">
        <v>107708302653.90863</v>
      </c>
      <c r="K173" s="13">
        <v>215402644809744.44</v>
      </c>
      <c r="L173" s="13">
        <f t="shared" si="4"/>
        <v>-215294936507090.53</v>
      </c>
      <c r="M173" s="13">
        <v>107708302653.90863</v>
      </c>
      <c r="N173" s="13">
        <v>632331339705580</v>
      </c>
      <c r="O173" s="13">
        <f t="shared" si="5"/>
        <v>-632223631402926.13</v>
      </c>
    </row>
    <row r="174" spans="1:15" x14ac:dyDescent="0.3">
      <c r="A174">
        <f>Model!A174</f>
        <v>855</v>
      </c>
      <c r="B174" s="13">
        <v>111327485310.21347</v>
      </c>
      <c r="C174" s="13">
        <v>120247796294.46075</v>
      </c>
      <c r="D174" s="13">
        <v>121686104003.95406</v>
      </c>
      <c r="F174" s="3">
        <f>(B174/B173)^(1/Parameters!$B$16)-1</f>
        <v>2.5044478557973981E-2</v>
      </c>
      <c r="G174" s="3">
        <f>(C174/C173)^(1/Parameters!$B$16)-1</f>
        <v>2.485996454003403E-2</v>
      </c>
      <c r="H174" s="3">
        <f>(D174/D173)^(1/Parameters!$B$16)-1</f>
        <v>2.4806387362404259E-2</v>
      </c>
      <c r="J174" s="13">
        <v>121744753880.43155</v>
      </c>
      <c r="K174" s="13">
        <v>259597938372394.69</v>
      </c>
      <c r="L174" s="13">
        <f t="shared" si="4"/>
        <v>-259476193618514.25</v>
      </c>
      <c r="M174" s="13">
        <v>121744753880.43155</v>
      </c>
      <c r="N174" s="13">
        <v>762070086469042.38</v>
      </c>
      <c r="O174" s="13">
        <f t="shared" si="5"/>
        <v>-761948341715162</v>
      </c>
    </row>
    <row r="175" spans="1:15" x14ac:dyDescent="0.3">
      <c r="A175">
        <f>Model!A175</f>
        <v>860</v>
      </c>
      <c r="B175" s="13">
        <v>125982139952.35562</v>
      </c>
      <c r="C175" s="13">
        <v>135955587347.38654</v>
      </c>
      <c r="D175" s="13">
        <v>137546583275.50876</v>
      </c>
      <c r="F175" s="3">
        <f>(B175/B174)^(1/Parameters!$B$16)-1</f>
        <v>2.5041187739852866E-2</v>
      </c>
      <c r="G175" s="3">
        <f>(C175/C174)^(1/Parameters!$B$16)-1</f>
        <v>2.4858687466039031E-2</v>
      </c>
      <c r="H175" s="3">
        <f>(D175/D174)^(1/Parameters!$B$16)-1</f>
        <v>2.4806246809704113E-2</v>
      </c>
      <c r="J175" s="13">
        <v>137610423079.75626</v>
      </c>
      <c r="K175" s="13">
        <v>312861012763891.19</v>
      </c>
      <c r="L175" s="13">
        <f t="shared" si="4"/>
        <v>-312723402340811.44</v>
      </c>
      <c r="M175" s="13">
        <v>137610423079.75626</v>
      </c>
      <c r="N175" s="13">
        <v>918428014277035.63</v>
      </c>
      <c r="O175" s="13">
        <f t="shared" si="5"/>
        <v>-918290403853955.88</v>
      </c>
    </row>
    <row r="176" spans="1:15" x14ac:dyDescent="0.3">
      <c r="A176">
        <f>Model!A176</f>
        <v>865</v>
      </c>
      <c r="B176" s="13">
        <v>142563613377.92706</v>
      </c>
      <c r="C176" s="13">
        <v>153714327671.30597</v>
      </c>
      <c r="D176" s="13">
        <v>155474203339.77917</v>
      </c>
      <c r="F176" s="3">
        <f>(B176/B175)^(1/Parameters!$B$16)-1</f>
        <v>2.503794544810134E-2</v>
      </c>
      <c r="G176" s="3">
        <f>(C176/C175)^(1/Parameters!$B$16)-1</f>
        <v>2.4857439157057515E-2</v>
      </c>
      <c r="H176" s="3">
        <f>(D176/D175)^(1/Parameters!$B$16)-1</f>
        <v>2.4806111463212321E-2</v>
      </c>
      <c r="J176" s="13">
        <v>155543692328.5228</v>
      </c>
      <c r="K176" s="13">
        <v>377052352269590.94</v>
      </c>
      <c r="L176" s="13">
        <f t="shared" si="4"/>
        <v>-376896808577262.44</v>
      </c>
      <c r="M176" s="13">
        <v>155543692328.5228</v>
      </c>
      <c r="N176" s="13">
        <v>1106866720510128.5</v>
      </c>
      <c r="O176" s="13">
        <f t="shared" si="5"/>
        <v>-1106711176817800</v>
      </c>
    </row>
    <row r="177" spans="1:15" x14ac:dyDescent="0.3">
      <c r="A177">
        <f>Model!A177</f>
        <v>870</v>
      </c>
      <c r="B177" s="13">
        <v>161324987488.10065</v>
      </c>
      <c r="C177" s="13">
        <v>173791708994.13025</v>
      </c>
      <c r="D177" s="13">
        <v>175738371376.24326</v>
      </c>
      <c r="F177" s="3">
        <f>(B177/B176)^(1/Parameters!$B$16)-1</f>
        <v>2.5034750865944755E-2</v>
      </c>
      <c r="G177" s="3">
        <f>(C177/C176)^(1/Parameters!$B$16)-1</f>
        <v>2.4856218950281006E-2</v>
      </c>
      <c r="H177" s="3">
        <f>(D177/D176)^(1/Parameters!$B$16)-1</f>
        <v>2.4805981129910393E-2</v>
      </c>
      <c r="J177" s="13">
        <v>175814009445.83838</v>
      </c>
      <c r="K177" s="13">
        <v>454414166521038.81</v>
      </c>
      <c r="L177" s="13">
        <f t="shared" si="4"/>
        <v>-454238352511593</v>
      </c>
      <c r="M177" s="13">
        <v>175814009445.83838</v>
      </c>
      <c r="N177" s="13">
        <v>1333968387209158.3</v>
      </c>
      <c r="O177" s="13">
        <f t="shared" si="5"/>
        <v>-1333792573199712.5</v>
      </c>
    </row>
    <row r="178" spans="1:15" x14ac:dyDescent="0.3">
      <c r="A178">
        <f>Model!A178</f>
        <v>875</v>
      </c>
      <c r="B178" s="13">
        <v>182552555837.65073</v>
      </c>
      <c r="C178" s="13">
        <v>196490352038.52924</v>
      </c>
      <c r="D178" s="13">
        <v>198643605170.87146</v>
      </c>
      <c r="F178" s="3">
        <f>(B178/B177)^(1/Parameters!$B$16)-1</f>
        <v>2.5031603193100604E-2</v>
      </c>
      <c r="G178" s="3">
        <f>(C178/C177)^(1/Parameters!$B$16)-1</f>
        <v>2.4855026198833174E-2</v>
      </c>
      <c r="H178" s="3">
        <f>(D178/D177)^(1/Parameters!$B$16)-1</f>
        <v>2.4805855623952988E-2</v>
      </c>
      <c r="J178" s="13">
        <v>198725936453.50369</v>
      </c>
      <c r="K178" s="13">
        <v>547648711092960.31</v>
      </c>
      <c r="L178" s="13">
        <f t="shared" si="4"/>
        <v>-547449985156506.81</v>
      </c>
      <c r="M178" s="13">
        <v>198725936453.50369</v>
      </c>
      <c r="N178" s="13">
        <v>1607665697323786.8</v>
      </c>
      <c r="O178" s="13">
        <f t="shared" si="5"/>
        <v>-1607466971387333.3</v>
      </c>
    </row>
    <row r="179" spans="1:15" x14ac:dyDescent="0.3">
      <c r="A179">
        <f>Model!A179</f>
        <v>880</v>
      </c>
      <c r="B179" s="13">
        <v>206570178514.32263</v>
      </c>
      <c r="C179" s="13">
        <v>222152363040.78516</v>
      </c>
      <c r="D179" s="13">
        <v>224534108849.89478</v>
      </c>
      <c r="F179" s="3">
        <f>(B179/B178)^(1/Parameters!$B$16)-1</f>
        <v>2.5028501645364187E-2</v>
      </c>
      <c r="G179" s="3">
        <f>(C179/C178)^(1/Parameters!$B$16)-1</f>
        <v>2.4853860271352168E-2</v>
      </c>
      <c r="H179" s="3">
        <f>(D179/D178)^(1/Parameters!$B$16)-1</f>
        <v>2.4805734766394139E-2</v>
      </c>
      <c r="J179" s="13">
        <v>224623725628.00858</v>
      </c>
      <c r="K179" s="13">
        <v>660012677549072.25</v>
      </c>
      <c r="L179" s="13">
        <f t="shared" si="4"/>
        <v>-659788053823444.25</v>
      </c>
      <c r="M179" s="13">
        <v>224623725628.00858</v>
      </c>
      <c r="N179" s="13">
        <v>1937518924087007.5</v>
      </c>
      <c r="O179" s="13">
        <f t="shared" si="5"/>
        <v>-1937294300361379.5</v>
      </c>
    </row>
    <row r="180" spans="1:15" x14ac:dyDescent="0.3">
      <c r="A180">
        <f>Model!A180</f>
        <v>885</v>
      </c>
      <c r="B180" s="13">
        <v>233744207653.8028</v>
      </c>
      <c r="C180" s="13">
        <v>251164484556.63171</v>
      </c>
      <c r="D180" s="13">
        <v>253798944932.48096</v>
      </c>
      <c r="F180" s="3">
        <f>(B180/B179)^(1/Parameters!$B$16)-1</f>
        <v>2.5025445454213813E-2</v>
      </c>
      <c r="G180" s="3">
        <f>(C180/C179)^(1/Parameters!$B$16)-1</f>
        <v>2.485272055159049E-2</v>
      </c>
      <c r="H180" s="3">
        <f>(D180/D179)^(1/Parameters!$B$16)-1</f>
        <v>2.4805618384930117E-2</v>
      </c>
      <c r="J180" s="13">
        <v>253896491899.59644</v>
      </c>
      <c r="K180" s="13">
        <v>795430949990045.13</v>
      </c>
      <c r="L180" s="13">
        <f t="shared" si="4"/>
        <v>-795177053498145.5</v>
      </c>
      <c r="M180" s="13">
        <v>253896491899.59644</v>
      </c>
      <c r="N180" s="13">
        <v>2335049872274047</v>
      </c>
      <c r="O180" s="13">
        <f t="shared" si="5"/>
        <v>-2334795975782147.5</v>
      </c>
    </row>
    <row r="181" spans="1:15" x14ac:dyDescent="0.3">
      <c r="A181">
        <f>Model!A181</f>
        <v>890</v>
      </c>
      <c r="B181" s="13">
        <v>264489058316.74615</v>
      </c>
      <c r="C181" s="13">
        <v>283963918052.24377</v>
      </c>
      <c r="D181" s="13">
        <v>286877880415.26074</v>
      </c>
      <c r="F181" s="3">
        <f>(B181/B180)^(1/Parameters!$B$16)-1</f>
        <v>2.5022433866434213E-2</v>
      </c>
      <c r="G181" s="3">
        <f>(C181/C180)^(1/Parameters!$B$16)-1</f>
        <v>2.4851606438033302E-2</v>
      </c>
      <c r="H181" s="3">
        <f>(D181/D180)^(1/Parameters!$B$16)-1</f>
        <v>2.4805506313657633E-2</v>
      </c>
      <c r="J181" s="13">
        <v>286984059313.82971</v>
      </c>
      <c r="K181" s="13">
        <v>958633701630710</v>
      </c>
      <c r="L181" s="13">
        <f t="shared" si="4"/>
        <v>-958346717571396.13</v>
      </c>
      <c r="M181" s="13">
        <v>286984059313.82971</v>
      </c>
      <c r="N181" s="13">
        <v>2814144335945691.5</v>
      </c>
      <c r="O181" s="13">
        <f t="shared" si="5"/>
        <v>-2813857351886377.5</v>
      </c>
    </row>
    <row r="182" spans="1:15" x14ac:dyDescent="0.3">
      <c r="A182">
        <f>Model!A182</f>
        <v>895</v>
      </c>
      <c r="B182" s="13">
        <v>299273509234.63416</v>
      </c>
      <c r="C182" s="13">
        <v>321044905883.41345</v>
      </c>
      <c r="D182" s="13">
        <v>324267994729.21021</v>
      </c>
      <c r="F182" s="3">
        <f>(B182/B181)^(1/Parameters!$B$16)-1</f>
        <v>2.5019466143739066E-2</v>
      </c>
      <c r="G182" s="3">
        <f>(C182/C181)^(1/Parameters!$B$16)-1</f>
        <v>2.4850517343515843E-2</v>
      </c>
      <c r="H182" s="3">
        <f>(D182/D181)^(1/Parameters!$B$16)-1</f>
        <v>2.4805398392830469E-2</v>
      </c>
      <c r="J182" s="13">
        <v>324383569398.87659</v>
      </c>
      <c r="K182" s="13">
        <v>1155321620203109</v>
      </c>
      <c r="L182" s="13">
        <f t="shared" si="4"/>
        <v>-1154997236633710</v>
      </c>
      <c r="M182" s="13">
        <v>324383569398.87659</v>
      </c>
      <c r="N182" s="13">
        <v>3391537130563598</v>
      </c>
      <c r="O182" s="13">
        <f t="shared" si="5"/>
        <v>-3391212746994199</v>
      </c>
    </row>
    <row r="183" spans="1:15" x14ac:dyDescent="0.3">
      <c r="A183">
        <f>Model!A183</f>
        <v>900</v>
      </c>
      <c r="B183" s="13">
        <v>338627828991.04059</v>
      </c>
      <c r="C183" s="13">
        <v>362966171688.284</v>
      </c>
      <c r="D183" s="13">
        <v>366531148856.82428</v>
      </c>
      <c r="F183" s="3">
        <f>(B183/B182)^(1/Parameters!$B$16)-1</f>
        <v>2.5016541562409289E-2</v>
      </c>
      <c r="G183" s="3">
        <f>(C183/C182)^(1/Parameters!$B$16)-1</f>
        <v>2.4849452694855501E-2</v>
      </c>
      <c r="H183" s="3">
        <f>(D183/D182)^(1/Parameters!$B$16)-1</f>
        <v>2.4805294468629002E-2</v>
      </c>
      <c r="J183" s="13">
        <v>366656950729.4046</v>
      </c>
      <c r="K183" s="13">
        <v>1392365033524476.8</v>
      </c>
      <c r="L183" s="13">
        <f t="shared" si="4"/>
        <v>-1391998376573747.3</v>
      </c>
      <c r="M183" s="13">
        <v>366656950729.4046</v>
      </c>
      <c r="N183" s="13">
        <v>4087396641695761</v>
      </c>
      <c r="O183" s="13">
        <f t="shared" si="5"/>
        <v>-4087029984745031.5</v>
      </c>
    </row>
    <row r="184" spans="1:15" x14ac:dyDescent="0.3">
      <c r="A184">
        <f>Model!A184</f>
        <v>905</v>
      </c>
      <c r="B184" s="13">
        <v>383151835711.43805</v>
      </c>
      <c r="C184" s="13">
        <v>410359331130.52454</v>
      </c>
      <c r="D184" s="13">
        <v>414302427836.7652</v>
      </c>
      <c r="F184" s="3">
        <f>(B184/B183)^(1/Parameters!$B$16)-1</f>
        <v>2.5013659412949529E-2</v>
      </c>
      <c r="G184" s="3">
        <f>(C184/C183)^(1/Parameters!$B$16)-1</f>
        <v>2.4848411932504533E-2</v>
      </c>
      <c r="H184" s="3">
        <f>(D184/D183)^(1/Parameters!$B$16)-1</f>
        <v>2.4805194392946595E-2</v>
      </c>
      <c r="J184" s="13">
        <v>414439361917.48016</v>
      </c>
      <c r="K184" s="13">
        <v>1678043890705336</v>
      </c>
      <c r="L184" s="13">
        <f t="shared" si="4"/>
        <v>-1677629451343418.5</v>
      </c>
      <c r="M184" s="13">
        <v>414439361917.48016</v>
      </c>
      <c r="N184" s="13">
        <v>4926029308654374</v>
      </c>
      <c r="O184" s="13">
        <f t="shared" si="5"/>
        <v>-4925614869292457</v>
      </c>
    </row>
    <row r="185" spans="1:15" x14ac:dyDescent="0.3">
      <c r="A185">
        <f>Model!A185</f>
        <v>910</v>
      </c>
      <c r="B185" s="13">
        <v>433524012477.12567</v>
      </c>
      <c r="C185" s="13">
        <v>463938399524.59882</v>
      </c>
      <c r="D185" s="13">
        <v>468299683508.61615</v>
      </c>
      <c r="F185" s="3">
        <f>(B185/B184)^(1/Parameters!$B$16)-1</f>
        <v>2.5010818999741113E-2</v>
      </c>
      <c r="G185" s="3">
        <f>(C185/C184)^(1/Parameters!$B$16)-1</f>
        <v>2.4847394510195686E-2</v>
      </c>
      <c r="H185" s="3">
        <f>(D185/D184)^(1/Parameters!$B$16)-1</f>
        <v>2.4805098023170435E-2</v>
      </c>
      <c r="J185" s="13">
        <v>468448734886.60175</v>
      </c>
      <c r="K185" s="13">
        <v>2022336981564254</v>
      </c>
      <c r="L185" s="13">
        <f t="shared" si="4"/>
        <v>-2021868532829367.5</v>
      </c>
      <c r="M185" s="13">
        <v>468448734886.60175</v>
      </c>
      <c r="N185" s="13">
        <v>5936728650746881</v>
      </c>
      <c r="O185" s="13">
        <f t="shared" si="5"/>
        <v>-5936260202011994</v>
      </c>
    </row>
    <row r="186" spans="1:15" x14ac:dyDescent="0.3">
      <c r="A186">
        <f>Model!A186</f>
        <v>915</v>
      </c>
      <c r="B186" s="13">
        <v>490511816671.20282</v>
      </c>
      <c r="C186" s="13">
        <v>524510539372.37469</v>
      </c>
      <c r="D186" s="13">
        <v>529334320881.87354</v>
      </c>
      <c r="F186" s="3">
        <f>(B186/B185)^(1/Parameters!$B$16)-1</f>
        <v>2.5008019640712087E-2</v>
      </c>
      <c r="G186" s="3">
        <f>(C186/C185)^(1/Parameters!$B$16)-1</f>
        <v>2.4846399894608018E-2</v>
      </c>
      <c r="H186" s="3">
        <f>(D186/D185)^(1/Parameters!$B$16)-1</f>
        <v>2.4805005221977261E-2</v>
      </c>
      <c r="J186" s="13">
        <v>529496561816.80676</v>
      </c>
      <c r="K186" s="13">
        <v>2437270496711106.5</v>
      </c>
      <c r="L186" s="13">
        <f t="shared" si="4"/>
        <v>-2436741000149289.5</v>
      </c>
      <c r="M186" s="13">
        <v>529496561816.80676</v>
      </c>
      <c r="N186" s="13">
        <v>7154798492708635</v>
      </c>
      <c r="O186" s="13">
        <f t="shared" si="5"/>
        <v>-7154268996146818</v>
      </c>
    </row>
    <row r="187" spans="1:15" x14ac:dyDescent="0.3">
      <c r="A187">
        <f>Model!A187</f>
        <v>920</v>
      </c>
      <c r="B187" s="13">
        <v>554983339548.52563</v>
      </c>
      <c r="C187" s="13">
        <v>592988209488.68542</v>
      </c>
      <c r="D187" s="13">
        <v>598323490199.16626</v>
      </c>
      <c r="F187" s="3">
        <f>(B187/B186)^(1/Parameters!$B$16)-1</f>
        <v>2.5005260667021467E-2</v>
      </c>
      <c r="G187" s="3">
        <f>(C187/C186)^(1/Parameters!$B$16)-1</f>
        <v>2.4845427565044487E-2</v>
      </c>
      <c r="H187" s="3">
        <f>(D187/D186)^(1/Parameters!$B$16)-1</f>
        <v>2.4804915857143062E-2</v>
      </c>
      <c r="J187" s="13">
        <v>598500087834.98645</v>
      </c>
      <c r="K187" s="13">
        <v>2937338103535861.5</v>
      </c>
      <c r="L187" s="13">
        <f t="shared" si="4"/>
        <v>-2936739603448026.5</v>
      </c>
      <c r="M187" s="13">
        <v>598500087834.98645</v>
      </c>
      <c r="N187" s="13">
        <v>8622786130679153</v>
      </c>
      <c r="O187" s="13">
        <f t="shared" si="5"/>
        <v>-8622187630591318</v>
      </c>
    </row>
    <row r="188" spans="1:15" x14ac:dyDescent="0.3">
      <c r="A188">
        <f>Model!A188</f>
        <v>925</v>
      </c>
      <c r="B188" s="13">
        <v>627920492770.72083</v>
      </c>
      <c r="C188" s="13">
        <v>670402898472.94958</v>
      </c>
      <c r="D188" s="13">
        <v>676303867884.64417</v>
      </c>
      <c r="F188" s="3">
        <f>(B188/B187)^(1/Parameters!$B$16)-1</f>
        <v>2.5002541422742608E-2</v>
      </c>
      <c r="G188" s="3">
        <f>(C188/C187)^(1/Parameters!$B$16)-1</f>
        <v>2.4844477013109767E-2</v>
      </c>
      <c r="H188" s="3">
        <f>(D188/D187)^(1/Parameters!$B$16)-1</f>
        <v>2.4804829801346573E-2</v>
      </c>
      <c r="J188" s="13">
        <v>676496092645.86169</v>
      </c>
      <c r="K188" s="13">
        <v>3540007211397485.5</v>
      </c>
      <c r="L188" s="13">
        <f t="shared" si="4"/>
        <v>-3539330715304839.5</v>
      </c>
      <c r="M188" s="13">
        <v>676496092645.86169</v>
      </c>
      <c r="N188" s="13">
        <v>1.0391968513327716E+16</v>
      </c>
      <c r="O188" s="13">
        <f t="shared" si="5"/>
        <v>-1.039129201723507E+16</v>
      </c>
    </row>
    <row r="189" spans="1:15" x14ac:dyDescent="0.3">
      <c r="A189">
        <f>Model!A189</f>
        <v>930</v>
      </c>
      <c r="B189" s="13">
        <v>710433921770.9071</v>
      </c>
      <c r="C189" s="13">
        <v>757920649111.63477</v>
      </c>
      <c r="D189" s="13">
        <v>764447233441.98132</v>
      </c>
      <c r="F189" s="3">
        <f>(B189/B188)^(1/Parameters!$B$16)-1</f>
        <v>2.499986126455811E-2</v>
      </c>
      <c r="G189" s="3">
        <f>(C189/C188)^(1/Parameters!$B$16)-1</f>
        <v>2.4843547742400274E-2</v>
      </c>
      <c r="H189" s="3">
        <f>(D189/D188)^(1/Parameters!$B$16)-1</f>
        <v>2.4804746931987198E-2</v>
      </c>
      <c r="J189" s="13">
        <v>764656468172.97607</v>
      </c>
      <c r="K189" s="13">
        <v>4266329109904322</v>
      </c>
      <c r="L189" s="13">
        <f t="shared" si="4"/>
        <v>-4265564453436149</v>
      </c>
      <c r="M189" s="13">
        <v>764656468172.97607</v>
      </c>
      <c r="N189" s="13">
        <v>1.252414335057721E+16</v>
      </c>
      <c r="O189" s="13">
        <f t="shared" si="5"/>
        <v>-1.2523378694109038E+16</v>
      </c>
    </row>
    <row r="190" spans="1:15" x14ac:dyDescent="0.3">
      <c r="A190">
        <f>Model!A190</f>
        <v>935</v>
      </c>
      <c r="B190" s="13">
        <v>803779871960.33838</v>
      </c>
      <c r="C190" s="13">
        <v>856859607230.35608</v>
      </c>
      <c r="D190" s="13">
        <v>864078076351.12549</v>
      </c>
      <c r="F190" s="3">
        <f>(B190/B189)^(1/Parameters!$B$16)-1</f>
        <v>2.4997219561474493E-2</v>
      </c>
      <c r="G190" s="3">
        <f>(C190/C189)^(1/Parameters!$B$16)-1</f>
        <v>2.4842639268211508E-2</v>
      </c>
      <c r="H190" s="3">
        <f>(D190/D189)^(1/Parameters!$B$16)-1</f>
        <v>2.4804667131017144E-2</v>
      </c>
      <c r="J190" s="13">
        <v>864305826264.1814</v>
      </c>
      <c r="K190" s="13">
        <v>5141674292474560</v>
      </c>
      <c r="L190" s="13">
        <f t="shared" si="4"/>
        <v>-5140809986648296</v>
      </c>
      <c r="M190" s="13">
        <v>864305826264.1814</v>
      </c>
      <c r="N190" s="13">
        <v>1.5093787713525318E+16</v>
      </c>
      <c r="O190" s="13">
        <f t="shared" si="5"/>
        <v>-1.5092923407699054E+16</v>
      </c>
    </row>
    <row r="191" spans="1:15" x14ac:dyDescent="0.3">
      <c r="A191">
        <f>Model!A191</f>
        <v>940</v>
      </c>
      <c r="B191" s="13">
        <v>909379263355.9519</v>
      </c>
      <c r="C191" s="13">
        <v>968709858959.59265</v>
      </c>
      <c r="D191" s="13">
        <v>976693497514.12854</v>
      </c>
      <c r="F191" s="3">
        <f>(B191/B190)^(1/Parameters!$B$16)-1</f>
        <v>2.4994615694523326E-2</v>
      </c>
      <c r="G191" s="3">
        <f>(C191/C190)^(1/Parameters!$B$16)-1</f>
        <v>2.4841751117235411E-2</v>
      </c>
      <c r="H191" s="3">
        <f>(D191/D190)^(1/Parameters!$B$16)-1</f>
        <v>2.4804590284760897E-2</v>
      </c>
      <c r="J191" s="13">
        <v>976941401017.76941</v>
      </c>
      <c r="K191" s="13">
        <v>6196618650099089</v>
      </c>
      <c r="L191" s="13">
        <f t="shared" si="4"/>
        <v>-6195641708698071</v>
      </c>
      <c r="M191" s="13">
        <v>976941401017.76941</v>
      </c>
      <c r="N191" s="13">
        <v>1.8190659525664664E+16</v>
      </c>
      <c r="O191" s="13">
        <f t="shared" si="5"/>
        <v>-1.8189682584263648E+16</v>
      </c>
    </row>
    <row r="192" spans="1:15" x14ac:dyDescent="0.3">
      <c r="A192">
        <f>Model!A192</f>
        <v>945</v>
      </c>
      <c r="B192" s="13">
        <v>1028839262641.0602</v>
      </c>
      <c r="C192" s="13">
        <v>1095155854792.408</v>
      </c>
      <c r="D192" s="13">
        <v>1103985704276.7495</v>
      </c>
      <c r="F192" s="3">
        <f>(B192/B191)^(1/Parameters!$B$16)-1</f>
        <v>2.4992049056494769E-2</v>
      </c>
      <c r="G192" s="3">
        <f>(C192/C191)^(1/Parameters!$B$16)-1</f>
        <v>2.4840882827286137E-2</v>
      </c>
      <c r="H192" s="3">
        <f>(D192/D191)^(1/Parameters!$B$16)-1</f>
        <v>2.4804516283763123E-2</v>
      </c>
      <c r="J192" s="13">
        <v>1104255544762.2751</v>
      </c>
      <c r="K192" s="13">
        <v>7468011490139713</v>
      </c>
      <c r="L192" s="13">
        <f t="shared" si="4"/>
        <v>-7466907234594951</v>
      </c>
      <c r="M192" s="13">
        <v>1104255544762.2751</v>
      </c>
      <c r="N192" s="13">
        <v>2.1922932815739812E+16</v>
      </c>
      <c r="O192" s="13">
        <f t="shared" si="5"/>
        <v>-2.1921828560195048E+16</v>
      </c>
    </row>
    <row r="193" spans="1:15" x14ac:dyDescent="0.3">
      <c r="A193">
        <f>Model!A193</f>
        <v>950</v>
      </c>
      <c r="B193" s="13">
        <v>1163977679476.0872</v>
      </c>
      <c r="C193" s="13">
        <v>1238101757713.105</v>
      </c>
      <c r="D193" s="13">
        <v>1247867437021.533</v>
      </c>
      <c r="F193" s="3">
        <f>(B193/B192)^(1/Parameters!$B$16)-1</f>
        <v>2.4989519051660025E-2</v>
      </c>
      <c r="G193" s="3">
        <f>(C193/C192)^(1/Parameters!$B$16)-1</f>
        <v>2.4840033947018281E-2</v>
      </c>
      <c r="H193" s="3">
        <f>(D193/D192)^(1/Parameters!$B$16)-1</f>
        <v>2.4804445022625909E-2</v>
      </c>
      <c r="J193" s="13">
        <v>1248161155692.5454</v>
      </c>
      <c r="K193" s="13">
        <v>9000262686161390</v>
      </c>
      <c r="L193" s="13">
        <f t="shared" si="4"/>
        <v>-8999014525005697</v>
      </c>
      <c r="M193" s="13">
        <v>1248161155692.5454</v>
      </c>
      <c r="N193" s="13">
        <v>2.6420976246922548E+16</v>
      </c>
      <c r="O193" s="13">
        <f t="shared" si="5"/>
        <v>-2.6419728085766856E+16</v>
      </c>
    </row>
    <row r="194" spans="1:15" x14ac:dyDescent="0.3">
      <c r="A194">
        <f>Model!A194</f>
        <v>955</v>
      </c>
      <c r="B194" s="13">
        <v>1316850556624.1802</v>
      </c>
      <c r="C194" s="13">
        <v>1399700096647.6987</v>
      </c>
      <c r="D194" s="13">
        <v>1410500709375.7424</v>
      </c>
      <c r="F194" s="3">
        <f>(B194/B193)^(1/Parameters!$B$16)-1</f>
        <v>2.498702509550732E-2</v>
      </c>
      <c r="G194" s="3">
        <f>(C194/C193)^(1/Parameters!$B$16)-1</f>
        <v>2.4839204035656648E-2</v>
      </c>
      <c r="H194" s="3">
        <f>(D194/D193)^(1/Parameters!$B$16)-1</f>
        <v>2.4804376399856665E-2</v>
      </c>
      <c r="J194" s="13">
        <v>1410820419212.9565</v>
      </c>
      <c r="K194" s="13">
        <v>1.0846893919065668E+16</v>
      </c>
      <c r="L194" s="13">
        <f t="shared" si="4"/>
        <v>-1.0845483098646456E+16</v>
      </c>
      <c r="M194" s="13">
        <v>1410820419212.9565</v>
      </c>
      <c r="N194" s="13">
        <v>3.1841906906691784E+16</v>
      </c>
      <c r="O194" s="13">
        <f t="shared" si="5"/>
        <v>-3.1840496086272572E+16</v>
      </c>
    </row>
    <row r="195" spans="1:15" x14ac:dyDescent="0.3">
      <c r="A195">
        <f>Model!A195</f>
        <v>960</v>
      </c>
      <c r="B195" s="13">
        <v>1489783371793.5933</v>
      </c>
      <c r="C195" s="13">
        <v>1582384156191.2913</v>
      </c>
      <c r="D195" s="13">
        <v>1594329293865.4324</v>
      </c>
      <c r="F195" s="3">
        <f>(B195/B194)^(1/Parameters!$B$16)-1</f>
        <v>2.498456661449322E-2</v>
      </c>
      <c r="G195" s="3">
        <f>(C195/C194)^(1/Parameters!$B$16)-1</f>
        <v>2.4838392662741571E-2</v>
      </c>
      <c r="H195" s="3">
        <f>(D195/D194)^(1/Parameters!$B$16)-1</f>
        <v>2.4804310317730449E-2</v>
      </c>
      <c r="J195" s="13">
        <v>1594677294827.2349</v>
      </c>
      <c r="K195" s="13">
        <v>1.307240819452612E+16</v>
      </c>
      <c r="L195" s="13">
        <f t="shared" si="4"/>
        <v>-1.3070813517231292E+16</v>
      </c>
      <c r="M195" s="13">
        <v>1594677294827.2349</v>
      </c>
      <c r="N195" s="13">
        <v>3.8375078421734216E+16</v>
      </c>
      <c r="O195" s="13">
        <f t="shared" si="5"/>
        <v>-3.8373483744439392E+16</v>
      </c>
    </row>
    <row r="196" spans="1:15" x14ac:dyDescent="0.3">
      <c r="A196">
        <f>Model!A196</f>
        <v>965</v>
      </c>
      <c r="B196" s="13">
        <v>1685406323755.2881</v>
      </c>
      <c r="C196" s="13">
        <v>1788904589750.9707</v>
      </c>
      <c r="D196" s="13">
        <v>1802115441123.0261</v>
      </c>
      <c r="F196" s="3">
        <f>(B196/B195)^(1/Parameters!$B$16)-1</f>
        <v>2.4982143045787497E-2</v>
      </c>
      <c r="G196" s="3">
        <f>(C196/C195)^(1/Parameters!$B$16)-1</f>
        <v>2.4837599407868893E-2</v>
      </c>
      <c r="H196" s="3">
        <f>(D196/D195)^(1/Parameters!$B$16)-1</f>
        <v>2.4804246682142761E-2</v>
      </c>
      <c r="J196" s="13">
        <v>1802494236691.1284</v>
      </c>
      <c r="K196" s="13">
        <v>1.5754542939148942E+16</v>
      </c>
      <c r="L196" s="13">
        <f t="shared" ref="L196:L203" si="6">J196-K196</f>
        <v>-1.575274044491225E+16</v>
      </c>
      <c r="M196" s="13">
        <v>1802494236691.1284</v>
      </c>
      <c r="N196" s="13">
        <v>4.6248695098243608E+16</v>
      </c>
      <c r="O196" s="13">
        <f t="shared" ref="O196:O203" si="7">M196-N196</f>
        <v>-4.624689260400692E+16</v>
      </c>
    </row>
    <row r="197" spans="1:15" x14ac:dyDescent="0.3">
      <c r="A197">
        <f>Model!A197</f>
        <v>970</v>
      </c>
      <c r="B197" s="13">
        <v>1906694237096.5884</v>
      </c>
      <c r="C197" s="13">
        <v>2022370806750.7302</v>
      </c>
      <c r="D197" s="13">
        <v>2036981384365.9712</v>
      </c>
      <c r="F197" s="3">
        <f>(B197/B196)^(1/Parameters!$B$16)-1</f>
        <v>2.4979753837030438E-2</v>
      </c>
      <c r="G197" s="3">
        <f>(C197/C196)^(1/Parameters!$B$16)-1</f>
        <v>2.4836823860441282E-2</v>
      </c>
      <c r="H197" s="3">
        <f>(D197/D196)^(1/Parameters!$B$16)-1</f>
        <v>2.4804185402476087E-2</v>
      </c>
      <c r="J197" s="13">
        <v>2037393699555.1895</v>
      </c>
      <c r="K197" s="13">
        <v>1.8986985376223204E+16</v>
      </c>
      <c r="L197" s="13">
        <f t="shared" si="6"/>
        <v>-1.8984947982523648E+16</v>
      </c>
      <c r="M197" s="13">
        <v>2037393699555.1895</v>
      </c>
      <c r="N197" s="13">
        <v>5.5737783120174296E+16</v>
      </c>
      <c r="O197" s="13">
        <f t="shared" si="7"/>
        <v>-5.5735745726474744E+16</v>
      </c>
    </row>
    <row r="198" spans="1:15" x14ac:dyDescent="0.3">
      <c r="A198">
        <f>Model!A198</f>
        <v>975</v>
      </c>
      <c r="B198" s="13">
        <v>2157011689853.5042</v>
      </c>
      <c r="C198" s="13">
        <v>2286297756331.5815</v>
      </c>
      <c r="D198" s="13">
        <v>2302456252763.8311</v>
      </c>
      <c r="F198" s="3">
        <f>(B198/B197)^(1/Parameters!$B$16)-1</f>
        <v>2.4977398446104138E-2</v>
      </c>
      <c r="G198" s="3">
        <f>(C198/C197)^(1/Parameters!$B$16)-1</f>
        <v>2.4836065619434411E-2</v>
      </c>
      <c r="H198" s="3">
        <f>(D198/D197)^(1/Parameters!$B$16)-1</f>
        <v>2.4804126391475778E-2</v>
      </c>
      <c r="J198" s="13">
        <v>2302905053725.5532</v>
      </c>
      <c r="K198" s="13">
        <v>2.2882645029395536E+16</v>
      </c>
      <c r="L198" s="13">
        <f t="shared" si="6"/>
        <v>-2.2880342124341812E+16</v>
      </c>
      <c r="M198" s="13">
        <v>2302905053725.5532</v>
      </c>
      <c r="N198" s="13">
        <v>6.7173797240164088E+16</v>
      </c>
      <c r="O198" s="13">
        <f t="shared" si="7"/>
        <v>-6.717149433511036E+16</v>
      </c>
    </row>
    <row r="199" spans="1:15" x14ac:dyDescent="0.3">
      <c r="A199">
        <f>Model!A199</f>
        <v>980</v>
      </c>
      <c r="B199" s="13">
        <v>2440164047281.2642</v>
      </c>
      <c r="C199" s="13">
        <v>2584658811124.4771</v>
      </c>
      <c r="D199" s="13">
        <v>2602529098580.707</v>
      </c>
      <c r="F199" s="3">
        <f>(B199/B198)^(1/Parameters!$B$16)-1</f>
        <v>2.4975076340897573E-2</v>
      </c>
      <c r="G199" s="3">
        <f>(C199/C198)^(1/Parameters!$B$16)-1</f>
        <v>2.4835324293155825E-2</v>
      </c>
      <c r="H199" s="3">
        <f>(D199/D198)^(1/Parameters!$B$16)-1</f>
        <v>2.4804069565119713E-2</v>
      </c>
      <c r="J199" s="13">
        <v>2603017613941.0664</v>
      </c>
      <c r="K199" s="13">
        <v>2.7577597663135356E+16</v>
      </c>
      <c r="L199" s="13">
        <f t="shared" si="6"/>
        <v>-2.7574994645521416E+16</v>
      </c>
      <c r="M199" s="13">
        <v>2603017613941.0664</v>
      </c>
      <c r="N199" s="13">
        <v>8.0956198525761648E+16</v>
      </c>
      <c r="O199" s="13">
        <f t="shared" si="7"/>
        <v>-8.0953595508147712E+16</v>
      </c>
    </row>
    <row r="200" spans="1:15" x14ac:dyDescent="0.3">
      <c r="A200">
        <f>Model!A200</f>
        <v>985</v>
      </c>
      <c r="B200" s="13">
        <v>2760455174368.9409</v>
      </c>
      <c r="C200" s="13">
        <v>2921945546396.2705</v>
      </c>
      <c r="D200" s="13">
        <v>2941708834840.7466</v>
      </c>
      <c r="F200" s="3">
        <f>(B200/B199)^(1/Parameters!$B$16)-1</f>
        <v>2.4972786999082119E-2</v>
      </c>
      <c r="G200" s="3">
        <f>(C200/C199)^(1/Parameters!$B$16)-1</f>
        <v>2.4834599499016896E-2</v>
      </c>
      <c r="H200" s="3">
        <f>(D200/D199)^(1/Parameters!$B$16)-1</f>
        <v>2.4804014842497502E-2</v>
      </c>
      <c r="J200" s="13">
        <v>2942240578927.0142</v>
      </c>
      <c r="K200" s="13">
        <v>3.3235838422209656E+16</v>
      </c>
      <c r="L200" s="13">
        <f t="shared" si="6"/>
        <v>-3.3232896181630728E+16</v>
      </c>
      <c r="M200" s="13">
        <v>2942240578927.0142</v>
      </c>
      <c r="N200" s="13">
        <v>9.7566407572741264E+16</v>
      </c>
      <c r="O200" s="13">
        <f t="shared" si="7"/>
        <v>-9.7563465332162336E+16</v>
      </c>
    </row>
    <row r="201" spans="1:15" x14ac:dyDescent="0.3">
      <c r="A201">
        <f>Model!A201</f>
        <v>990</v>
      </c>
      <c r="B201" s="13">
        <v>3122752700729.2588</v>
      </c>
      <c r="C201" s="13">
        <v>3303235313548.0947</v>
      </c>
      <c r="D201" s="13">
        <v>3325091984096.5596</v>
      </c>
      <c r="F201" s="3">
        <f>(B201/B200)^(1/Parameters!$B$16)-1</f>
        <v>2.4970529907903494E-2</v>
      </c>
      <c r="G201" s="3">
        <f>(C201/C200)^(1/Parameters!$B$16)-1</f>
        <v>2.4833890863317221E-2</v>
      </c>
      <c r="H201" s="3">
        <f>(D201/D200)^(1/Parameters!$B$16)-1</f>
        <v>2.4803962145702796E-2</v>
      </c>
      <c r="J201" s="13">
        <v>3325670782218.8389</v>
      </c>
      <c r="K201" s="13">
        <v>4.0055010197782424E+16</v>
      </c>
      <c r="L201" s="13">
        <f t="shared" si="6"/>
        <v>-4.0051684527000208E+16</v>
      </c>
      <c r="M201" s="13">
        <v>3325670782218.8389</v>
      </c>
      <c r="N201" s="13">
        <v>1.175846205725819E+17</v>
      </c>
      <c r="O201" s="13">
        <f t="shared" si="7"/>
        <v>-1.1758129490179968E+17</v>
      </c>
    </row>
    <row r="202" spans="1:15" x14ac:dyDescent="0.3">
      <c r="A202">
        <f>Model!A202</f>
        <v>995</v>
      </c>
      <c r="B202" s="13">
        <v>3532561825724.4829</v>
      </c>
      <c r="C202" s="13">
        <v>3734267624139.5366</v>
      </c>
      <c r="D202" s="13">
        <v>3758439256243.3423</v>
      </c>
      <c r="F202" s="3">
        <f>(B202/B201)^(1/Parameters!$B$16)-1</f>
        <v>2.4968304563958821E-2</v>
      </c>
      <c r="G202" s="3">
        <f>(C202/C201)^(1/Parameters!$B$16)-1</f>
        <v>2.4833198021018799E-2</v>
      </c>
      <c r="H202" s="3">
        <f>(D202/D201)^(1/Parameters!$B$16)-1</f>
        <v>2.4803911399710499E-2</v>
      </c>
      <c r="J202" s="13">
        <v>3759069272213.4409</v>
      </c>
      <c r="K202" s="13">
        <v>4.8273307312516008E+16</v>
      </c>
      <c r="L202" s="13">
        <f t="shared" si="6"/>
        <v>-4.8269548243243792E+16</v>
      </c>
      <c r="M202" s="13">
        <v>3759069272213.4409</v>
      </c>
      <c r="N202" s="13">
        <v>1.4171007562095419E+17</v>
      </c>
      <c r="O202" s="13">
        <f t="shared" si="7"/>
        <v>-1.4170631655168198E+17</v>
      </c>
    </row>
    <row r="203" spans="1:15" x14ac:dyDescent="0.3">
      <c r="A203">
        <f>Model!A203</f>
        <v>1000</v>
      </c>
      <c r="B203" s="13">
        <v>3996108780850.3872</v>
      </c>
      <c r="C203" s="13">
        <v>4221530493083.6689</v>
      </c>
      <c r="D203" s="13">
        <v>4248262105980.0981</v>
      </c>
      <c r="F203" s="3">
        <f>(B203/B202)^(1/Parameters!$B$16)-1</f>
        <v>2.4966110473001013E-2</v>
      </c>
      <c r="G203" s="3">
        <f>(C203/C202)^(1/Parameters!$B$16)-1</f>
        <v>2.483252061554464E-2</v>
      </c>
      <c r="H203" s="3">
        <f>(D203/D202)^(1/Parameters!$B$16)-1</f>
        <v>2.4803862532281062E-2</v>
      </c>
      <c r="J203" s="13">
        <v>4248947872065.5449</v>
      </c>
      <c r="K203" s="13">
        <v>5.8177795671055032E+16</v>
      </c>
      <c r="L203" s="13">
        <f t="shared" si="6"/>
        <v>-5.8173546723182968E+16</v>
      </c>
      <c r="M203" s="13">
        <v>4248947872065.5449</v>
      </c>
      <c r="N203" s="13">
        <v>1.7078547717131613E+17</v>
      </c>
      <c r="O203" s="13">
        <f t="shared" si="7"/>
        <v>-1.7078122822344406E+17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6</vt:i4>
      </vt:variant>
    </vt:vector>
  </HeadingPairs>
  <TitlesOfParts>
    <vt:vector size="12" baseType="lpstr">
      <vt:lpstr>Parameters</vt:lpstr>
      <vt:lpstr>Model</vt:lpstr>
      <vt:lpstr>Transition data</vt:lpstr>
      <vt:lpstr>Comparison emissions</vt:lpstr>
      <vt:lpstr>Radar chart data</vt:lpstr>
      <vt:lpstr>Price data</vt:lpstr>
      <vt:lpstr>Transition</vt:lpstr>
      <vt:lpstr>Comparison temperature</vt:lpstr>
      <vt:lpstr>Radar chart</vt:lpstr>
      <vt:lpstr>Prices</vt:lpstr>
      <vt:lpstr>Constrained prices</vt:lpstr>
      <vt:lpstr>Emission chart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Dietz,S</dc:creator>
  <cp:lastModifiedBy>Frank Venmans</cp:lastModifiedBy>
  <cp:lastPrinted>2017-07-28T13:57:53Z</cp:lastPrinted>
  <dcterms:created xsi:type="dcterms:W3CDTF">2017-01-12T11:21:57Z</dcterms:created>
  <dcterms:modified xsi:type="dcterms:W3CDTF">2021-03-18T21:55:40Z</dcterms:modified>
</cp:coreProperties>
</file>