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Internship_RuG_2020\Documentation\"/>
    </mc:Choice>
  </mc:AlternateContent>
  <xr:revisionPtr revIDLastSave="0" documentId="13_ncr:1_{1263A15B-35FD-4CB0-96D5-3C76DC29E591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mina-finalResults-CSV" sheetId="1" r:id="rId1"/>
    <sheet name="Graphs and Tables" sheetId="2" r:id="rId2"/>
  </sheets>
  <definedNames>
    <definedName name="_xlchart.v1.0" hidden="1">'mina-finalResults-CSV'!$J$13:$J$293</definedName>
    <definedName name="_xlchart.v1.1" hidden="1">'mina-finalResults-CSV'!$J$2:$J$12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7" i="2" l="1"/>
  <c r="G96" i="2"/>
  <c r="G95" i="2"/>
  <c r="G94" i="2"/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4" i="2"/>
  <c r="D3" i="2"/>
  <c r="E3" i="2"/>
  <c r="F3" i="2"/>
  <c r="F7" i="2" s="1"/>
  <c r="F6" i="2" s="1"/>
  <c r="G3" i="2"/>
  <c r="H3" i="2"/>
  <c r="I3" i="2"/>
  <c r="J3" i="2"/>
  <c r="J7" i="2" s="1"/>
  <c r="J6" i="2" s="1"/>
  <c r="K3" i="2"/>
  <c r="L3" i="2"/>
  <c r="M3" i="2"/>
  <c r="N3" i="2"/>
  <c r="N7" i="2" s="1"/>
  <c r="N6" i="2" s="1"/>
  <c r="O3" i="2"/>
  <c r="P3" i="2"/>
  <c r="Q3" i="2"/>
  <c r="R3" i="2"/>
  <c r="R7" i="2" s="1"/>
  <c r="R6" i="2" s="1"/>
  <c r="S3" i="2"/>
  <c r="C3" i="2"/>
  <c r="G93" i="2"/>
  <c r="F97" i="2"/>
  <c r="F96" i="2"/>
  <c r="F95" i="2"/>
  <c r="F94" i="2"/>
  <c r="F93" i="2"/>
  <c r="Q7" i="2" l="1"/>
  <c r="Q5" i="2" s="1"/>
  <c r="M7" i="2"/>
  <c r="M5" i="2" s="1"/>
  <c r="I7" i="2"/>
  <c r="I5" i="2" s="1"/>
  <c r="E7" i="2"/>
  <c r="E5" i="2" s="1"/>
  <c r="P7" i="2"/>
  <c r="P5" i="2" s="1"/>
  <c r="L7" i="2"/>
  <c r="L5" i="2" s="1"/>
  <c r="M6" i="2"/>
  <c r="I6" i="2"/>
  <c r="S7" i="2"/>
  <c r="S6" i="2" s="1"/>
  <c r="O7" i="2"/>
  <c r="O5" i="2" s="1"/>
  <c r="K7" i="2"/>
  <c r="K6" i="2" s="1"/>
  <c r="G7" i="2"/>
  <c r="G6" i="2" s="1"/>
  <c r="C7" i="2"/>
  <c r="C6" i="2" s="1"/>
  <c r="L6" i="2"/>
  <c r="H7" i="2"/>
  <c r="H5" i="2" s="1"/>
  <c r="D7" i="2"/>
  <c r="D5" i="2" s="1"/>
  <c r="R5" i="2"/>
  <c r="N5" i="2"/>
  <c r="J5" i="2"/>
  <c r="F5" i="2"/>
  <c r="E6" i="2" l="1"/>
  <c r="Q6" i="2"/>
  <c r="P6" i="2"/>
  <c r="K5" i="2"/>
  <c r="C5" i="2"/>
  <c r="S5" i="2"/>
  <c r="G5" i="2"/>
  <c r="O6" i="2"/>
  <c r="D6" i="2"/>
  <c r="H6" i="2"/>
</calcChain>
</file>

<file path=xl/sharedStrings.xml><?xml version="1.0" encoding="utf-8"?>
<sst xmlns="http://schemas.openxmlformats.org/spreadsheetml/2006/main" count="1360" uniqueCount="787">
  <si>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</si>
  <si>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</si>
  <si>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</si>
  <si>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</si>
  <si>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</si>
  <si>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</si>
  <si>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</si>
  <si>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</si>
  <si>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latestDateBetweenUpdatedAndResolved</t>
  </si>
  <si>
    <t>TimeToResolve(Days)</t>
  </si>
  <si>
    <t>NumberOfAddedPatterns</t>
  </si>
  <si>
    <t>NumberOfRemovedPatterns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</si>
  <si>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</si>
  <si>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</si>
  <si>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</si>
  <si>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</si>
  <si>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</si>
  <si>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</si>
  <si>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</si>
  <si>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</si>
  <si>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</si>
  <si>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</si>
  <si>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</si>
  <si>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</si>
  <si>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</si>
  <si>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</si>
  <si>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</si>
  <si>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</si>
  <si>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</si>
  <si>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</si>
  <si>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</si>
  <si>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b995f0a922d1d700ee5373d7bfd583b3f7769a92</t>
  </si>
  <si>
    <t>1a86718806570be7973d43600713d2f94362c1d9</t>
  </si>
  <si>
    <t>a6655f5adb346b4e6f7f5df153ab84e462c7e965</t>
  </si>
  <si>
    <t>ed14dac62ac13af129b46b8ace9648b74de80e67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</si>
  <si>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</si>
  <si>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</si>
  <si>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</si>
  <si>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</si>
  <si>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</si>
  <si>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daf2d78341fcd212e089493e4b25211ca0b722d7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</si>
  <si>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</si>
  <si>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</si>
  <si>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</si>
  <si>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</si>
  <si>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</si>
  <si>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</si>
  <si>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</si>
  <si>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Tue- 26 May 2009 00:51:23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</si>
  <si>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</si>
  <si>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</si>
  <si>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</si>
  <si>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</si>
  <si>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</si>
  <si>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</si>
  <si>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</si>
  <si>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</si>
  <si>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</si>
  <si>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</si>
  <si>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</si>
  <si>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</si>
  <si>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</si>
  <si>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</si>
  <si>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</si>
  <si>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</si>
  <si>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</si>
  <si>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</si>
  <si>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</si>
  <si>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</si>
  <si>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</si>
  <si>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</si>
  <si>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</si>
  <si>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Mon- 11 Aug 2008 08:18:24 +0000</t>
  </si>
  <si>
    <t>54e53674c17bd478622b5de07e278f00350ec9e0</t>
  </si>
  <si>
    <t>fff3ee7e593982ec6659531ac1a06ef2cbe4bf6f</t>
  </si>
  <si>
    <t>edb421a7e577323c231883c7d21e0892785eb3b4</t>
  </si>
  <si>
    <t>865202608a014e404711027d5bfa52aecd1a4d5b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</si>
  <si>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</si>
  <si>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</si>
  <si>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</si>
  <si>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</si>
  <si>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</si>
  <si>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</si>
  <si>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</si>
  <si>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</si>
  <si>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</si>
  <si>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</si>
  <si>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</si>
  <si>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</si>
  <si>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</si>
  <si>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</si>
  <si>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</si>
  <si>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</si>
  <si>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</si>
  <si>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be50669c9832e999391be7af09bfe7d774464bcb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</si>
  <si>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</si>
  <si>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</si>
  <si>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</si>
  <si>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</si>
  <si>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</si>
  <si>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</si>
  <si>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2221baeb39a3290886950f2465c0ee0bc93a7b20</t>
  </si>
  <si>
    <t>93f1ceb3c0072f14424682e5662b269716dff062</t>
  </si>
  <si>
    <t>b55236b8df1a6e86f8d9e1da0f80c3894740701a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</si>
  <si>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</si>
  <si>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</si>
  <si>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</si>
  <si>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</si>
  <si>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</si>
  <si>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</si>
  <si>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</si>
  <si>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Thu- 4 May 2006 15:31:00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</si>
  <si>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</si>
  <si>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</si>
  <si>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</si>
  <si>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</si>
  <si>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</si>
  <si>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</si>
  <si>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</si>
  <si>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Tue- 26 May 2009 00:48:08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</si>
  <si>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</si>
  <si>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</si>
  <si>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</si>
  <si>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</si>
  <si>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</si>
  <si>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</si>
  <si>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Tue- 26 May 2009 14:12:07 +0000</t>
  </si>
  <si>
    <t>32af03bce71670afc566be556084bab32f74b798</t>
  </si>
  <si>
    <t>31a61e553be2a2915471d6383f913a7a7e869495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</si>
  <si>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</si>
  <si>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</si>
  <si>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</si>
  <si>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</si>
  <si>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</si>
  <si>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</si>
  <si>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</si>
  <si>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</si>
  <si>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</si>
  <si>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</si>
  <si>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Tue- 26 May 2009 14:23:24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</si>
  <si>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</si>
  <si>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</si>
  <si>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</si>
  <si>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</si>
  <si>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</si>
  <si>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</si>
  <si>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Tue- 26 May 2009 14:33:07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</si>
  <si>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</si>
  <si>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</si>
  <si>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</si>
  <si>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</si>
  <si>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</si>
  <si>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</si>
  <si>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22:34:16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</si>
  <si>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</si>
  <si>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</si>
  <si>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</si>
  <si>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</si>
  <si>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</si>
  <si>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</si>
  <si>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</si>
  <si>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22:21:16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</si>
  <si>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</si>
  <si>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</si>
  <si>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</si>
  <si>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</si>
  <si>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</si>
  <si>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Wed- 31 Oct 2007 04:01:34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</si>
  <si>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</si>
  <si>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</si>
  <si>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</si>
  <si>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</si>
  <si>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</si>
  <si>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</si>
  <si>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</si>
  <si>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</si>
  <si>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</si>
  <si>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</si>
  <si>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</si>
  <si>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</si>
  <si>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Tue- 26 May 2009 00:49:24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</si>
  <si>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</si>
  <si>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</si>
  <si>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</si>
  <si>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</si>
  <si>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</si>
  <si>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</si>
  <si>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</si>
  <si>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</si>
  <si>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</si>
  <si>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</si>
  <si>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</si>
  <si>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</si>
  <si>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</si>
  <si>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</si>
  <si>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</si>
  <si>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</si>
  <si>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</si>
  <si>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</si>
  <si>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</si>
  <si>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</si>
  <si>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</si>
  <si>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</si>
  <si>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Wed- 20 May 2009 12:03:44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</si>
  <si>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</si>
  <si>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</si>
  <si>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</si>
  <si>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</si>
  <si>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</si>
  <si>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</si>
  <si>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</si>
  <si>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</si>
  <si>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</si>
  <si>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</si>
  <si>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</si>
  <si>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</si>
  <si>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</si>
  <si>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17:45:00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</si>
  <si>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</si>
  <si>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</si>
  <si>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</si>
  <si>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</si>
  <si>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</si>
  <si>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</si>
  <si>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</si>
  <si>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</si>
  <si>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</si>
  <si>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</si>
  <si>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</si>
  <si>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</si>
  <si>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</si>
  <si>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</si>
  <si>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</si>
  <si>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</si>
  <si>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Wed- 23 Aug 2006 15:46:40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</si>
  <si>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</si>
  <si>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</si>
  <si>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</si>
  <si>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</si>
  <si>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</si>
  <si>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</si>
  <si>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</si>
  <si>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</si>
  <si>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</si>
  <si>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</si>
  <si>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</si>
  <si>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</si>
  <si>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</si>
  <si>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</si>
  <si>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</si>
  <si>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</si>
  <si>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</si>
  <si>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Thu- 16 Mar 2006 20:15:02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</si>
  <si>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</si>
  <si>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</si>
  <si>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</si>
  <si>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</si>
  <si>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</si>
  <si>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</si>
  <si>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</si>
  <si>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</si>
  <si>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</si>
  <si>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</si>
  <si>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</si>
  <si>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</si>
  <si>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Wed- 20 May 2009 22:30:38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</si>
  <si>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</si>
  <si>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</si>
  <si>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</si>
  <si>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</si>
  <si>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</si>
  <si>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</si>
  <si>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</si>
  <si>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</si>
  <si>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</si>
  <si>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Tue- 26 May 2009 00:48:16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</si>
  <si>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</si>
  <si>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</si>
  <si>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</si>
  <si>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</si>
  <si>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</si>
  <si>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</si>
  <si>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</si>
  <si>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</si>
  <si>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Tue- 26 May 2009 14:17:54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</si>
  <si>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</si>
  <si>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</si>
  <si>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</si>
  <si>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</si>
  <si>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</si>
  <si>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</si>
  <si>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</si>
  <si>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</si>
  <si>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</si>
  <si>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</si>
  <si>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</si>
  <si>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Fri- 30 Nov 2007 09:05:54 +0000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</si>
  <si>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</si>
  <si>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</si>
  <si>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</si>
  <si>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</si>
  <si>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</si>
  <si>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</si>
  <si>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Sun- 7 Jun 2009 07:54:40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</si>
  <si>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</si>
  <si>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</si>
  <si>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</si>
  <si>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</si>
  <si>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</si>
  <si>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</si>
  <si>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</si>
  <si>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</si>
  <si>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Tue- 26 May 2009 00:58:45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</si>
  <si>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</si>
  <si>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</si>
  <si>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</si>
  <si>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</si>
  <si>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</si>
  <si>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</si>
  <si>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</si>
  <si>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</si>
  <si>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</si>
  <si>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</si>
  <si>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Tue- 26 May 2009 14:29:02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</si>
  <si>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</si>
  <si>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</si>
  <si>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</si>
  <si>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</si>
  <si>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</si>
  <si>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</si>
  <si>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</si>
  <si>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</si>
  <si>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</si>
  <si>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</si>
  <si>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</si>
  <si>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Tue- 23 Oct 2007 02:10:43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</si>
  <si>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</si>
  <si>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</si>
  <si>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</si>
  <si>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</si>
  <si>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</si>
  <si>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</si>
  <si>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</si>
  <si>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Fri- 28 Dec 2007 03:03:48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</si>
  <si>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</si>
  <si>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</si>
  <si>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</si>
  <si>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</si>
  <si>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</si>
  <si>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</si>
  <si>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</si>
  <si>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Tue- 26 May 2009 14:20:45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</si>
  <si>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</si>
  <si>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</si>
  <si>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</si>
  <si>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</si>
  <si>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</si>
  <si>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</si>
  <si>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</si>
  <si>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</si>
  <si>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</si>
  <si>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</si>
  <si>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</si>
  <si>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</si>
  <si>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12:01:23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</si>
  <si>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</si>
  <si>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</si>
  <si>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</si>
  <si>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</si>
  <si>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</si>
  <si>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</si>
  <si>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Tue- 26 May 2009 00:57:05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</si>
  <si>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</si>
  <si>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</si>
  <si>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</si>
  <si>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</si>
  <si>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</si>
  <si>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</si>
  <si>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</si>
  <si>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</si>
  <si>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Thu- 2 May 2013 02:29:08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</si>
  <si>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</si>
  <si>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</si>
  <si>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</si>
  <si>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</si>
  <si>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</si>
  <si>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</si>
  <si>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Tue- 26 May 2009 14:16:56 +0000</t>
  </si>
  <si>
    <t>f75c64d05ad5a6acd5818fe001c3d3fcae957db8</t>
  </si>
  <si>
    <t>d6ac1a548ab3777e75f339dc653c8aaebc75deac</t>
  </si>
  <si>
    <t>1a0641f4dab15a0ca54640aba8d465a73001e6e8</t>
  </si>
  <si>
    <t>5d13a7f440557c5432d22291a8efc4d10722da5c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</si>
  <si>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</si>
  <si>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</si>
  <si>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</si>
  <si>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</si>
  <si>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</si>
  <si>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Tue- 26 May 2009 00:59:49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</si>
  <si>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</si>
  <si>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</si>
  <si>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</si>
  <si>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</si>
  <si>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</si>
  <si>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</si>
  <si>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Tue- 26 May 2009 14:15:40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</si>
  <si>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</si>
  <si>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</si>
  <si>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</si>
  <si>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</si>
  <si>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</si>
  <si>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</si>
  <si>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</si>
  <si>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Tue- 26 May 2009 14:26:07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</si>
  <si>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</si>
  <si>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</si>
  <si>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</si>
  <si>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</si>
  <si>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</si>
  <si>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</si>
  <si>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</si>
  <si>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</si>
  <si>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</si>
  <si>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</si>
  <si>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</si>
  <si>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</si>
  <si>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Tue- 26 May 2009 00:59:25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</si>
  <si>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</si>
  <si>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</si>
  <si>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</si>
  <si>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</si>
  <si>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</si>
  <si>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</si>
  <si>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Mon- 11 Aug 2008 08:19:09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</si>
  <si>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</si>
  <si>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</si>
  <si>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</si>
  <si>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</si>
  <si>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</si>
  <si>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Tue- 26 May 2009 00:48:58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</si>
  <si>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</si>
  <si>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</si>
  <si>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</si>
  <si>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</si>
  <si>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</si>
  <si>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</si>
  <si>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</si>
  <si>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</si>
  <si>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Tue- 26 May 2009 00:49:31 +0000</t>
  </si>
  <si>
    <t>d4a689791eac44a16a90f950a541f45d67d79202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</si>
  <si>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</si>
  <si>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</si>
  <si>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</si>
  <si>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</si>
  <si>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</si>
  <si>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Sat- 27 Feb 2010 12:40:52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</si>
  <si>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</si>
  <si>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</si>
  <si>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</si>
  <si>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</si>
  <si>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</si>
  <si>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</si>
  <si>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</si>
  <si>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Tue- 8 Feb 2011 11:03:46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</si>
  <si>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</si>
  <si>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</si>
  <si>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</si>
  <si>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</si>
  <si>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</si>
  <si>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</si>
  <si>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</si>
  <si>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</si>
  <si>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</si>
  <si>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</si>
  <si>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</si>
  <si>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</si>
  <si>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</si>
  <si>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</si>
  <si>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Tue- 26 May 2009 14:15:59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</si>
  <si>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</si>
  <si>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</si>
  <si>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</si>
  <si>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</si>
  <si>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</si>
  <si>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</si>
  <si>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Thu- 10 Aug 2006 07:13:54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</si>
  <si>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</si>
  <si>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</si>
  <si>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</si>
  <si>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</si>
  <si>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</si>
  <si>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</si>
  <si>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</si>
  <si>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</si>
  <si>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</si>
  <si>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</si>
  <si>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</si>
  <si>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</si>
  <si>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</si>
  <si>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</si>
  <si>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</si>
  <si>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</si>
  <si>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</si>
  <si>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</si>
  <si>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</si>
  <si>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</si>
  <si>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</si>
  <si>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</si>
  <si>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</si>
  <si>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</si>
  <si>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</si>
  <si>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</si>
  <si>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095c88ab280fabdd2adab8296bc688363cd15b1f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</si>
  <si>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</si>
  <si>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</si>
  <si>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</si>
  <si>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</si>
  <si>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</si>
  <si>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Tue- 26 May 2009 00:51:37 +0000</t>
  </si>
  <si>
    <t>5b98a6c18d56c42d52553578e1e2fd3a60198d68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</si>
  <si>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</si>
  <si>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</si>
  <si>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</si>
  <si>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</si>
  <si>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</si>
  <si>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Fri- 27 Jun 2008 09:15:39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</si>
  <si>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</si>
  <si>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</si>
  <si>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</si>
  <si>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</si>
  <si>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</si>
  <si>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Tue- 22 Aug 2006 05:48:29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</si>
  <si>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</si>
  <si>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</si>
  <si>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</si>
  <si>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</si>
  <si>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</si>
  <si>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</si>
  <si>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</si>
  <si>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</si>
  <si>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</si>
  <si>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</si>
  <si>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</si>
  <si>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</si>
  <si>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</si>
  <si>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</si>
  <si>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</si>
  <si>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</si>
  <si>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</si>
  <si>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</si>
  <si>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</si>
  <si>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</si>
  <si>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Tue- 26 May 2009 14:35:39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</si>
  <si>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</si>
  <si>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</si>
  <si>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</si>
  <si>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</si>
  <si>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</si>
  <si>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</si>
  <si>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Sun- 7 Jun 2009 07:54:34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</si>
  <si>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</si>
  <si>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</si>
  <si>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</si>
  <si>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</si>
  <si>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</si>
  <si>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</si>
  <si>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</si>
  <si>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</si>
  <si>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</si>
  <si>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</si>
  <si>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</si>
  <si>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</si>
  <si>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</si>
  <si>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Wed- 20 May 2009 11:59:38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</si>
  <si>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</si>
  <si>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</si>
  <si>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</si>
  <si>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</si>
  <si>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</si>
  <si>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23:47:46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</si>
  <si>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</si>
  <si>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</si>
  <si>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</si>
  <si>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</si>
  <si>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</si>
  <si>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</si>
  <si>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</si>
  <si>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</si>
  <si>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</si>
  <si>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</si>
  <si>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</si>
  <si>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</si>
  <si>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</si>
  <si>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</si>
  <si>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</si>
  <si>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</si>
  <si>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</si>
  <si>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Mon- 19 Nov 2007 00:19:16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</si>
  <si>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</si>
  <si>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</si>
  <si>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</si>
  <si>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</si>
  <si>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</si>
  <si>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</si>
  <si>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Fri- 22 Jan 2010 17:26:34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</si>
  <si>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</si>
  <si>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</si>
  <si>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</si>
  <si>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</si>
  <si>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</si>
  <si>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</si>
  <si>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Sun- 7 Jun 2009 08:00:27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</si>
  <si>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</si>
  <si>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</si>
  <si>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</si>
  <si>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</si>
  <si>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</si>
  <si>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</si>
  <si>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</si>
  <si>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Tue- 26 May 2009 14:19:29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</si>
  <si>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</si>
  <si>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</si>
  <si>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</si>
  <si>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</si>
  <si>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</si>
  <si>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</si>
  <si>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</si>
  <si>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</si>
  <si>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</si>
  <si>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</si>
  <si>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</si>
  <si>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</si>
  <si>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Fri- 24 May 2019 16:06:43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</si>
  <si>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</si>
  <si>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</si>
  <si>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</si>
  <si>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</si>
  <si>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</si>
  <si>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23:53:32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</si>
  <si>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</si>
  <si>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</si>
  <si>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</si>
  <si>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</si>
  <si>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</si>
  <si>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Sun- 7 Jun 2009 07:55:19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</si>
  <si>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</si>
  <si>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</si>
  <si>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</si>
  <si>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</si>
  <si>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</si>
  <si>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</si>
  <si>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</si>
  <si>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</si>
  <si>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</si>
  <si>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</si>
  <si>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</si>
  <si>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</si>
  <si>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</si>
  <si>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</si>
  <si>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</si>
  <si>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</si>
  <si>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</si>
  <si>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</si>
  <si>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</si>
  <si>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</si>
  <si>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</si>
  <si>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</si>
  <si>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</si>
  <si>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Sun- 7 Jun 2009 07:54:10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</si>
  <si>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</si>
  <si>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</si>
  <si>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</si>
  <si>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</si>
  <si>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</si>
  <si>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</si>
  <si>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</si>
  <si>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</si>
  <si>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</si>
  <si>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</si>
  <si>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</si>
  <si>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Tue- 26 May 2009 00:58:16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</si>
  <si>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</si>
  <si>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</si>
  <si>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</si>
  <si>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</si>
  <si>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</si>
  <si>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</si>
  <si>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</si>
  <si>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</si>
  <si>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</si>
  <si>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</si>
  <si>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</si>
  <si>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</si>
  <si>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</si>
  <si>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</si>
  <si>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</si>
  <si>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</si>
  <si>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</si>
  <si>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15:16:15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</si>
  <si>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</si>
  <si>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</si>
  <si>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</si>
  <si>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</si>
  <si>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</si>
  <si>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</si>
  <si>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</si>
  <si>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</si>
  <si>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</si>
  <si>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</si>
  <si>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</si>
  <si>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</si>
  <si>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</si>
  <si>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</si>
  <si>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Tue- 26 May 2009 00:50:21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</si>
  <si>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</si>
  <si>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</si>
  <si>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</si>
  <si>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</si>
  <si>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</si>
  <si>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Tue- 26 May 2009 00:45:29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</si>
  <si>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</si>
  <si>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</si>
  <si>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</si>
  <si>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</si>
  <si>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</si>
  <si>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</si>
  <si>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</si>
  <si>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</si>
  <si>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</si>
  <si>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</si>
  <si>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</si>
  <si>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Sun- 7 Jun 2009 08:00:31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</si>
  <si>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</si>
  <si>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</si>
  <si>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</si>
  <si>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</si>
  <si>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</si>
  <si>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</si>
  <si>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</si>
  <si>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</si>
  <si>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Tue- 26 May 2009 00:55:18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</si>
  <si>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</si>
  <si>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</si>
  <si>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</si>
  <si>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</si>
  <si>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</si>
  <si>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</si>
  <si>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</si>
  <si>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Mon- 18 Sep 2006 01:04:08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</si>
  <si>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</si>
  <si>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</si>
  <si>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</si>
  <si>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</si>
  <si>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</si>
  <si>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</si>
  <si>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</si>
  <si>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Tue- 26 May 2009 14:34:52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</si>
  <si>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</si>
  <si>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</si>
  <si>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</si>
  <si>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</si>
  <si>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</si>
  <si>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Tue- 26 May 2009 14:12:25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</si>
  <si>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</si>
  <si>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</si>
  <si>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</si>
  <si>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</si>
  <si>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</si>
  <si>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Tue- 26 May 2009 14:25:22 +0000</t>
  </si>
  <si>
    <t>7d2076819b0746f27a1ed11d02fb6f93ce81fd9f</t>
  </si>
  <si>
    <t>dbc76f7b45f0261cbfc3e87dfd9020f3b49f554d</t>
  </si>
  <si>
    <t>Row Labels</t>
  </si>
  <si>
    <t>Grand Total</t>
  </si>
  <si>
    <t>Sum of NumberOfAddedPatterns</t>
  </si>
  <si>
    <t>Total</t>
  </si>
  <si>
    <t>Added</t>
  </si>
  <si>
    <t>Removed</t>
  </si>
  <si>
    <t>% Added</t>
  </si>
  <si>
    <t>% Removed</t>
  </si>
  <si>
    <t>Count of CommitID</t>
  </si>
  <si>
    <t>PatternChanges</t>
  </si>
  <si>
    <t>Average of TimeToResolve(Days)</t>
  </si>
  <si>
    <t>Sum of AbsoluteRemovedPatterns</t>
  </si>
  <si>
    <t>Number of Issues</t>
  </si>
  <si>
    <t>Added Patterns</t>
  </si>
  <si>
    <t>Removed Patterns</t>
  </si>
  <si>
    <t>Relative Added Patterns</t>
  </si>
  <si>
    <t>Relative Removed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</si>
</sst>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6" fillId="35" borderId="18" xfId="0" applyFont="1" applyFill="1" applyBorder="1"/>
    <xf numFmtId="1" fontId="16" fillId="35" borderId="19" xfId="0" applyNumberFormat="1" applyFont="1" applyFill="1" applyBorder="1"/>
    <xf numFmtId="2" fontId="0" fillId="36" borderId="0" xfId="0" applyNumberFormat="1" applyFill="1" applyBorder="1"/>
    <xf numFmtId="2" fontId="0" fillId="37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Added and Removed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% Added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Tables'!$C$5:$X$5</c15:sqref>
                  </c15:fullRef>
                </c:ext>
              </c:extLst>
              <c:f>'Graphs and Tables'!$C$5:$S$5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49.452554744525543</c:v>
                </c:pt>
                <c:pt idx="4">
                  <c:v>52.631578947368418</c:v>
                </c:pt>
                <c:pt idx="5">
                  <c:v>47.619047619047613</c:v>
                </c:pt>
                <c:pt idx="6">
                  <c:v>55.555555555555557</c:v>
                </c:pt>
                <c:pt idx="7">
                  <c:v>48.780487804878049</c:v>
                </c:pt>
                <c:pt idx="8">
                  <c:v>57.142857142857139</c:v>
                </c:pt>
                <c:pt idx="9">
                  <c:v>71.428571428571431</c:v>
                </c:pt>
                <c:pt idx="10">
                  <c:v>0</c:v>
                </c:pt>
                <c:pt idx="11">
                  <c:v>48.786127167630056</c:v>
                </c:pt>
                <c:pt idx="12">
                  <c:v>50</c:v>
                </c:pt>
                <c:pt idx="13">
                  <c:v>50</c:v>
                </c:pt>
                <c:pt idx="14">
                  <c:v>50.140056022408963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829-8334-8C83EC1A6CE2}"/>
            </c:ext>
          </c:extLst>
        </c:ser>
        <c:ser>
          <c:idx val="1"/>
          <c:order val="1"/>
          <c:tx>
            <c:v>% Removed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Tables'!$C$6:$S$6</c15:sqref>
                  </c15:fullRef>
                </c:ext>
              </c:extLst>
              <c:f>'Graphs and Tables'!$C$6:$S$6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50.547445255474457</c:v>
                </c:pt>
                <c:pt idx="4">
                  <c:v>47.368421052631575</c:v>
                </c:pt>
                <c:pt idx="5">
                  <c:v>52.380952380952387</c:v>
                </c:pt>
                <c:pt idx="6">
                  <c:v>44.444444444444443</c:v>
                </c:pt>
                <c:pt idx="7">
                  <c:v>51.219512195121951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0</c:v>
                </c:pt>
                <c:pt idx="11">
                  <c:v>51.213872832369944</c:v>
                </c:pt>
                <c:pt idx="12">
                  <c:v>50</c:v>
                </c:pt>
                <c:pt idx="13">
                  <c:v>50</c:v>
                </c:pt>
                <c:pt idx="14">
                  <c:v>49.859943977591037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2-4829-8334-8C83EC1A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941984"/>
        <c:axId val="1555492672"/>
      </c:barChart>
      <c:catAx>
        <c:axId val="15559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2672"/>
        <c:crosses val="autoZero"/>
        <c:auto val="1"/>
        <c:lblAlgn val="ctr"/>
        <c:lblOffset val="100"/>
        <c:noMultiLvlLbl val="0"/>
      </c:catAx>
      <c:valAx>
        <c:axId val="1555492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[mina-finalResults-graphs.xlsx]Graphs and Tables!PivotTable6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Tables'!$C$33</c:f>
              <c:strCache>
                <c:ptCount val="1"/>
                <c:pt idx="0">
                  <c:v>Sum of NumberOfAddedPatterns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Tables'!$C$34:$C$42</c:f>
              <c:numCache>
                <c:formatCode>General</c:formatCode>
                <c:ptCount val="8"/>
                <c:pt idx="0">
                  <c:v>241</c:v>
                </c:pt>
                <c:pt idx="1">
                  <c:v>8</c:v>
                </c:pt>
                <c:pt idx="2">
                  <c:v>34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A80-9DA1-688DD698F670}"/>
            </c:ext>
          </c:extLst>
        </c:ser>
        <c:ser>
          <c:idx val="1"/>
          <c:order val="1"/>
          <c:tx>
            <c:strRef>
              <c:f>'Graphs and Tables'!$D$33</c:f>
              <c:strCache>
                <c:ptCount val="1"/>
                <c:pt idx="0">
                  <c:v>Sum of AbsoluteRemovedPatterns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Tables'!$D$34:$D$42</c:f>
              <c:numCache>
                <c:formatCode>General</c:formatCode>
                <c:ptCount val="8"/>
                <c:pt idx="0">
                  <c:v>194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A80-9DA1-688DD698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42080"/>
        <c:axId val="1554247456"/>
      </c:barChart>
      <c:catAx>
        <c:axId val="1551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7456"/>
        <c:crosses val="autoZero"/>
        <c:auto val="1"/>
        <c:lblAlgn val="ctr"/>
        <c:lblOffset val="100"/>
        <c:noMultiLvlLbl val="0"/>
      </c:catAx>
      <c:valAx>
        <c:axId val="1554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Pattern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208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26285347057"/>
          <c:y val="8.2892097597150424E-2"/>
          <c:w val="0.81177389895666163"/>
          <c:h val="0.74175214931078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'Graphs and Tables'!$F$57</c:f>
              <c:strCache>
                <c:ptCount val="1"/>
                <c:pt idx="0">
                  <c:v>PatternChanges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'Graphs and Tables'!$E$58:$E$65</c:f>
              <c:numCache>
                <c:formatCode>General</c:formatCode>
                <c:ptCount val="8"/>
                <c:pt idx="0">
                  <c:v>66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xVal>
          <c:yVal>
            <c:numRef>
              <c:f>'Graphs and Tables'!$F$58:$F$65</c:f>
              <c:numCache>
                <c:formatCode>General</c:formatCode>
                <c:ptCount val="8"/>
                <c:pt idx="0">
                  <c:v>435</c:v>
                </c:pt>
                <c:pt idx="1">
                  <c:v>32</c:v>
                </c:pt>
                <c:pt idx="2">
                  <c:v>34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491-831A-65E17EF41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436111"/>
        <c:axId val="453836159"/>
      </c:scatterChart>
      <c:valAx>
        <c:axId val="5504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>
            <c:manualLayout>
              <c:xMode val="edge"/>
              <c:yMode val="edge"/>
              <c:x val="0.45904362959239653"/>
              <c:y val="0.8914455557242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6159"/>
        <c:crosses val="autoZero"/>
        <c:crossBetween val="midCat"/>
      </c:valAx>
      <c:valAx>
        <c:axId val="453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layout>
            <c:manualLayout>
              <c:xMode val="edge"/>
              <c:yMode val="edge"/>
              <c:x val="2.8079445071630751E-2"/>
              <c:y val="0.32205544937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changes</a:t>
            </a:r>
            <a:r>
              <a:rPr lang="en-US" baseline="0"/>
              <a:t> to the patterns per issue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Tables'!$F$92</c:f>
              <c:strCache>
                <c:ptCount val="1"/>
                <c:pt idx="0">
                  <c:v>Relative Added 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and Tables'!$B$93:$B$97</c:f>
              <c:strCache>
                <c:ptCount val="5"/>
                <c:pt idx="0">
                  <c:v>Bug</c:v>
                </c:pt>
                <c:pt idx="1">
                  <c:v>Improvement</c:v>
                </c:pt>
                <c:pt idx="2">
                  <c:v>New Feature</c:v>
                </c:pt>
                <c:pt idx="3">
                  <c:v>Task</c:v>
                </c:pt>
                <c:pt idx="4">
                  <c:v>Test</c:v>
                </c:pt>
              </c:strCache>
            </c:strRef>
          </c:cat>
          <c:val>
            <c:numRef>
              <c:f>'Graphs and Tables'!$F$93:$F$97</c:f>
              <c:numCache>
                <c:formatCode>0.00</c:formatCode>
                <c:ptCount val="5"/>
                <c:pt idx="0">
                  <c:v>1.7</c:v>
                </c:pt>
                <c:pt idx="1">
                  <c:v>3.1851851851851851</c:v>
                </c:pt>
                <c:pt idx="2">
                  <c:v>5.064516129032258</c:v>
                </c:pt>
                <c:pt idx="3">
                  <c:v>4.5714285714285712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F-4159-9708-D30D289BCAC6}"/>
            </c:ext>
          </c:extLst>
        </c:ser>
        <c:ser>
          <c:idx val="1"/>
          <c:order val="1"/>
          <c:tx>
            <c:strRef>
              <c:f>'Graphs and Tables'!$G$92</c:f>
              <c:strCache>
                <c:ptCount val="1"/>
                <c:pt idx="0">
                  <c:v>Relative Removed 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and Tables'!$B$93:$B$97</c:f>
              <c:strCache>
                <c:ptCount val="5"/>
                <c:pt idx="0">
                  <c:v>Bug</c:v>
                </c:pt>
                <c:pt idx="1">
                  <c:v>Improvement</c:v>
                </c:pt>
                <c:pt idx="2">
                  <c:v>New Feature</c:v>
                </c:pt>
                <c:pt idx="3">
                  <c:v>Task</c:v>
                </c:pt>
                <c:pt idx="4">
                  <c:v>Test</c:v>
                </c:pt>
              </c:strCache>
            </c:strRef>
          </c:cat>
          <c:val>
            <c:numRef>
              <c:f>'Graphs and Tables'!$G$93:$G$97</c:f>
              <c:numCache>
                <c:formatCode>0.00</c:formatCode>
                <c:ptCount val="5"/>
                <c:pt idx="0">
                  <c:v>1.4333333333333333</c:v>
                </c:pt>
                <c:pt idx="1">
                  <c:v>3.5555555555555554</c:v>
                </c:pt>
                <c:pt idx="2">
                  <c:v>2.5806451612903225</c:v>
                </c:pt>
                <c:pt idx="3">
                  <c:v>5.8571428571428568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F-4159-9708-D30D289B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581311"/>
        <c:axId val="1089989087"/>
      </c:barChart>
      <c:catAx>
        <c:axId val="7965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89087"/>
        <c:crosses val="autoZero"/>
        <c:auto val="1"/>
        <c:lblAlgn val="ctr"/>
        <c:lblOffset val="100"/>
        <c:noMultiLvlLbl val="0"/>
      </c:catAx>
      <c:valAx>
        <c:axId val="10899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 to Resolve Issues with Pattern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Resolve Issues with Pattern Changes</a:t>
          </a:r>
        </a:p>
      </cx:txPr>
    </cx:title>
    <cx:plotArea>
      <cx:plotAreaRegion>
        <cx:series layoutId="boxWhisker" uniqueId="{BF00F5E9-5201-4D65-BC87-50C368A61C4C}">
          <cx:tx>
            <cx:txData>
              <cx:f>_xlchart.v1.1</cx:f>
              <cx:v/>
            </cx:txData>
          </cx:tx>
          <cx:spPr>
            <a:noFill/>
          </cx:spPr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894734</xdr:colOff>
      <xdr:row>66</xdr:row>
      <xdr:rowOff>129669</xdr:rowOff>
    </xdr:from>
    <xdr:to>
      <xdr:col>7</xdr:col>
      <xdr:colOff>178897</xdr:colOff>
      <xdr:row>87</xdr:row>
      <xdr:rowOff>107257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3F33C-26E4-4FA3-9F70-6778A18FC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209" y="12702669"/>
              <a:ext cx="5923088" cy="397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9201</xdr:colOff>
      <xdr:row>8</xdr:row>
      <xdr:rowOff>13728</xdr:rowOff>
    </xdr:from>
    <xdr:to>
      <xdr:col>7</xdr:col>
      <xdr:colOff>584303</xdr:colOff>
      <xdr:row>29</xdr:row>
      <xdr:rowOff>135872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259E-72AB-4B9C-9579-3C8659A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374555</xdr:colOff>
      <xdr:row>30</xdr:row>
      <xdr:rowOff>179774</xdr:rowOff>
    </xdr:from>
    <xdr:to>
      <xdr:col>10</xdr:col>
      <xdr:colOff>1405618</xdr:colOff>
      <xdr:row>50</xdr:row>
      <xdr:rowOff>90448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1F93A-0C9B-4CB6-9330-C385E614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492998</xdr:colOff>
      <xdr:row>51</xdr:row>
      <xdr:rowOff>131883</xdr:rowOff>
    </xdr:from>
    <xdr:to>
      <xdr:col>10</xdr:col>
      <xdr:colOff>277378</xdr:colOff>
      <xdr:row>64</xdr:row>
      <xdr:rowOff>190498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1D1F19-73A2-4B84-AADA-8567779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5603</xdr:colOff>
      <xdr:row>99</xdr:row>
      <xdr:rowOff>34738</xdr:rowOff>
    </xdr:from>
    <xdr:to>
      <xdr:col>5</xdr:col>
      <xdr:colOff>409015</xdr:colOff>
      <xdr:row>113</xdr:row>
      <xdr:rowOff>110938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6D0EE-0022-4979-895C-BEC852B8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pela" refreshedDate="44007.755085648147" createdVersion="6" refreshedVersion="6" minRefreshableVersion="3" recordCount="292" xr:uid="{00000000-000A-0000-FFFF-FFFF1A000000}">
  <cacheSource type="worksheet">
    <worksheetSource name="Table1"/>
  </cacheSource>
  <cacheFields count="35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 count="88">
        <m/>
        <s v="DIRMINA-209"/>
        <s v="DIRMINA-206"/>
        <s v="DIRMINA-448"/>
        <s v="DIRMINA-587"/>
        <s v="DIRMINA-260"/>
        <s v="DIRMINA-354"/>
        <s v="DIRMINA-447"/>
        <s v="DIRMINA-185"/>
        <s v="DIRMINA-161"/>
        <s v="DIRMINA-513"/>
        <s v="DIRMINA-361"/>
        <s v="DIRMINA-290"/>
        <s v="DIRMINA-227"/>
        <s v="DIRMINA-559"/>
        <s v="DIRMINA-454"/>
        <s v="DIRMINA-184"/>
        <s v="DIRMINA-426"/>
        <s v="DIRMINA-656"/>
        <s v="DIRMINA-190"/>
        <s v="DIRMINA-472"/>
        <s v="DIRMINA-243"/>
        <s v="DIRMINA-366"/>
        <s v="DIRMINA-179"/>
        <s v="DIRMINA-215"/>
        <s v="DIRMINA-706"/>
        <s v="DIRMINA-162"/>
        <s v="DIRMINA-432"/>
        <s v="DIRMINA-27"/>
        <s v="DIRMINA-415"/>
        <s v="DIRMINA-306"/>
        <s v="DIRMINA-314"/>
        <s v="DIRMINA-457"/>
        <s v="DIRMINA-495"/>
        <s v="DIRMINA-368"/>
        <s v="DIRMINA-405"/>
        <s v="DIRMINA-546"/>
        <s v="DIRMINA-251"/>
        <s v="DIRMINA-292"/>
        <s v="DIRMINA-439"/>
        <s v="DIRMINA-369"/>
        <s v="DIRMINA-463"/>
        <s v="DIRMINA-334"/>
        <s v="DIRMINA-365"/>
        <s v="DIRMINA-274"/>
        <s v="DIRMINA-394"/>
        <s v="DIRMINA-176"/>
        <s v="DIRMINA-187"/>
        <s v="DIRMINA-755"/>
        <s v="DIRMINA-616"/>
        <s v="DIRMINA-469"/>
        <s v="DIRMINA-456"/>
        <s v="DIRMINA-231"/>
        <s v="DIRMINA-380"/>
        <s v="DIRMINA-417"/>
        <s v="DIRMINA-341"/>
        <s v="DIRMINA-214"/>
        <s v="DIRMINA-568"/>
        <s v="DIRMINA-229"/>
        <s v="DIRMINA-321"/>
        <s v="DIRMINA-269"/>
        <s v="DIRMINA-519"/>
        <s v="DIRMINA-608"/>
        <s v="DIRMINA-317"/>
        <s v="DIRMINA-217"/>
        <s v="DIRMINA-547"/>
        <s v="DIRMINA-375"/>
        <s v="DIRMINA-473"/>
        <s v="DIRMINA-482"/>
        <s v="DIRMINA-393"/>
        <s v="DIRMINA-322"/>
        <s v="DIRMINA-858"/>
        <s v="DIRMINA-462"/>
        <s v="DIRMINA-664"/>
        <s v="DIRMINA-323"/>
        <s v="DIRMINA-239"/>
        <s v="DIRMINA-623"/>
        <s v="DIRMINA-331"/>
        <s v="DIRMINA-283"/>
        <s v="DIRMINA-240"/>
        <s v="DIRMINA-200"/>
        <s v="DIRMINA-16"/>
        <s v="DIRMINA-487"/>
        <s v="DIRMINA-244"/>
        <s v="DIRMINA-267"/>
        <s v="DIRMINA-281"/>
        <s v="DIRMINA-504"/>
        <s v="DIRMINA-337"/>
      </sharedItems>
    </cacheField>
    <cacheField name="IssueType" numFmtId="0">
      <sharedItems containsBlank="1" count="6">
        <m/>
        <s v="Bug"/>
        <s v="Improvement"/>
        <s v="Test"/>
        <s v="New Feature"/>
        <s v="Task"/>
      </sharedItems>
    </cacheField>
    <cacheField name="CreatedDate" numFmtId="0">
      <sharedItems containsBlank="1"/>
    </cacheField>
    <cacheField name="latestDateBetweenUpdatedAndResolved" numFmtId="0">
      <sharedItems containsBlank="1"/>
    </cacheField>
    <cacheField name="TimeToResolve(Days)" numFmtId="0">
      <sharedItems containsString="0" containsBlank="1" containsNumber="1" containsInteger="1" minValue="0" maxValue="909"/>
    </cacheField>
    <cacheField name="NumberOfAddedPatterns" numFmtId="0">
      <sharedItems containsSemiMixedTypes="0" containsString="0" containsNumber="1" containsInteger="1" minValue="0" maxValue="101"/>
    </cacheField>
    <cacheField name="NumberOfRemovedPatterns" numFmtId="0">
      <sharedItems containsSemiMixedTypes="0" containsString="0" containsNumber="1" containsInteger="1" minValue="-87" maxValue="0"/>
    </cacheField>
    <cacheField name="Abstract Factory" numFmtId="1">
      <sharedItems containsNonDate="0" containsString="0" containsBlank="1"/>
    </cacheField>
    <cacheField name="Factory Method" numFmtId="1">
      <sharedItems containsNonDate="0" containsString="0" containsBlank="1"/>
    </cacheField>
    <cacheField name="Singleton" numFmtId="1">
      <sharedItems containsString="0" containsBlank="1" containsNumber="1" containsInteger="1" minValue="-1" maxValue="-1"/>
    </cacheField>
    <cacheField name="Adapter" numFmtId="1">
      <sharedItems containsString="0" containsBlank="1" containsNumber="1" containsInteger="1" minValue="-15" maxValue="16"/>
    </cacheField>
    <cacheField name="Bridge" numFmtId="1">
      <sharedItems containsString="0" containsBlank="1" containsNumber="1" containsInteger="1" minValue="-13" maxValue="13"/>
    </cacheField>
    <cacheField name="Composite" numFmtId="1">
      <sharedItems containsString="0" containsBlank="1" containsNumber="1" containsInteger="1" minValue="-1" maxValue="1"/>
    </cacheField>
    <cacheField name="Decorator" numFmtId="1">
      <sharedItems containsString="0" containsBlank="1" containsNumber="1" containsInteger="1" minValue="-2" maxValue="1"/>
    </cacheField>
    <cacheField name="Facade" numFmtId="1">
      <sharedItems containsString="0" containsBlank="1" containsNumber="1" containsInteger="1" minValue="-11" maxValue="7"/>
    </cacheField>
    <cacheField name="Flyweight" numFmtId="1">
      <sharedItems containsString="0" containsBlank="1" containsNumber="1" containsInteger="1" minValue="-6" maxValue="8"/>
    </cacheField>
    <cacheField name="Proxy" numFmtId="1">
      <sharedItems containsString="0" containsBlank="1" containsNumber="1" containsInteger="1" minValue="-1" maxValue="2"/>
    </cacheField>
    <cacheField name="Chain of Responsibility" numFmtId="1">
      <sharedItems containsNonDate="0" containsString="0" containsBlank="1"/>
    </cacheField>
    <cacheField name="Mediator" numFmtId="1">
      <sharedItems containsString="0" containsBlank="1" containsNumber="1" containsInteger="1" minValue="-41" maxValue="34"/>
    </cacheField>
    <cacheField name="Observer" numFmtId="1">
      <sharedItems containsString="0" containsBlank="1" containsNumber="1" containsInteger="1" minValue="-4" maxValue="4"/>
    </cacheField>
    <cacheField name="State" numFmtId="1">
      <sharedItems containsString="0" containsBlank="1" containsNumber="1" containsInteger="1" minValue="-1" maxValue="1"/>
    </cacheField>
    <cacheField name="Strategy" numFmtId="1">
      <sharedItems containsString="0" containsBlank="1" containsNumber="1" containsInteger="1" minValue="-16" maxValue="19"/>
    </cacheField>
    <cacheField name="Template Method" numFmtId="1">
      <sharedItems containsNonDate="0" containsString="0" containsBlank="1"/>
    </cacheField>
    <cacheField name="Visitor" numFmtId="1">
      <sharedItems containsNonDate="0" containsString="0" containsBlank="1"/>
    </cacheField>
    <cacheField name="SumOfPatternChanges" numFmtId="0" formula="NumberOfAddedPatterns+ ABS(NumberOfRemovedPatterns)" databaseField="0"/>
    <cacheField name="TotalPatternChanges" numFmtId="0" formula="NumberOfAddedPatterns+ ABS(NumberOfRemovedPatterns)" databaseField="0"/>
    <cacheField name="AbsoluteRemovedPatterns" numFmtId="0" formula="ABS(NumberOfRemovedPatterns)" databaseField="0"/>
    <cacheField name="NumberOfRemovedPatterns(Absolute)" numFmtId="0" formula=" ABS(NumberOfRemovedPatterns)" databaseField="0"/>
    <cacheField name="AverageChangesToPatterns" numFmtId="0" formula="TotalPatternChanges/CommitID" databaseField="0"/>
    <cacheField name="AverageAdditionsPerIssueType" numFmtId="0" formula="TotalPatternChanges/CommitI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MINA"/>
    <x v="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"/>
    <x v="0"/>
    <m/>
    <m/>
    <x v="0"/>
    <x v="0"/>
    <m/>
    <m/>
    <m/>
    <n v="0"/>
    <n v="-24"/>
    <m/>
    <m/>
    <m/>
    <m/>
    <n v="-5"/>
    <n v="-1"/>
    <m/>
    <n v="-3"/>
    <n v="-2"/>
    <m/>
    <m/>
    <n v="-3"/>
    <m/>
    <m/>
    <n v="-7"/>
    <m/>
    <m/>
  </r>
  <r>
    <s v="MINA"/>
    <x v="3"/>
    <x v="0"/>
    <m/>
    <m/>
    <x v="0"/>
    <x v="0"/>
    <m/>
    <m/>
    <m/>
    <n v="2"/>
    <n v="0"/>
    <m/>
    <m/>
    <m/>
    <m/>
    <n v="1"/>
    <m/>
    <m/>
    <n v="1"/>
    <m/>
    <m/>
    <m/>
    <m/>
    <m/>
    <m/>
    <m/>
    <m/>
    <m/>
  </r>
  <r>
    <s v="MINA"/>
    <x v="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6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7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9"/>
    <x v="0"/>
    <m/>
    <m/>
    <x v="0"/>
    <x v="0"/>
    <m/>
    <m/>
    <m/>
    <n v="5"/>
    <n v="0"/>
    <m/>
    <m/>
    <m/>
    <m/>
    <m/>
    <m/>
    <m/>
    <m/>
    <n v="1"/>
    <m/>
    <m/>
    <n v="1"/>
    <m/>
    <m/>
    <n v="3"/>
    <m/>
    <m/>
  </r>
  <r>
    <s v="MINA"/>
    <x v="10"/>
    <x v="0"/>
    <m/>
    <m/>
    <x v="0"/>
    <x v="0"/>
    <m/>
    <m/>
    <m/>
    <n v="0"/>
    <n v="-78"/>
    <m/>
    <m/>
    <m/>
    <n v="-14"/>
    <n v="-13"/>
    <n v="-1"/>
    <m/>
    <n v="-4"/>
    <n v="-2"/>
    <m/>
    <m/>
    <n v="-24"/>
    <n v="-4"/>
    <m/>
    <n v="-16"/>
    <m/>
    <m/>
  </r>
  <r>
    <s v="MINA"/>
    <x v="11"/>
    <x v="1"/>
    <s v="[DIRMINA-209] SocketIoProcessor singleton causes performance wall under load"/>
    <s v="SocketIoProcessor singleton causes performance wall under load"/>
    <x v="1"/>
    <x v="1"/>
    <s v="Sat- 29 Apr 2006 06:32:20 +0000"/>
    <s v="Tue- 26 May 2009 00:51:23 +0000"/>
    <n v="0"/>
    <n v="1"/>
    <n v="0"/>
    <m/>
    <m/>
    <m/>
    <m/>
    <m/>
    <m/>
    <m/>
    <m/>
    <m/>
    <m/>
    <m/>
    <n v="1"/>
    <m/>
    <m/>
    <m/>
    <m/>
    <m/>
  </r>
  <r>
    <s v="MINA"/>
    <x v="12"/>
    <x v="2"/>
    <s v="[DIRMINA-206] Prevent OutOfMemoryError when a server or a client is overloaded"/>
    <s v="Prevent OutOfMemoryError when a server or a client is overloaded"/>
    <x v="2"/>
    <x v="2"/>
    <s v="Wed- 12 Apr 2006 17:22:57 +0000"/>
    <s v="Tue- 26 Sep 2006 05:06:26 +0000"/>
    <n v="166"/>
    <n v="4"/>
    <n v="0"/>
    <m/>
    <m/>
    <m/>
    <m/>
    <m/>
    <m/>
    <m/>
    <n v="1"/>
    <n v="1"/>
    <m/>
    <m/>
    <n v="2"/>
    <m/>
    <m/>
    <m/>
    <m/>
    <m/>
  </r>
  <r>
    <s v="MINA"/>
    <x v="13"/>
    <x v="0"/>
    <m/>
    <m/>
    <x v="0"/>
    <x v="0"/>
    <m/>
    <m/>
    <m/>
    <n v="2"/>
    <n v="0"/>
    <m/>
    <m/>
    <m/>
    <m/>
    <m/>
    <m/>
    <m/>
    <m/>
    <n v="2"/>
    <m/>
    <m/>
    <m/>
    <m/>
    <m/>
    <m/>
    <m/>
    <m/>
  </r>
  <r>
    <s v="MINA"/>
    <x v="14"/>
    <x v="3"/>
    <s v="[DIRMINA-448] Allow Object keys for session attributes."/>
    <s v="Allow Object keys for session attributes."/>
    <x v="3"/>
    <x v="2"/>
    <s v="Fri- 28 Sep 2007 20:02:15 +0000"/>
    <s v="Sat- 29 Sep 2007 21:50:36 +0000"/>
    <n v="1"/>
    <n v="12"/>
    <n v="0"/>
    <m/>
    <m/>
    <m/>
    <n v="3"/>
    <m/>
    <m/>
    <m/>
    <n v="1"/>
    <m/>
    <m/>
    <m/>
    <n v="6"/>
    <n v="1"/>
    <m/>
    <n v="1"/>
    <m/>
    <m/>
  </r>
  <r>
    <s v="MINA"/>
    <x v="15"/>
    <x v="4"/>
    <s v="[DIRMINA-587] The proxy sample does not work - results in a NullPointerException"/>
    <s v="The proxy sample does not work - results in a NullPointerException"/>
    <x v="4"/>
    <x v="3"/>
    <s v="Sun- 18 May 2008 19:27:16 +0000"/>
    <s v="Mon- 11 Aug 2008 08:18:24 +0000"/>
    <n v="64"/>
    <n v="1"/>
    <n v="0"/>
    <m/>
    <m/>
    <m/>
    <m/>
    <m/>
    <m/>
    <m/>
    <m/>
    <n v="1"/>
    <m/>
    <m/>
    <m/>
    <m/>
    <m/>
    <m/>
    <m/>
    <m/>
  </r>
  <r>
    <s v="MINA"/>
    <x v="16"/>
    <x v="0"/>
    <m/>
    <m/>
    <x v="0"/>
    <x v="0"/>
    <m/>
    <m/>
    <m/>
    <n v="0"/>
    <n v="-8"/>
    <m/>
    <m/>
    <m/>
    <n v="-1"/>
    <m/>
    <m/>
    <m/>
    <n v="-1"/>
    <m/>
    <m/>
    <m/>
    <n v="-5"/>
    <m/>
    <m/>
    <n v="-1"/>
    <m/>
    <m/>
  </r>
  <r>
    <s v="MINA"/>
    <x v="1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20"/>
    <x v="0"/>
    <m/>
    <m/>
    <x v="0"/>
    <x v="0"/>
    <m/>
    <m/>
    <m/>
    <n v="2"/>
    <n v="-1"/>
    <m/>
    <m/>
    <m/>
    <n v="1"/>
    <n v="-1"/>
    <m/>
    <m/>
    <m/>
    <m/>
    <m/>
    <m/>
    <n v="1"/>
    <m/>
    <m/>
    <m/>
    <m/>
    <m/>
  </r>
  <r>
    <s v="MINA"/>
    <x v="2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22"/>
    <x v="3"/>
    <s v="[DIRMINA-260] Utilize backport-util-concurrent Executor"/>
    <s v="Utilize backport-util-concurrent Executor"/>
    <x v="5"/>
    <x v="2"/>
    <s v="Fri- 8 Sep 2006 03:34:13 +0000"/>
    <s v="Fri- 8 Sep 2006 03:36:09 +0000"/>
    <n v="0"/>
    <n v="0"/>
    <n v="-7"/>
    <m/>
    <m/>
    <m/>
    <n v="-1"/>
    <m/>
    <m/>
    <m/>
    <n v="-1"/>
    <m/>
    <m/>
    <m/>
    <n v="-4"/>
    <n v="-1"/>
    <m/>
    <m/>
    <m/>
    <m/>
  </r>
  <r>
    <s v="MINA"/>
    <x v="23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24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5"/>
    <x v="3"/>
    <s v="[DIRMINA-354] Software grant for a KeepAlive functionality"/>
    <s v="Software grant for a KeepAlive functionality"/>
    <x v="6"/>
    <x v="4"/>
    <s v="Mon- 26 Feb 2007 14:20:40 +0000"/>
    <s v="Tue- 23 Oct 2007 02:43:53 +0000"/>
    <n v="238"/>
    <n v="15"/>
    <n v="0"/>
    <m/>
    <m/>
    <m/>
    <n v="3"/>
    <m/>
    <m/>
    <m/>
    <n v="1"/>
    <n v="1"/>
    <m/>
    <m/>
    <n v="7"/>
    <n v="1"/>
    <m/>
    <n v="2"/>
    <m/>
    <m/>
  </r>
  <r>
    <s v="MINA"/>
    <x v="26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7"/>
    <x v="3"/>
    <s v="[DIRMINA-447] Allow adding more than one IoFilters of the same type."/>
    <s v="Allow adding more than one IoFilters of the same type."/>
    <x v="7"/>
    <x v="2"/>
    <s v="Fri- 28 Sep 2007 19:55:27 +0000"/>
    <s v="Sun- 30 Sep 2007 18:52:52 +0000"/>
    <n v="1"/>
    <n v="20"/>
    <n v="0"/>
    <m/>
    <m/>
    <m/>
    <n v="3"/>
    <m/>
    <m/>
    <m/>
    <n v="2"/>
    <m/>
    <m/>
    <m/>
    <n v="13"/>
    <n v="1"/>
    <m/>
    <n v="1"/>
    <m/>
    <m/>
  </r>
  <r>
    <s v="MINA"/>
    <x v="28"/>
    <x v="0"/>
    <m/>
    <m/>
    <x v="0"/>
    <x v="0"/>
    <m/>
    <m/>
    <m/>
    <n v="8"/>
    <n v="-2"/>
    <m/>
    <m/>
    <m/>
    <n v="4"/>
    <m/>
    <m/>
    <m/>
    <n v="1"/>
    <m/>
    <m/>
    <m/>
    <n v="3"/>
    <m/>
    <m/>
    <n v="-2"/>
    <m/>
    <m/>
  </r>
  <r>
    <s v="MINA"/>
    <x v="29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30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1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33"/>
    <x v="1"/>
    <s v="[DIRMINA-185] Refactor IoFilter life cycle management"/>
    <s v="Refactor IoFilter life cycle management"/>
    <x v="8"/>
    <x v="2"/>
    <s v="Sun- 5 Mar 2006 19:02:26 +0000"/>
    <s v="Thu- 4 May 2006 15:31:00 +0000"/>
    <n v="55"/>
    <n v="1"/>
    <n v="-2"/>
    <m/>
    <m/>
    <n v="-1"/>
    <m/>
    <m/>
    <m/>
    <n v="1"/>
    <m/>
    <n v="-1"/>
    <m/>
    <m/>
    <m/>
    <m/>
    <m/>
    <m/>
    <m/>
    <m/>
  </r>
  <r>
    <s v="MINA"/>
    <x v="34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5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36"/>
    <x v="3"/>
    <s v="[DIRMINA-161] A ObjectSerializationEncoder that works with Java's ObjectInputStream.readObject()"/>
    <s v="A ObjectSerializationEncoder that works with Java's ObjectInputStream.readObject()"/>
    <x v="9"/>
    <x v="4"/>
    <s v="Tue- 10 Jan 2006 02:12:17 +0000"/>
    <s v="Tue- 26 May 2009 00:48:08 +0000"/>
    <n v="253"/>
    <n v="2"/>
    <n v="0"/>
    <m/>
    <m/>
    <m/>
    <m/>
    <m/>
    <m/>
    <m/>
    <m/>
    <m/>
    <n v="2"/>
    <m/>
    <m/>
    <m/>
    <m/>
    <m/>
    <m/>
    <m/>
  </r>
  <r>
    <s v="MINA"/>
    <x v="37"/>
    <x v="5"/>
    <s v="[DIRMINA-513] get rid of IoSessionLogger "/>
    <s v="get rid of IoSessionLogger "/>
    <x v="10"/>
    <x v="2"/>
    <s v="Tue- 15 Jan 2008 08:30:16 +0000"/>
    <s v="Tue- 26 May 2009 14:12:07 +0000"/>
    <n v="27"/>
    <n v="0"/>
    <n v="-6"/>
    <m/>
    <m/>
    <m/>
    <m/>
    <m/>
    <m/>
    <n v="-1"/>
    <n v="-1"/>
    <m/>
    <m/>
    <m/>
    <n v="-1"/>
    <m/>
    <m/>
    <n v="-3"/>
    <m/>
    <m/>
  </r>
  <r>
    <s v="MINA"/>
    <x v="38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39"/>
    <x v="0"/>
    <m/>
    <m/>
    <x v="0"/>
    <x v="0"/>
    <m/>
    <m/>
    <m/>
    <n v="0"/>
    <n v="-30"/>
    <m/>
    <m/>
    <m/>
    <m/>
    <n v="-8"/>
    <n v="-1"/>
    <m/>
    <n v="-2"/>
    <n v="-2"/>
    <m/>
    <m/>
    <n v="-6"/>
    <m/>
    <m/>
    <n v="-7"/>
    <m/>
    <m/>
  </r>
  <r>
    <s v="MINA"/>
    <x v="40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41"/>
    <x v="0"/>
    <m/>
    <m/>
    <x v="0"/>
    <x v="0"/>
    <m/>
    <m/>
    <m/>
    <n v="3"/>
    <n v="0"/>
    <m/>
    <m/>
    <m/>
    <m/>
    <m/>
    <m/>
    <m/>
    <n v="1"/>
    <m/>
    <m/>
    <m/>
    <n v="1"/>
    <m/>
    <m/>
    <n v="1"/>
    <m/>
    <m/>
  </r>
  <r>
    <s v="MINA"/>
    <x v="42"/>
    <x v="0"/>
    <m/>
    <m/>
    <x v="0"/>
    <x v="0"/>
    <m/>
    <m/>
    <m/>
    <n v="12"/>
    <n v="0"/>
    <m/>
    <m/>
    <m/>
    <n v="5"/>
    <m/>
    <m/>
    <m/>
    <n v="1"/>
    <m/>
    <m/>
    <m/>
    <n v="4"/>
    <n v="1"/>
    <m/>
    <n v="1"/>
    <m/>
    <m/>
  </r>
  <r>
    <s v="MINA"/>
    <x v="43"/>
    <x v="0"/>
    <m/>
    <m/>
    <x v="0"/>
    <x v="0"/>
    <m/>
    <m/>
    <m/>
    <n v="4"/>
    <n v="-1"/>
    <m/>
    <m/>
    <m/>
    <m/>
    <m/>
    <m/>
    <n v="1"/>
    <m/>
    <n v="-1"/>
    <m/>
    <m/>
    <n v="2"/>
    <m/>
    <m/>
    <n v="1"/>
    <m/>
    <m/>
  </r>
  <r>
    <s v="MINA"/>
    <x v="44"/>
    <x v="0"/>
    <m/>
    <m/>
    <x v="0"/>
    <x v="0"/>
    <m/>
    <m/>
    <m/>
    <n v="2"/>
    <n v="-3"/>
    <m/>
    <m/>
    <m/>
    <m/>
    <n v="-1"/>
    <m/>
    <m/>
    <n v="-1"/>
    <n v="2"/>
    <m/>
    <m/>
    <n v="-1"/>
    <m/>
    <m/>
    <m/>
    <m/>
    <m/>
  </r>
  <r>
    <s v="MINA"/>
    <x v="45"/>
    <x v="3"/>
    <s v="[DIRMINA-361] Event type and EventType enum"/>
    <s v="Event type and EventType enum"/>
    <x v="11"/>
    <x v="4"/>
    <s v="Mon- 26 Mar 2007 02:11:17 +0000"/>
    <s v="Tue- 26 May 2009 14:23:24 +0000"/>
    <n v="109"/>
    <n v="0"/>
    <n v="-5"/>
    <m/>
    <m/>
    <m/>
    <m/>
    <n v="-1"/>
    <m/>
    <m/>
    <m/>
    <n v="-1"/>
    <m/>
    <m/>
    <m/>
    <m/>
    <m/>
    <n v="-2"/>
    <m/>
    <m/>
  </r>
  <r>
    <s v="MINA"/>
    <x v="46"/>
    <x v="3"/>
    <s v="[DIRMINA-290] Make IoService (IoConnector and IoAcceptor) manage only one service."/>
    <s v="Make IoService (IoConnector and IoAcceptor) manage only one service."/>
    <x v="12"/>
    <x v="5"/>
    <s v="Wed- 18 Oct 2006 02:09:44 +0000"/>
    <s v="Tue- 26 May 2009 14:33:07 +0000"/>
    <n v="94"/>
    <n v="3"/>
    <n v="-13"/>
    <m/>
    <m/>
    <m/>
    <n v="1"/>
    <m/>
    <m/>
    <m/>
    <n v="-2"/>
    <n v="-2"/>
    <m/>
    <m/>
    <n v="-2"/>
    <n v="-1"/>
    <m/>
    <n v="-6"/>
    <m/>
    <m/>
  </r>
  <r>
    <s v="MINA"/>
    <x v="4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1"/>
    <n v="0"/>
    <m/>
    <m/>
    <m/>
    <m/>
    <m/>
    <m/>
    <m/>
    <m/>
    <m/>
    <m/>
    <m/>
    <m/>
    <n v="1"/>
    <m/>
    <m/>
    <m/>
    <m/>
  </r>
  <r>
    <s v="MINA"/>
    <x v="48"/>
    <x v="0"/>
    <m/>
    <m/>
    <x v="0"/>
    <x v="0"/>
    <m/>
    <m/>
    <m/>
    <n v="2"/>
    <n v="0"/>
    <m/>
    <m/>
    <m/>
    <n v="1"/>
    <m/>
    <m/>
    <m/>
    <n v="1"/>
    <m/>
    <m/>
    <m/>
    <m/>
    <m/>
    <m/>
    <m/>
    <m/>
    <m/>
  </r>
  <r>
    <s v="MINA"/>
    <x v="49"/>
    <x v="0"/>
    <m/>
    <m/>
    <x v="0"/>
    <x v="0"/>
    <m/>
    <m/>
    <m/>
    <n v="7"/>
    <n v="0"/>
    <m/>
    <m/>
    <m/>
    <m/>
    <m/>
    <m/>
    <m/>
    <m/>
    <m/>
    <m/>
    <m/>
    <n v="6"/>
    <m/>
    <m/>
    <n v="1"/>
    <m/>
    <m/>
  </r>
  <r>
    <s v="MINA"/>
    <x v="50"/>
    <x v="6"/>
    <s v="[DIRMINA-559] State machines for IoFilter cannot be created"/>
    <s v="State machines for IoFilter cannot be created"/>
    <x v="14"/>
    <x v="1"/>
    <s v="Tue- 25 Mar 2008 22:18:43 +0000"/>
    <s v="Tue- 25 Mar 2008 22:21:16 +0000"/>
    <n v="0"/>
    <n v="3"/>
    <n v="0"/>
    <m/>
    <m/>
    <m/>
    <m/>
    <m/>
    <m/>
    <m/>
    <m/>
    <m/>
    <m/>
    <m/>
    <m/>
    <m/>
    <m/>
    <n v="3"/>
    <m/>
    <m/>
  </r>
  <r>
    <s v="MINA"/>
    <x v="51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0"/>
    <n v="-3"/>
    <m/>
    <m/>
    <m/>
    <m/>
    <m/>
    <m/>
    <m/>
    <n v="-1"/>
    <m/>
    <m/>
    <m/>
    <m/>
    <m/>
    <m/>
    <n v="-2"/>
    <m/>
    <m/>
  </r>
  <r>
    <s v="MINA"/>
    <x v="52"/>
    <x v="0"/>
    <m/>
    <m/>
    <x v="0"/>
    <x v="0"/>
    <m/>
    <m/>
    <m/>
    <n v="0"/>
    <n v="-4"/>
    <m/>
    <m/>
    <m/>
    <n v="-1"/>
    <m/>
    <m/>
    <m/>
    <m/>
    <m/>
    <m/>
    <m/>
    <m/>
    <m/>
    <m/>
    <n v="-3"/>
    <m/>
    <m/>
  </r>
  <r>
    <s v="MINA"/>
    <x v="53"/>
    <x v="0"/>
    <m/>
    <m/>
    <x v="0"/>
    <x v="0"/>
    <m/>
    <m/>
    <m/>
    <n v="50"/>
    <n v="0"/>
    <m/>
    <m/>
    <m/>
    <n v="10"/>
    <n v="5"/>
    <n v="1"/>
    <m/>
    <n v="6"/>
    <n v="2"/>
    <m/>
    <m/>
    <n v="16"/>
    <m/>
    <m/>
    <n v="7"/>
    <m/>
    <m/>
  </r>
  <r>
    <s v="MINA"/>
    <x v="5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56"/>
    <x v="0"/>
    <m/>
    <m/>
    <x v="0"/>
    <x v="0"/>
    <m/>
    <m/>
    <m/>
    <n v="11"/>
    <n v="0"/>
    <m/>
    <m/>
    <m/>
    <m/>
    <n v="1"/>
    <m/>
    <m/>
    <m/>
    <m/>
    <m/>
    <m/>
    <n v="10"/>
    <m/>
    <m/>
    <m/>
    <m/>
    <m/>
  </r>
  <r>
    <s v="MINA"/>
    <x v="57"/>
    <x v="0"/>
    <m/>
    <m/>
    <x v="0"/>
    <x v="0"/>
    <m/>
    <m/>
    <m/>
    <n v="10"/>
    <n v="-1"/>
    <m/>
    <m/>
    <m/>
    <m/>
    <n v="2"/>
    <m/>
    <m/>
    <m/>
    <n v="8"/>
    <m/>
    <m/>
    <m/>
    <m/>
    <m/>
    <n v="-1"/>
    <m/>
    <m/>
  </r>
  <r>
    <s v="MINA"/>
    <x v="58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59"/>
    <x v="2"/>
    <s v="[DIRMINA-184] Allow ThreadPool used by ThreadPoolFilter to be pluggable"/>
    <s v="Allow ThreadPool used by ThreadPoolFilter to be pluggable"/>
    <x v="16"/>
    <x v="2"/>
    <s v="Sun- 5 Mar 2006 09:44:42 +0000"/>
    <s v="Tue- 26 May 2009 00:49:24 +0000"/>
    <n v="70"/>
    <n v="4"/>
    <n v="0"/>
    <m/>
    <m/>
    <m/>
    <m/>
    <m/>
    <m/>
    <m/>
    <m/>
    <m/>
    <m/>
    <m/>
    <n v="3"/>
    <n v="1"/>
    <m/>
    <m/>
    <m/>
    <m/>
  </r>
  <r>
    <s v="MINA"/>
    <x v="60"/>
    <x v="0"/>
    <m/>
    <m/>
    <x v="0"/>
    <x v="0"/>
    <m/>
    <m/>
    <m/>
    <n v="0"/>
    <n v="-13"/>
    <m/>
    <m/>
    <m/>
    <n v="-4"/>
    <m/>
    <m/>
    <m/>
    <n v="-2"/>
    <n v="-2"/>
    <m/>
    <m/>
    <n v="-3"/>
    <m/>
    <m/>
    <n v="-2"/>
    <m/>
    <m/>
  </r>
  <r>
    <s v="MINA"/>
    <x v="6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62"/>
    <x v="0"/>
    <m/>
    <m/>
    <x v="0"/>
    <x v="0"/>
    <m/>
    <m/>
    <m/>
    <n v="0"/>
    <n v="-2"/>
    <m/>
    <m/>
    <m/>
    <m/>
    <n v="-1"/>
    <m/>
    <m/>
    <n v="-1"/>
    <m/>
    <m/>
    <m/>
    <m/>
    <m/>
    <m/>
    <m/>
    <m/>
    <m/>
  </r>
  <r>
    <s v="MINA"/>
    <x v="63"/>
    <x v="0"/>
    <m/>
    <m/>
    <x v="0"/>
    <x v="0"/>
    <m/>
    <m/>
    <m/>
    <n v="1"/>
    <n v="-2"/>
    <m/>
    <m/>
    <m/>
    <n v="-1"/>
    <n v="1"/>
    <m/>
    <m/>
    <n v="-1"/>
    <m/>
    <m/>
    <m/>
    <m/>
    <m/>
    <m/>
    <m/>
    <m/>
    <m/>
  </r>
  <r>
    <s v="MINA"/>
    <x v="64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65"/>
    <x v="0"/>
    <m/>
    <m/>
    <x v="0"/>
    <x v="0"/>
    <m/>
    <m/>
    <m/>
    <n v="0"/>
    <n v="-3"/>
    <m/>
    <m/>
    <m/>
    <n v="-1"/>
    <m/>
    <m/>
    <m/>
    <n v="-1"/>
    <m/>
    <m/>
    <m/>
    <n v="-1"/>
    <m/>
    <m/>
    <m/>
    <m/>
    <m/>
  </r>
  <r>
    <s v="MINA"/>
    <x v="6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67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68"/>
    <x v="3"/>
    <s v="[DIRMINA-426] Clean up POM dependencies using dependencyManagement section."/>
    <s v="Clean up POM dependencies using dependencyManagement section."/>
    <x v="17"/>
    <x v="5"/>
    <s v="Wed- 22 Aug 2007 00:26:59 +0000"/>
    <s v="Sun- 30 Sep 2007 13:25:33 +0000"/>
    <n v="39"/>
    <n v="0"/>
    <n v="-26"/>
    <m/>
    <m/>
    <m/>
    <n v="-9"/>
    <m/>
    <m/>
    <m/>
    <n v="-1"/>
    <m/>
    <m/>
    <m/>
    <n v="-8"/>
    <n v="-1"/>
    <m/>
    <n v="-7"/>
    <m/>
    <m/>
  </r>
  <r>
    <s v="MINA"/>
    <x v="69"/>
    <x v="0"/>
    <m/>
    <m/>
    <x v="0"/>
    <x v="0"/>
    <m/>
    <m/>
    <m/>
    <n v="0"/>
    <n v="-3"/>
    <m/>
    <m/>
    <m/>
    <m/>
    <m/>
    <m/>
    <m/>
    <m/>
    <m/>
    <m/>
    <m/>
    <n v="-3"/>
    <m/>
    <m/>
    <m/>
    <m/>
    <m/>
  </r>
  <r>
    <s v="MINA"/>
    <x v="70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4"/>
    <n v="0"/>
    <m/>
    <m/>
    <m/>
    <m/>
    <m/>
    <m/>
    <m/>
    <n v="1"/>
    <m/>
    <m/>
    <m/>
    <n v="1"/>
    <m/>
    <m/>
    <n v="2"/>
    <m/>
    <m/>
  </r>
  <r>
    <s v="MINA"/>
    <x v="71"/>
    <x v="7"/>
    <s v="[DIRMINA-656] Methods log in LoggingFilter.java use the subsequent eventLevel instead of current"/>
    <s v="Methods log in LoggingFilter.java use the subsequent eventLevel instead of current"/>
    <x v="18"/>
    <x v="1"/>
    <s v="Mon- 12 Jan 2009 19:53:42 +0000"/>
    <s v="Wed- 20 May 2009 12:03:44 +0000"/>
    <n v="0"/>
    <n v="1"/>
    <n v="0"/>
    <m/>
    <m/>
    <m/>
    <n v="1"/>
    <m/>
    <m/>
    <m/>
    <m/>
    <m/>
    <m/>
    <m/>
    <m/>
    <m/>
    <m/>
    <m/>
    <m/>
    <m/>
  </r>
  <r>
    <s v="MINA"/>
    <x v="72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7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74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75"/>
    <x v="0"/>
    <m/>
    <m/>
    <x v="0"/>
    <x v="0"/>
    <m/>
    <m/>
    <m/>
    <n v="0"/>
    <n v="-5"/>
    <m/>
    <m/>
    <m/>
    <n v="-1"/>
    <m/>
    <m/>
    <m/>
    <m/>
    <m/>
    <m/>
    <m/>
    <n v="-2"/>
    <n v="-1"/>
    <m/>
    <n v="-1"/>
    <m/>
    <m/>
  </r>
  <r>
    <s v="MINA"/>
    <x v="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78"/>
    <x v="0"/>
    <m/>
    <m/>
    <x v="0"/>
    <x v="0"/>
    <m/>
    <m/>
    <m/>
    <n v="12"/>
    <n v="-1"/>
    <m/>
    <m/>
    <m/>
    <n v="5"/>
    <m/>
    <m/>
    <m/>
    <n v="1"/>
    <m/>
    <m/>
    <m/>
    <n v="5"/>
    <n v="1"/>
    <m/>
    <n v="-1"/>
    <m/>
    <m/>
  </r>
  <r>
    <s v="MINA"/>
    <x v="79"/>
    <x v="0"/>
    <m/>
    <m/>
    <x v="0"/>
    <x v="0"/>
    <m/>
    <m/>
    <m/>
    <n v="30"/>
    <n v="0"/>
    <m/>
    <m/>
    <m/>
    <m/>
    <n v="8"/>
    <n v="1"/>
    <m/>
    <n v="2"/>
    <n v="2"/>
    <m/>
    <m/>
    <n v="6"/>
    <m/>
    <m/>
    <n v="7"/>
    <m/>
    <m/>
  </r>
  <r>
    <s v="MINA"/>
    <x v="80"/>
    <x v="3"/>
    <s v="[DIRMINA-190] ThreadModel interface which encapsulates ThreadPoolFilter composition."/>
    <s v="ThreadModel interface which encapsulates ThreadPoolFilter composition."/>
    <x v="19"/>
    <x v="4"/>
    <s v="Sun- 12 Mar 2006 17:24:56 +0000"/>
    <s v="Sun- 12 Mar 2006 17:45:00 +0000"/>
    <n v="0"/>
    <n v="4"/>
    <n v="0"/>
    <m/>
    <m/>
    <m/>
    <n v="1"/>
    <m/>
    <m/>
    <m/>
    <n v="1"/>
    <n v="1"/>
    <m/>
    <m/>
    <n v="1"/>
    <m/>
    <m/>
    <m/>
    <m/>
    <m/>
  </r>
  <r>
    <s v="MINA"/>
    <x v="81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2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83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84"/>
    <x v="3"/>
    <s v="[DIRMINA-472] Close request for an acceptor-side datagram session doesn't dispose the session."/>
    <s v="Close request for an acceptor-side datagram session doesn't dispose the session."/>
    <x v="20"/>
    <x v="1"/>
    <s v="Sat- 10 Nov 2007 13:38:05 +0000"/>
    <s v="Sat- 10 Nov 2007 14:45:42 +0000"/>
    <n v="0"/>
    <n v="8"/>
    <n v="0"/>
    <m/>
    <m/>
    <m/>
    <m/>
    <m/>
    <m/>
    <m/>
    <n v="1"/>
    <m/>
    <m/>
    <m/>
    <n v="7"/>
    <m/>
    <m/>
    <m/>
    <m/>
    <m/>
  </r>
  <r>
    <s v="MINA"/>
    <x v="85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8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87"/>
    <x v="3"/>
    <s v="[DIRMINA-243] Mark is lost after buffer expansion (autoexpand)"/>
    <s v="Mark is lost after buffer expansion (autoexpand)"/>
    <x v="21"/>
    <x v="1"/>
    <s v="Thu- 10 Aug 2006 18:37:23 +0000"/>
    <s v="Wed- 23 Aug 2006 15:46:40 +0000"/>
    <n v="0"/>
    <n v="1"/>
    <n v="0"/>
    <m/>
    <m/>
    <m/>
    <m/>
    <m/>
    <m/>
    <m/>
    <m/>
    <m/>
    <m/>
    <m/>
    <n v="1"/>
    <m/>
    <m/>
    <m/>
    <m/>
    <m/>
  </r>
  <r>
    <s v="MINA"/>
    <x v="88"/>
    <x v="0"/>
    <m/>
    <m/>
    <x v="0"/>
    <x v="0"/>
    <m/>
    <m/>
    <m/>
    <n v="3"/>
    <n v="0"/>
    <m/>
    <m/>
    <m/>
    <m/>
    <m/>
    <m/>
    <m/>
    <m/>
    <n v="2"/>
    <m/>
    <m/>
    <n v="1"/>
    <m/>
    <m/>
    <m/>
    <m/>
    <m/>
  </r>
  <r>
    <s v="MINA"/>
    <x v="89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9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2"/>
    <x v="3"/>
    <s v="[DIRMINA-366] Default socket option values are retrieved incorrectly."/>
    <s v="Default socket option values are retrieved incorrectly."/>
    <x v="22"/>
    <x v="1"/>
    <s v="Thu- 5 Apr 2007 08:33:35 +0000"/>
    <s v="Wed- 16 May 2007 02:49:04 +0000"/>
    <n v="40"/>
    <n v="0"/>
    <n v="-2"/>
    <m/>
    <m/>
    <m/>
    <m/>
    <m/>
    <m/>
    <m/>
    <n v="-1"/>
    <m/>
    <m/>
    <m/>
    <n v="-1"/>
    <m/>
    <m/>
    <m/>
    <m/>
    <m/>
  </r>
  <r>
    <s v="MINA"/>
    <x v="93"/>
    <x v="0"/>
    <m/>
    <m/>
    <x v="0"/>
    <x v="0"/>
    <m/>
    <m/>
    <m/>
    <n v="0"/>
    <n v="0"/>
    <m/>
    <m/>
    <m/>
    <m/>
    <m/>
    <m/>
    <m/>
    <m/>
    <m/>
    <m/>
    <m/>
    <m/>
    <m/>
    <m/>
    <m/>
    <m/>
    <m/>
  </r>
  <r>
    <s v="MINA"/>
    <x v="94"/>
    <x v="0"/>
    <m/>
    <m/>
    <x v="0"/>
    <x v="0"/>
    <m/>
    <m/>
    <m/>
    <n v="0"/>
    <n v="-4"/>
    <m/>
    <m/>
    <m/>
    <n v="-1"/>
    <m/>
    <m/>
    <m/>
    <n v="-1"/>
    <m/>
    <m/>
    <m/>
    <n v="-1"/>
    <m/>
    <m/>
    <n v="-1"/>
    <m/>
    <m/>
  </r>
  <r>
    <s v="MINA"/>
    <x v="95"/>
    <x v="3"/>
    <s v="[DIRMINA-179] Stream compression support"/>
    <s v="Stream compression support"/>
    <x v="23"/>
    <x v="4"/>
    <s v="Thu- 2 Mar 2006 19:09:25 +0000"/>
    <s v="Thu- 16 Mar 2006 20:15:02 +0000"/>
    <n v="9"/>
    <n v="4"/>
    <n v="0"/>
    <m/>
    <m/>
    <m/>
    <n v="2"/>
    <m/>
    <m/>
    <m/>
    <m/>
    <n v="1"/>
    <m/>
    <m/>
    <n v="1"/>
    <m/>
    <m/>
    <m/>
    <m/>
    <m/>
  </r>
  <r>
    <s v="MINA"/>
    <x v="96"/>
    <x v="3"/>
    <s v="[DIRMINA-215] IoFuture.Callback.CLOSE"/>
    <s v="IoFuture.Callback.CLOSE"/>
    <x v="24"/>
    <x v="4"/>
    <s v="Mon- 15 May 2006 15:48:52 +0000"/>
    <s v="Wed- 17 May 2006 10:59:24 +0000"/>
    <n v="1"/>
    <n v="2"/>
    <n v="0"/>
    <m/>
    <m/>
    <m/>
    <m/>
    <m/>
    <m/>
    <m/>
    <m/>
    <n v="1"/>
    <m/>
    <m/>
    <n v="1"/>
    <m/>
    <m/>
    <m/>
    <m/>
    <m/>
  </r>
  <r>
    <s v="MINA"/>
    <x v="97"/>
    <x v="0"/>
    <m/>
    <m/>
    <x v="0"/>
    <x v="0"/>
    <m/>
    <m/>
    <m/>
    <n v="2"/>
    <n v="0"/>
    <m/>
    <m/>
    <m/>
    <m/>
    <m/>
    <m/>
    <m/>
    <m/>
    <m/>
    <m/>
    <m/>
    <m/>
    <m/>
    <m/>
    <n v="2"/>
    <m/>
    <m/>
  </r>
  <r>
    <s v="MINA"/>
    <x v="98"/>
    <x v="7"/>
    <s v="[DIRMINA-706] The project ftpserver can't work with mina-2.0-m5"/>
    <s v="The project ftpserver can't work with mina-2.0-m5"/>
    <x v="25"/>
    <x v="1"/>
    <s v="Tue- 28 Apr 2009 08:02:09 +0000"/>
    <s v="Wed- 20 May 2009 22:30:38 +0000"/>
    <n v="0"/>
    <n v="1"/>
    <n v="0"/>
    <m/>
    <m/>
    <m/>
    <m/>
    <m/>
    <m/>
    <m/>
    <n v="1"/>
    <m/>
    <m/>
    <m/>
    <m/>
    <m/>
    <m/>
    <m/>
    <m/>
    <m/>
  </r>
  <r>
    <s v="MINA"/>
    <x v="9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100"/>
    <x v="0"/>
    <m/>
    <m/>
    <x v="0"/>
    <x v="0"/>
    <m/>
    <m/>
    <m/>
    <n v="0"/>
    <n v="-8"/>
    <m/>
    <m/>
    <m/>
    <m/>
    <n v="-1"/>
    <m/>
    <m/>
    <n v="-1"/>
    <m/>
    <m/>
    <m/>
    <n v="-3"/>
    <n v="-2"/>
    <m/>
    <n v="-1"/>
    <m/>
    <m/>
  </r>
  <r>
    <s v="MINA"/>
    <x v="101"/>
    <x v="0"/>
    <m/>
    <m/>
    <x v="0"/>
    <x v="0"/>
    <m/>
    <m/>
    <m/>
    <n v="1"/>
    <n v="-11"/>
    <m/>
    <m/>
    <m/>
    <m/>
    <m/>
    <m/>
    <m/>
    <n v="-2"/>
    <n v="1"/>
    <m/>
    <m/>
    <n v="-9"/>
    <m/>
    <m/>
    <m/>
    <m/>
    <m/>
  </r>
  <r>
    <s v="MINA"/>
    <x v="102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10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2"/>
    <m/>
    <m/>
    <m/>
    <n v="1"/>
    <m/>
    <m/>
    <m/>
    <m/>
    <n v="1"/>
    <m/>
    <m/>
    <n v="-2"/>
    <m/>
    <m/>
    <m/>
    <m/>
    <m/>
  </r>
  <r>
    <s v="MINA"/>
    <x v="104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05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0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7"/>
    <x v="3"/>
    <s v="[DIRMINA-432] IoService method for writing Object to all the managed IoSession"/>
    <s v="IoService method for writing Object to all the managed IoSession"/>
    <x v="27"/>
    <x v="4"/>
    <s v="Mon- 3 Sep 2007 07:00:49 +0000"/>
    <s v="Tue- 26 May 2009 14:17:54 +0000"/>
    <n v="53"/>
    <n v="0"/>
    <n v="-19"/>
    <m/>
    <m/>
    <m/>
    <n v="-1"/>
    <n v="-2"/>
    <m/>
    <m/>
    <n v="-2"/>
    <n v="-2"/>
    <m/>
    <m/>
    <n v="-4"/>
    <n v="-1"/>
    <m/>
    <n v="-6"/>
    <m/>
    <m/>
  </r>
  <r>
    <s v="MINA"/>
    <x v="10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9"/>
    <x v="0"/>
    <m/>
    <m/>
    <x v="0"/>
    <x v="0"/>
    <m/>
    <m/>
    <m/>
    <n v="9"/>
    <n v="0"/>
    <m/>
    <m/>
    <m/>
    <m/>
    <n v="3"/>
    <m/>
    <m/>
    <n v="1"/>
    <m/>
    <m/>
    <m/>
    <n v="2"/>
    <m/>
    <m/>
    <n v="3"/>
    <m/>
    <m/>
  </r>
  <r>
    <s v="MINA"/>
    <x v="11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11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112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113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14"/>
    <x v="3"/>
    <s v="[DIRMINA-27] OSGi framework integration"/>
    <s v="OSGi framework integration"/>
    <x v="28"/>
    <x v="4"/>
    <s v="Sat- 7 May 2005 15:16:46 +0000"/>
    <s v="Fri- 30 Nov 2007 09:05:54 +0000"/>
    <n v="909"/>
    <n v="55"/>
    <n v="0"/>
    <m/>
    <m/>
    <m/>
    <n v="13"/>
    <n v="11"/>
    <m/>
    <m/>
    <n v="5"/>
    <n v="1"/>
    <m/>
    <m/>
    <n v="10"/>
    <n v="2"/>
    <m/>
    <n v="13"/>
    <m/>
    <m/>
  </r>
  <r>
    <s v="MINA"/>
    <x v="115"/>
    <x v="0"/>
    <m/>
    <m/>
    <x v="0"/>
    <x v="0"/>
    <m/>
    <m/>
    <m/>
    <n v="3"/>
    <n v="0"/>
    <m/>
    <m/>
    <m/>
    <n v="1"/>
    <m/>
    <m/>
    <m/>
    <m/>
    <m/>
    <m/>
    <m/>
    <n v="2"/>
    <m/>
    <m/>
    <m/>
    <m/>
    <m/>
  </r>
  <r>
    <s v="MINA"/>
    <x v="116"/>
    <x v="4"/>
    <s v="[DIRMINA-415] Proxy support"/>
    <s v="Proxy support"/>
    <x v="29"/>
    <x v="4"/>
    <s v="Thu- 2 Aug 2007 10:18:20 +0000"/>
    <s v="Sun- 7 Jun 2009 07:54:40 +0000"/>
    <n v="491"/>
    <n v="5"/>
    <n v="0"/>
    <m/>
    <m/>
    <m/>
    <m/>
    <n v="2"/>
    <m/>
    <m/>
    <m/>
    <n v="1"/>
    <m/>
    <m/>
    <n v="2"/>
    <m/>
    <m/>
    <m/>
    <m/>
    <m/>
  </r>
  <r>
    <s v="MINA"/>
    <x v="117"/>
    <x v="0"/>
    <m/>
    <m/>
    <x v="0"/>
    <x v="0"/>
    <m/>
    <m/>
    <m/>
    <n v="4"/>
    <n v="0"/>
    <m/>
    <m/>
    <m/>
    <n v="1"/>
    <m/>
    <m/>
    <m/>
    <m/>
    <m/>
    <m/>
    <m/>
    <n v="1"/>
    <m/>
    <m/>
    <n v="2"/>
    <m/>
    <m/>
  </r>
  <r>
    <s v="MINA"/>
    <x v="118"/>
    <x v="0"/>
    <m/>
    <m/>
    <x v="0"/>
    <x v="0"/>
    <m/>
    <m/>
    <m/>
    <n v="1"/>
    <n v="0"/>
    <m/>
    <m/>
    <m/>
    <m/>
    <m/>
    <m/>
    <m/>
    <m/>
    <m/>
    <m/>
    <m/>
    <m/>
    <m/>
    <m/>
    <m/>
    <m/>
    <m/>
  </r>
  <r>
    <s v="MINA"/>
    <x v="119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20"/>
    <x v="3"/>
    <s v="[DIRMINA-306] Invalid sequence of events with VmPipe Transport"/>
    <s v="Invalid sequence of events with VmPipe Transport"/>
    <x v="30"/>
    <x v="1"/>
    <s v="Mon- 13 Nov 2006 18:52:40 +0000"/>
    <s v="Tue- 26 May 2009 00:58:45 +0000"/>
    <n v="77"/>
    <n v="0"/>
    <n v="-9"/>
    <m/>
    <m/>
    <m/>
    <n v="-1"/>
    <m/>
    <m/>
    <m/>
    <n v="-2"/>
    <n v="-1"/>
    <m/>
    <m/>
    <n v="-3"/>
    <m/>
    <m/>
    <n v="-2"/>
    <m/>
    <m/>
  </r>
  <r>
    <s v="MINA"/>
    <x v="121"/>
    <x v="4"/>
    <s v="[DIRMINA-415] Proxy support"/>
    <s v="Proxy support"/>
    <x v="29"/>
    <x v="4"/>
    <s v="Thu- 2 Aug 2007 10:18:20 +0000"/>
    <s v="Sun- 7 Jun 2009 07:54:40 +0000"/>
    <n v="491"/>
    <n v="9"/>
    <n v="0"/>
    <m/>
    <m/>
    <m/>
    <m/>
    <m/>
    <m/>
    <m/>
    <n v="1"/>
    <n v="3"/>
    <m/>
    <m/>
    <n v="2"/>
    <m/>
    <m/>
    <n v="2"/>
    <m/>
    <m/>
  </r>
  <r>
    <s v="MINA"/>
    <x v="122"/>
    <x v="0"/>
    <m/>
    <m/>
    <x v="0"/>
    <x v="0"/>
    <m/>
    <m/>
    <m/>
    <n v="7"/>
    <n v="0"/>
    <m/>
    <m/>
    <m/>
    <m/>
    <m/>
    <m/>
    <m/>
    <m/>
    <n v="1"/>
    <m/>
    <m/>
    <n v="3"/>
    <n v="1"/>
    <m/>
    <n v="2"/>
    <m/>
    <m/>
  </r>
  <r>
    <s v="MINA"/>
    <x v="123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24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125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x v="31"/>
    <x v="4"/>
    <s v="Tue- 21 Nov 2006 09:07:03 +0000"/>
    <s v="Tue- 26 May 2009 14:29:02 +0000"/>
    <n v="124"/>
    <n v="1"/>
    <n v="0"/>
    <m/>
    <m/>
    <m/>
    <m/>
    <m/>
    <m/>
    <m/>
    <n v="1"/>
    <m/>
    <m/>
    <m/>
    <m/>
    <m/>
    <m/>
    <m/>
    <m/>
    <m/>
  </r>
  <r>
    <s v="MINA"/>
    <x v="127"/>
    <x v="0"/>
    <m/>
    <m/>
    <x v="0"/>
    <x v="0"/>
    <m/>
    <m/>
    <m/>
    <n v="9"/>
    <n v="0"/>
    <m/>
    <m/>
    <m/>
    <m/>
    <m/>
    <m/>
    <m/>
    <n v="2"/>
    <m/>
    <m/>
    <m/>
    <n v="2"/>
    <m/>
    <m/>
    <n v="5"/>
    <m/>
    <m/>
  </r>
  <r>
    <s v="MINA"/>
    <x v="128"/>
    <x v="0"/>
    <m/>
    <m/>
    <x v="0"/>
    <x v="0"/>
    <m/>
    <m/>
    <m/>
    <n v="9"/>
    <n v="0"/>
    <m/>
    <m/>
    <m/>
    <m/>
    <m/>
    <m/>
    <m/>
    <n v="2"/>
    <m/>
    <m/>
    <m/>
    <n v="2"/>
    <n v="2"/>
    <m/>
    <n v="3"/>
    <m/>
    <m/>
  </r>
  <r>
    <s v="MINA"/>
    <x v="129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30"/>
    <x v="0"/>
    <m/>
    <m/>
    <x v="0"/>
    <x v="0"/>
    <m/>
    <m/>
    <m/>
    <n v="0"/>
    <n v="-3"/>
    <m/>
    <m/>
    <m/>
    <m/>
    <m/>
    <m/>
    <m/>
    <m/>
    <m/>
    <m/>
    <m/>
    <n v="-1"/>
    <m/>
    <m/>
    <n v="-2"/>
    <m/>
    <m/>
  </r>
  <r>
    <s v="MINA"/>
    <x v="131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33"/>
    <x v="6"/>
    <s v="[DIRMINA-457] Move MINA-SM to the trunk"/>
    <s v="Move MINA-SM to the trunk"/>
    <x v="32"/>
    <x v="5"/>
    <s v="Mon- 15 Oct 2007 07:40:32 +0000"/>
    <s v="Tue- 23 Oct 2007 02:10:43 +0000"/>
    <n v="5"/>
    <n v="7"/>
    <n v="0"/>
    <m/>
    <m/>
    <m/>
    <n v="1"/>
    <m/>
    <n v="1"/>
    <m/>
    <m/>
    <n v="1"/>
    <m/>
    <m/>
    <m/>
    <m/>
    <m/>
    <n v="4"/>
    <m/>
    <m/>
  </r>
  <r>
    <s v="MINA"/>
    <x v="134"/>
    <x v="0"/>
    <m/>
    <m/>
    <x v="0"/>
    <x v="0"/>
    <m/>
    <m/>
    <m/>
    <n v="0"/>
    <n v="-50"/>
    <m/>
    <m/>
    <m/>
    <n v="-10"/>
    <n v="-5"/>
    <n v="-1"/>
    <m/>
    <n v="-6"/>
    <n v="-2"/>
    <m/>
    <m/>
    <n v="-16"/>
    <m/>
    <m/>
    <n v="-7"/>
    <m/>
    <m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1"/>
    <n v="0"/>
    <m/>
    <m/>
    <m/>
    <m/>
    <n v="1"/>
    <m/>
    <m/>
    <m/>
    <m/>
    <m/>
    <m/>
    <m/>
    <m/>
    <m/>
    <m/>
    <m/>
    <m/>
  </r>
  <r>
    <s v="MINA"/>
    <x v="136"/>
    <x v="0"/>
    <m/>
    <m/>
    <x v="0"/>
    <x v="0"/>
    <m/>
    <m/>
    <m/>
    <n v="13"/>
    <n v="-1"/>
    <m/>
    <m/>
    <m/>
    <n v="5"/>
    <m/>
    <m/>
    <m/>
    <m/>
    <n v="-1"/>
    <m/>
    <m/>
    <n v="4"/>
    <m/>
    <m/>
    <n v="4"/>
    <m/>
    <m/>
  </r>
  <r>
    <s v="MINA"/>
    <x v="137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x v="34"/>
    <x v="2"/>
    <s v="Wed- 11 Apr 2007 13:33:31 +0000"/>
    <s v="Tue- 26 May 2009 14:20:45 +0000"/>
    <n v="0"/>
    <n v="5"/>
    <n v="0"/>
    <m/>
    <m/>
    <m/>
    <m/>
    <n v="1"/>
    <m/>
    <n v="1"/>
    <n v="1"/>
    <n v="1"/>
    <m/>
    <m/>
    <n v="1"/>
    <m/>
    <m/>
    <m/>
    <m/>
    <m/>
  </r>
  <r>
    <s v="MINA"/>
    <x v="139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0"/>
    <n v="-1"/>
    <m/>
    <m/>
    <m/>
    <m/>
    <m/>
    <m/>
    <m/>
    <m/>
    <m/>
    <m/>
    <m/>
    <n v="-1"/>
    <m/>
    <m/>
    <m/>
    <m/>
    <m/>
  </r>
  <r>
    <s v="MINA"/>
    <x v="141"/>
    <x v="3"/>
    <s v="[DIRMINA-546] Reduce unnecessary system calls when a new session is created."/>
    <s v="Reduce unnecessary system calls when a new session is created."/>
    <x v="36"/>
    <x v="2"/>
    <s v="Tue- 11 Mar 2008 10:08:55 +0000"/>
    <s v="Tue- 11 Mar 2008 12:01:23 +0000"/>
    <n v="0"/>
    <n v="1"/>
    <n v="0"/>
    <m/>
    <m/>
    <m/>
    <m/>
    <m/>
    <m/>
    <m/>
    <m/>
    <m/>
    <m/>
    <m/>
    <n v="1"/>
    <m/>
    <m/>
    <m/>
    <m/>
    <m/>
  </r>
  <r>
    <s v="MINA"/>
    <x v="142"/>
    <x v="0"/>
    <m/>
    <m/>
    <x v="0"/>
    <x v="0"/>
    <m/>
    <m/>
    <m/>
    <n v="0"/>
    <n v="-8"/>
    <m/>
    <m/>
    <m/>
    <n v="-5"/>
    <m/>
    <m/>
    <m/>
    <n v="-1"/>
    <m/>
    <m/>
    <m/>
    <n v="-2"/>
    <m/>
    <m/>
    <m/>
    <m/>
    <m/>
  </r>
  <r>
    <s v="MINA"/>
    <x v="143"/>
    <x v="3"/>
    <s v="[DIRMINA-251] PooledThreadModel must allow the application to specify a ThreadPool implementation"/>
    <s v="PooledThreadModel must allow the application to specify a ThreadPool implementation"/>
    <x v="37"/>
    <x v="2"/>
    <s v="Tue- 5 Sep 2006 04:07:39 +0000"/>
    <s v="Tue- 26 May 2009 00:57:05 +0000"/>
    <n v="0"/>
    <n v="1"/>
    <n v="0"/>
    <m/>
    <m/>
    <m/>
    <n v="1"/>
    <m/>
    <m/>
    <m/>
    <m/>
    <m/>
    <m/>
    <m/>
    <m/>
    <m/>
    <m/>
    <m/>
    <m/>
    <m/>
  </r>
  <r>
    <s v="MINA"/>
    <x v="144"/>
    <x v="0"/>
    <m/>
    <m/>
    <x v="0"/>
    <x v="0"/>
    <m/>
    <m/>
    <m/>
    <n v="1"/>
    <n v="-7"/>
    <m/>
    <m/>
    <m/>
    <m/>
    <n v="1"/>
    <m/>
    <m/>
    <n v="-1"/>
    <m/>
    <m/>
    <m/>
    <n v="-6"/>
    <m/>
    <m/>
    <m/>
    <m/>
    <m/>
  </r>
  <r>
    <s v="MINA"/>
    <x v="145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6"/>
    <x v="0"/>
    <m/>
    <m/>
    <x v="0"/>
    <x v="0"/>
    <m/>
    <m/>
    <m/>
    <n v="2"/>
    <n v="0"/>
    <m/>
    <m/>
    <m/>
    <n v="2"/>
    <m/>
    <m/>
    <m/>
    <m/>
    <m/>
    <m/>
    <m/>
    <m/>
    <m/>
    <m/>
    <m/>
    <m/>
    <m/>
  </r>
  <r>
    <s v="MINA"/>
    <x v="147"/>
    <x v="3"/>
    <s v="[DIRMINA-292] Shared I/O processors."/>
    <s v="Shared I/O processors."/>
    <x v="38"/>
    <x v="4"/>
    <s v="Thu- 19 Oct 2006 13:48:37 +0000"/>
    <s v="Thu- 2 May 2013 02:29:08 +0000"/>
    <n v="384"/>
    <n v="15"/>
    <n v="0"/>
    <m/>
    <m/>
    <m/>
    <n v="6"/>
    <m/>
    <m/>
    <m/>
    <n v="1"/>
    <m/>
    <m/>
    <m/>
    <n v="6"/>
    <n v="1"/>
    <m/>
    <n v="1"/>
    <m/>
    <m/>
  </r>
  <r>
    <s v="MINA"/>
    <x v="14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x v="39"/>
    <x v="4"/>
    <s v="Mon- 17 Sep 2007 11:59:20 +0000"/>
    <s v="Tue- 26 May 2009 14:16:56 +0000"/>
    <n v="42"/>
    <n v="2"/>
    <n v="-2"/>
    <m/>
    <m/>
    <m/>
    <m/>
    <n v="-1"/>
    <m/>
    <m/>
    <n v="1"/>
    <n v="-1"/>
    <m/>
    <m/>
    <m/>
    <m/>
    <m/>
    <n v="1"/>
    <m/>
    <m/>
  </r>
  <r>
    <s v="MINA"/>
    <x v="150"/>
    <x v="0"/>
    <m/>
    <m/>
    <x v="0"/>
    <x v="0"/>
    <m/>
    <m/>
    <m/>
    <n v="0"/>
    <n v="-87"/>
    <m/>
    <m/>
    <n v="-1"/>
    <n v="-5"/>
    <n v="-6"/>
    <m/>
    <m/>
    <n v="-11"/>
    <n v="-6"/>
    <m/>
    <m/>
    <n v="-41"/>
    <m/>
    <n v="-1"/>
    <n v="-16"/>
    <m/>
    <m/>
  </r>
  <r>
    <s v="MINA"/>
    <x v="15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152"/>
    <x v="0"/>
    <m/>
    <m/>
    <x v="0"/>
    <x v="0"/>
    <m/>
    <m/>
    <m/>
    <n v="2"/>
    <n v="0"/>
    <m/>
    <m/>
    <m/>
    <m/>
    <m/>
    <m/>
    <m/>
    <n v="2"/>
    <m/>
    <m/>
    <m/>
    <m/>
    <m/>
    <m/>
    <m/>
    <m/>
    <m/>
  </r>
  <r>
    <s v="MINA"/>
    <x v="153"/>
    <x v="0"/>
    <m/>
    <m/>
    <x v="0"/>
    <x v="0"/>
    <m/>
    <m/>
    <m/>
    <n v="0"/>
    <n v="-58"/>
    <m/>
    <m/>
    <m/>
    <n v="-15"/>
    <n v="-5"/>
    <n v="-1"/>
    <m/>
    <n v="-6"/>
    <n v="-2"/>
    <m/>
    <m/>
    <n v="-16"/>
    <m/>
    <m/>
    <n v="-10"/>
    <m/>
    <m/>
  </r>
  <r>
    <s v="MINA"/>
    <x v="154"/>
    <x v="3"/>
    <s v="[DIRMINA-369] StreamIoHandler can flush garbled data."/>
    <s v="StreamIoHandler can flush garbled data."/>
    <x v="40"/>
    <x v="1"/>
    <s v="Fri- 13 Apr 2007 12:22:28 +0000"/>
    <s v="Tue- 26 May 2009 00:59:49 +0000"/>
    <n v="0"/>
    <n v="0"/>
    <n v="-3"/>
    <m/>
    <m/>
    <m/>
    <m/>
    <m/>
    <m/>
    <m/>
    <n v="-1"/>
    <m/>
    <m/>
    <m/>
    <m/>
    <m/>
    <m/>
    <n v="-2"/>
    <m/>
    <m/>
  </r>
  <r>
    <s v="MINA"/>
    <x v="155"/>
    <x v="0"/>
    <m/>
    <m/>
    <x v="0"/>
    <x v="0"/>
    <m/>
    <m/>
    <m/>
    <n v="3"/>
    <n v="0"/>
    <m/>
    <m/>
    <m/>
    <m/>
    <n v="2"/>
    <m/>
    <m/>
    <m/>
    <m/>
    <m/>
    <m/>
    <n v="1"/>
    <m/>
    <m/>
    <m/>
    <m/>
    <m/>
  </r>
  <r>
    <s v="MINA"/>
    <x v="156"/>
    <x v="6"/>
    <s v="[DIRMINA-463] Find the best way to specify both MINA and non-MINA events."/>
    <s v="Find the best way to specify both MINA and non-MINA events."/>
    <x v="41"/>
    <x v="5"/>
    <s v="Mon- 29 Oct 2007 03:27:45 +0000"/>
    <s v="Tue- 26 May 2009 14:15:40 +0000"/>
    <n v="7"/>
    <n v="15"/>
    <n v="0"/>
    <m/>
    <m/>
    <m/>
    <n v="6"/>
    <m/>
    <m/>
    <m/>
    <n v="1"/>
    <m/>
    <m/>
    <m/>
    <n v="6"/>
    <n v="1"/>
    <m/>
    <n v="1"/>
    <m/>
    <m/>
  </r>
  <r>
    <s v="MINA"/>
    <x v="157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58"/>
    <x v="0"/>
    <m/>
    <m/>
    <x v="0"/>
    <x v="0"/>
    <m/>
    <m/>
    <m/>
    <n v="1"/>
    <n v="-3"/>
    <m/>
    <m/>
    <m/>
    <n v="-1"/>
    <m/>
    <m/>
    <m/>
    <m/>
    <m/>
    <m/>
    <m/>
    <n v="1"/>
    <m/>
    <m/>
    <n v="-2"/>
    <m/>
    <m/>
  </r>
  <r>
    <s v="MINA"/>
    <x v="159"/>
    <x v="3"/>
    <s v="[DIRMINA-334] Add an option that disables event ordering in ExecutorFilter."/>
    <s v="Add an option that disables event ordering in ExecutorFilter."/>
    <x v="42"/>
    <x v="4"/>
    <s v="Mon- 15 Jan 2007 03:37:40 +0000"/>
    <s v="Tue- 26 May 2009 14:26:07 +0000"/>
    <n v="177"/>
    <n v="3"/>
    <n v="0"/>
    <m/>
    <m/>
    <m/>
    <m/>
    <m/>
    <m/>
    <m/>
    <m/>
    <n v="1"/>
    <m/>
    <m/>
    <m/>
    <m/>
    <m/>
    <n v="2"/>
    <m/>
    <m/>
  </r>
  <r>
    <s v="MINA"/>
    <x v="16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61"/>
    <x v="3"/>
    <s v="[DIRMINA-365] Make use of covariant return types"/>
    <s v="Make use of covariant return types"/>
    <x v="43"/>
    <x v="2"/>
    <s v="Tue- 3 Apr 2007 05:26:34 +0000"/>
    <s v="Thu- 5 Apr 2007 09:48:04 +0000"/>
    <n v="2"/>
    <n v="0"/>
    <n v="-2"/>
    <m/>
    <m/>
    <m/>
    <m/>
    <m/>
    <m/>
    <m/>
    <m/>
    <m/>
    <m/>
    <m/>
    <n v="-2"/>
    <m/>
    <m/>
    <m/>
    <m/>
    <m/>
  </r>
  <r>
    <s v="MINA"/>
    <x v="162"/>
    <x v="3"/>
    <s v="[DIRMINA-274] remove java generics compiler warnings"/>
    <s v="remove java generics compiler warnings"/>
    <x v="44"/>
    <x v="2"/>
    <s v="Mon- 2 Oct 2006 14:23:39 +0000"/>
    <s v="Tue- 26 May 2009 00:59:25 +0000"/>
    <n v="182"/>
    <n v="0"/>
    <n v="-10"/>
    <m/>
    <m/>
    <m/>
    <n v="-1"/>
    <m/>
    <m/>
    <m/>
    <n v="-3"/>
    <n v="-2"/>
    <n v="-1"/>
    <m/>
    <n v="-3"/>
    <m/>
    <m/>
    <m/>
    <m/>
    <m/>
  </r>
  <r>
    <s v="MINA"/>
    <x v="16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3"/>
    <m/>
    <m/>
    <m/>
    <m/>
    <m/>
    <n v="-1"/>
    <m/>
    <n v="1"/>
    <n v="1"/>
    <m/>
    <m/>
    <n v="-2"/>
    <m/>
    <m/>
    <m/>
    <m/>
    <m/>
  </r>
  <r>
    <s v="MINA"/>
    <x v="164"/>
    <x v="4"/>
    <s v="[DIRMINA-394] Port the 'Haiku' example to 1.0 and trunk"/>
    <s v="Port the 'Haiku' example to 1.0 and trunk"/>
    <x v="45"/>
    <x v="5"/>
    <s v="Thu- 5 Jul 2007 07:49:21 +0000"/>
    <s v="Mon- 11 Aug 2008 08:19:09 +0000"/>
    <n v="384"/>
    <n v="1"/>
    <n v="0"/>
    <m/>
    <m/>
    <m/>
    <m/>
    <m/>
    <m/>
    <m/>
    <n v="1"/>
    <m/>
    <m/>
    <m/>
    <m/>
    <m/>
    <m/>
    <m/>
    <m/>
    <m/>
  </r>
  <r>
    <s v="MINA"/>
    <x v="165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m/>
    <m/>
    <m/>
    <m/>
    <m/>
    <m/>
    <n v="1"/>
    <m/>
    <m/>
    <m/>
    <m/>
    <m/>
  </r>
  <r>
    <s v="MINA"/>
    <x v="166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167"/>
    <x v="0"/>
    <m/>
    <m/>
    <x v="0"/>
    <x v="0"/>
    <m/>
    <m/>
    <m/>
    <n v="0"/>
    <n v="-2"/>
    <m/>
    <m/>
    <m/>
    <m/>
    <m/>
    <m/>
    <m/>
    <n v="-2"/>
    <m/>
    <m/>
    <m/>
    <m/>
    <m/>
    <m/>
    <m/>
    <m/>
    <m/>
  </r>
  <r>
    <s v="MINA"/>
    <x v="16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169"/>
    <x v="3"/>
    <s v="[DIRMINA-187] Support IoHandler per IoSession (SingleSessionIoHandler)"/>
    <s v="Support IoHandler per IoSession (SingleSessionIoHandler)"/>
    <x v="47"/>
    <x v="4"/>
    <s v="Thu- 9 Mar 2006 05:50:34 +0000"/>
    <s v="Tue- 26 May 2009 00:49:31 +0000"/>
    <n v="14"/>
    <n v="4"/>
    <n v="0"/>
    <m/>
    <m/>
    <m/>
    <m/>
    <m/>
    <m/>
    <m/>
    <m/>
    <n v="1"/>
    <m/>
    <m/>
    <n v="1"/>
    <m/>
    <m/>
    <n v="2"/>
    <m/>
    <m/>
  </r>
  <r>
    <s v="MINA"/>
    <x v="170"/>
    <x v="0"/>
    <m/>
    <m/>
    <x v="0"/>
    <x v="0"/>
    <m/>
    <m/>
    <m/>
    <n v="58"/>
    <n v="0"/>
    <m/>
    <m/>
    <m/>
    <n v="15"/>
    <n v="5"/>
    <n v="1"/>
    <m/>
    <n v="6"/>
    <n v="2"/>
    <m/>
    <m/>
    <n v="16"/>
    <m/>
    <m/>
    <n v="10"/>
    <m/>
    <m/>
  </r>
  <r>
    <s v="MINA"/>
    <x v="171"/>
    <x v="1"/>
    <s v="[DIRMINA-755] IoConnectot.dispose blocks forever"/>
    <s v="IoConnectot.dispose blocks forever"/>
    <x v="48"/>
    <x v="1"/>
    <s v="Wed- 13 Jan 2010 10:50:14 +0000"/>
    <s v="Sat- 27 Feb 2010 12:40:52 +0000"/>
    <n v="4"/>
    <n v="0"/>
    <n v="-1"/>
    <m/>
    <m/>
    <m/>
    <m/>
    <n v="-1"/>
    <m/>
    <m/>
    <m/>
    <m/>
    <m/>
    <m/>
    <m/>
    <m/>
    <m/>
    <m/>
    <m/>
    <m/>
  </r>
  <r>
    <s v="MINA"/>
    <x v="172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0"/>
    <n v="-12"/>
    <m/>
    <m/>
    <m/>
    <m/>
    <n v="-8"/>
    <m/>
    <m/>
    <m/>
    <m/>
    <m/>
    <m/>
    <n v="-3"/>
    <m/>
    <m/>
    <m/>
    <m/>
    <m/>
  </r>
  <r>
    <s v="MINA"/>
    <x v="174"/>
    <x v="4"/>
    <s v="[DIRMINA-616] New release.xml file"/>
    <s v="New release.xml file"/>
    <x v="49"/>
    <x v="2"/>
    <s v="Tue- 12 Aug 2008 20:40:13 +0000"/>
    <s v="Tue- 8 Feb 2011 11:03:46 +0000"/>
    <n v="312"/>
    <n v="0"/>
    <n v="-9"/>
    <m/>
    <m/>
    <m/>
    <n v="-5"/>
    <m/>
    <m/>
    <m/>
    <n v="-1"/>
    <m/>
    <m/>
    <m/>
    <n v="-3"/>
    <m/>
    <m/>
    <m/>
    <m/>
    <m/>
  </r>
  <r>
    <s v="MINA"/>
    <x v="175"/>
    <x v="3"/>
    <s v="[DIRMINA-469] Write throughput is horribly low."/>
    <s v="Write throughput is horribly low."/>
    <x v="50"/>
    <x v="1"/>
    <s v="Mon- 5 Nov 2007 02:58:51 +0000"/>
    <s v="Mon- 5 Nov 2007 03:02:38 +0000"/>
    <n v="0"/>
    <n v="0"/>
    <n v="-1"/>
    <m/>
    <m/>
    <m/>
    <m/>
    <n v="-1"/>
    <m/>
    <m/>
    <m/>
    <m/>
    <m/>
    <m/>
    <m/>
    <m/>
    <m/>
    <m/>
    <m/>
    <m/>
  </r>
  <r>
    <s v="MINA"/>
    <x v="176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x v="51"/>
    <x v="2"/>
    <s v="Fri- 12 Oct 2007 19:32:08 +0000"/>
    <s v="Tue- 26 May 2009 14:15:59 +0000"/>
    <n v="6"/>
    <n v="0"/>
    <n v="-12"/>
    <m/>
    <m/>
    <m/>
    <n v="-3"/>
    <m/>
    <m/>
    <m/>
    <n v="-1"/>
    <m/>
    <m/>
    <m/>
    <n v="-6"/>
    <n v="-1"/>
    <m/>
    <n v="-1"/>
    <m/>
    <m/>
  </r>
  <r>
    <s v="MINA"/>
    <x v="180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81"/>
    <x v="3"/>
    <s v="[DIRMINA-231] SocketConnector thread leak"/>
    <s v="SocketConnector thread leak"/>
    <x v="52"/>
    <x v="1"/>
    <s v="Mon- 31 Jul 2006 10:57:49 +0000"/>
    <s v="Thu- 10 Aug 2006 07:13:54 +0000"/>
    <n v="8"/>
    <n v="0"/>
    <n v="0"/>
    <m/>
    <m/>
    <m/>
    <m/>
    <m/>
    <m/>
    <m/>
    <m/>
    <m/>
    <m/>
    <m/>
    <m/>
    <m/>
    <m/>
    <m/>
    <m/>
    <m/>
  </r>
  <r>
    <s v="MINA"/>
    <x v="182"/>
    <x v="3"/>
    <s v="[DIRMINA-380] Invocation chaining for IoFuture"/>
    <s v="Invocation chaining for IoFuture"/>
    <x v="53"/>
    <x v="4"/>
    <s v="Mon- 21 May 2007 07:30:54 +0000"/>
    <s v="Thu- 7 Jun 2007 09:17:36 +0000"/>
    <n v="17"/>
    <n v="0"/>
    <n v="-6"/>
    <m/>
    <m/>
    <m/>
    <m/>
    <n v="-3"/>
    <m/>
    <m/>
    <m/>
    <m/>
    <m/>
    <m/>
    <n v="-3"/>
    <m/>
    <m/>
    <m/>
    <m/>
    <m/>
  </r>
  <r>
    <s v="MINA"/>
    <x v="183"/>
    <x v="3"/>
    <s v="[DIRMINA-417] Move idleTime and writeTimeout property to IoSessionConfig (from IoSession)."/>
    <s v="Move idleTime and writeTimeout property to IoSessionConfig (from IoSession)."/>
    <x v="54"/>
    <x v="5"/>
    <s v="Fri- 3 Aug 2007 08:09:57 +0000"/>
    <s v="Sat- 18 Aug 2007 02:54:12 +0000"/>
    <n v="14"/>
    <n v="5"/>
    <n v="0"/>
    <m/>
    <m/>
    <m/>
    <m/>
    <n v="1"/>
    <m/>
    <m/>
    <m/>
    <m/>
    <m/>
    <m/>
    <n v="3"/>
    <m/>
    <m/>
    <m/>
    <m/>
    <m/>
  </r>
  <r>
    <s v="MINA"/>
    <x v="184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85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86"/>
    <x v="0"/>
    <m/>
    <m/>
    <x v="0"/>
    <x v="0"/>
    <m/>
    <m/>
    <m/>
    <n v="0"/>
    <n v="-3"/>
    <m/>
    <m/>
    <m/>
    <m/>
    <m/>
    <m/>
    <m/>
    <n v="-1"/>
    <m/>
    <m/>
    <m/>
    <m/>
    <n v="-2"/>
    <m/>
    <m/>
    <m/>
    <m/>
  </r>
  <r>
    <s v="MINA"/>
    <x v="187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188"/>
    <x v="0"/>
    <m/>
    <m/>
    <x v="0"/>
    <x v="0"/>
    <m/>
    <m/>
    <m/>
    <n v="0"/>
    <n v="-8"/>
    <m/>
    <m/>
    <m/>
    <n v="-4"/>
    <m/>
    <m/>
    <m/>
    <n v="-1"/>
    <m/>
    <m/>
    <m/>
    <m/>
    <m/>
    <m/>
    <n v="-3"/>
    <m/>
    <m/>
  </r>
  <r>
    <s v="MINA"/>
    <x v="189"/>
    <x v="3"/>
    <s v="[DIRMINA-341] Allow binding multiple SocketAddresses per IoAcceptor."/>
    <s v="Allow binding multiple SocketAddresses per IoAcceptor."/>
    <x v="55"/>
    <x v="4"/>
    <s v="Sun- 28 Jan 2007 04:06:54 +0000"/>
    <s v="Thu- 2 May 2013 02:29:08 +0000"/>
    <n v="285"/>
    <n v="0"/>
    <n v="-3"/>
    <m/>
    <m/>
    <m/>
    <m/>
    <m/>
    <m/>
    <m/>
    <m/>
    <m/>
    <m/>
    <m/>
    <n v="-2"/>
    <m/>
    <m/>
    <m/>
    <m/>
    <m/>
  </r>
  <r>
    <s v="MINA"/>
    <x v="190"/>
    <x v="0"/>
    <m/>
    <m/>
    <x v="0"/>
    <x v="0"/>
    <m/>
    <m/>
    <m/>
    <n v="16"/>
    <n v="0"/>
    <m/>
    <m/>
    <m/>
    <n v="6"/>
    <m/>
    <m/>
    <m/>
    <n v="1"/>
    <m/>
    <m/>
    <m/>
    <n v="7"/>
    <n v="1"/>
    <m/>
    <n v="1"/>
    <m/>
    <m/>
  </r>
  <r>
    <s v="MINA"/>
    <x v="191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192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19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194"/>
    <x v="0"/>
    <m/>
    <m/>
    <x v="0"/>
    <x v="0"/>
    <m/>
    <m/>
    <m/>
    <n v="101"/>
    <n v="0"/>
    <m/>
    <m/>
    <m/>
    <n v="16"/>
    <n v="13"/>
    <n v="1"/>
    <m/>
    <n v="7"/>
    <n v="5"/>
    <n v="1"/>
    <m/>
    <n v="34"/>
    <n v="4"/>
    <n v="1"/>
    <n v="19"/>
    <m/>
    <m/>
  </r>
  <r>
    <s v="MINA"/>
    <x v="195"/>
    <x v="3"/>
    <s v="[DIRMINA-214] The InputStream that StreamIoHandler provides is closed too early."/>
    <s v="The InputStream that StreamIoHandler provides is closed too early."/>
    <x v="56"/>
    <x v="1"/>
    <s v="Mon- 15 May 2006 10:21:02 +0000"/>
    <s v="Tue- 26 May 2009 00:51:37 +0000"/>
    <n v="0"/>
    <n v="0"/>
    <n v="-2"/>
    <m/>
    <m/>
    <m/>
    <m/>
    <m/>
    <m/>
    <m/>
    <n v="-1"/>
    <m/>
    <m/>
    <m/>
    <n v="-1"/>
    <m/>
    <m/>
    <m/>
    <m/>
    <m/>
  </r>
  <r>
    <s v="MINA"/>
    <x v="196"/>
    <x v="0"/>
    <m/>
    <m/>
    <x v="0"/>
    <x v="0"/>
    <m/>
    <m/>
    <m/>
    <n v="28"/>
    <n v="0"/>
    <m/>
    <m/>
    <m/>
    <n v="5"/>
    <n v="5"/>
    <m/>
    <m/>
    <n v="3"/>
    <m/>
    <m/>
    <m/>
    <n v="12"/>
    <n v="2"/>
    <m/>
    <n v="1"/>
    <m/>
    <m/>
  </r>
  <r>
    <s v="MINA"/>
    <x v="197"/>
    <x v="3"/>
    <s v="[DIRMINA-568] Improve KeepAliveFilter to provide customizable timeout handler."/>
    <s v="Improve KeepAliveFilter to provide customizable timeout handler."/>
    <x v="57"/>
    <x v="2"/>
    <s v="Wed- 9 Apr 2008 11:26:05 +0000"/>
    <s v="Fri- 27 Jun 2008 09:15:39 +0000"/>
    <n v="0"/>
    <n v="3"/>
    <n v="0"/>
    <m/>
    <m/>
    <m/>
    <m/>
    <m/>
    <m/>
    <m/>
    <n v="1"/>
    <m/>
    <m/>
    <m/>
    <m/>
    <m/>
    <m/>
    <n v="2"/>
    <m/>
    <m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x v="58"/>
    <x v="1"/>
    <s v="Sun- 30 Jul 2006 12:10:38 +0000"/>
    <s v="Tue- 22 Aug 2006 05:48:29 +0000"/>
    <n v="2"/>
    <n v="1"/>
    <n v="0"/>
    <m/>
    <m/>
    <m/>
    <m/>
    <m/>
    <m/>
    <m/>
    <n v="1"/>
    <m/>
    <m/>
    <m/>
    <m/>
    <m/>
    <m/>
    <m/>
    <m/>
    <m/>
  </r>
  <r>
    <s v="MINA"/>
    <x v="199"/>
    <x v="0"/>
    <m/>
    <m/>
    <x v="0"/>
    <x v="0"/>
    <m/>
    <m/>
    <m/>
    <n v="2"/>
    <n v="0"/>
    <m/>
    <m/>
    <m/>
    <m/>
    <n v="1"/>
    <m/>
    <m/>
    <m/>
    <m/>
    <m/>
    <m/>
    <m/>
    <m/>
    <m/>
    <m/>
    <m/>
    <m/>
  </r>
  <r>
    <s v="MINA"/>
    <x v="200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20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202"/>
    <x v="3"/>
    <s v="[DIRMINA-321] BufferUnderflowException in ObjectSerializationInputStream"/>
    <s v="BufferUnderflowException in ObjectSerializationInputStream"/>
    <x v="59"/>
    <x v="1"/>
    <s v="Wed- 13 Dec 2006 06:29:17 +0000"/>
    <s v="Wed- 13 Dec 2006 07:30:45 +0000"/>
    <n v="0"/>
    <n v="11"/>
    <n v="0"/>
    <m/>
    <m/>
    <m/>
    <m/>
    <m/>
    <m/>
    <m/>
    <n v="1"/>
    <m/>
    <m/>
    <m/>
    <n v="10"/>
    <m/>
    <m/>
    <m/>
    <m/>
    <m/>
  </r>
  <r>
    <s v="MINA"/>
    <x v="20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204"/>
    <x v="0"/>
    <m/>
    <m/>
    <x v="0"/>
    <x v="0"/>
    <m/>
    <m/>
    <m/>
    <n v="2"/>
    <n v="-1"/>
    <m/>
    <m/>
    <m/>
    <m/>
    <n v="2"/>
    <m/>
    <m/>
    <m/>
    <n v="-1"/>
    <m/>
    <m/>
    <m/>
    <m/>
    <m/>
    <m/>
    <m/>
    <m/>
  </r>
  <r>
    <s v="MINA"/>
    <x v="205"/>
    <x v="0"/>
    <m/>
    <m/>
    <x v="0"/>
    <x v="0"/>
    <m/>
    <m/>
    <m/>
    <n v="10"/>
    <n v="-3"/>
    <m/>
    <m/>
    <m/>
    <n v="6"/>
    <m/>
    <m/>
    <m/>
    <n v="1"/>
    <n v="1"/>
    <m/>
    <m/>
    <n v="-2"/>
    <n v="1"/>
    <m/>
    <n v="1"/>
    <m/>
    <m/>
  </r>
  <r>
    <s v="MINA"/>
    <x v="206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207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08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09"/>
    <x v="3"/>
    <s v="[DIRMINA-269] Cancellation operation for ConnectFuture"/>
    <s v="Cancellation operation for ConnectFuture"/>
    <x v="60"/>
    <x v="4"/>
    <s v="Wed- 20 Sep 2006 08:58:37 +0000"/>
    <s v="Tue- 26 May 2009 14:35:39 +0000"/>
    <n v="373"/>
    <n v="0"/>
    <n v="-5"/>
    <m/>
    <m/>
    <m/>
    <m/>
    <n v="-3"/>
    <m/>
    <m/>
    <m/>
    <m/>
    <m/>
    <m/>
    <n v="-2"/>
    <m/>
    <m/>
    <m/>
    <m/>
    <m/>
  </r>
  <r>
    <s v="MINA"/>
    <x v="21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11"/>
    <x v="4"/>
    <s v="[DIRMINA-519] BufferingFilter"/>
    <s v="BufferingFilter"/>
    <x v="61"/>
    <x v="4"/>
    <s v="Thu- 24 Jan 2008 09:58:30 +0000"/>
    <s v="Sun- 7 Jun 2009 07:54:34 +0000"/>
    <n v="199"/>
    <n v="0"/>
    <n v="-9"/>
    <m/>
    <m/>
    <m/>
    <n v="-5"/>
    <m/>
    <m/>
    <m/>
    <n v="-1"/>
    <m/>
    <m/>
    <m/>
    <n v="-3"/>
    <m/>
    <m/>
    <m/>
    <m/>
    <m/>
  </r>
  <r>
    <s v="MINA"/>
    <x v="212"/>
    <x v="0"/>
    <m/>
    <m/>
    <x v="0"/>
    <x v="0"/>
    <m/>
    <m/>
    <m/>
    <n v="4"/>
    <n v="0"/>
    <m/>
    <m/>
    <m/>
    <m/>
    <n v="1"/>
    <m/>
    <m/>
    <m/>
    <m/>
    <m/>
    <m/>
    <n v="2"/>
    <m/>
    <m/>
    <n v="1"/>
    <m/>
    <m/>
  </r>
  <r>
    <s v="MINA"/>
    <x v="213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14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215"/>
    <x v="0"/>
    <m/>
    <m/>
    <x v="0"/>
    <x v="0"/>
    <m/>
    <m/>
    <m/>
    <n v="0"/>
    <n v="-2"/>
    <m/>
    <m/>
    <m/>
    <m/>
    <n v="-1"/>
    <m/>
    <m/>
    <m/>
    <m/>
    <m/>
    <m/>
    <n v="-1"/>
    <m/>
    <m/>
    <m/>
    <m/>
    <m/>
  </r>
  <r>
    <s v="MINA"/>
    <x v="216"/>
    <x v="0"/>
    <m/>
    <m/>
    <x v="0"/>
    <x v="0"/>
    <m/>
    <m/>
    <m/>
    <n v="2"/>
    <n v="0"/>
    <m/>
    <m/>
    <m/>
    <m/>
    <m/>
    <m/>
    <n v="1"/>
    <m/>
    <m/>
    <m/>
    <m/>
    <n v="1"/>
    <m/>
    <m/>
    <m/>
    <m/>
    <m/>
  </r>
  <r>
    <s v="MINA"/>
    <x v="217"/>
    <x v="0"/>
    <m/>
    <m/>
    <x v="0"/>
    <x v="0"/>
    <m/>
    <m/>
    <m/>
    <n v="3"/>
    <n v="0"/>
    <m/>
    <m/>
    <m/>
    <m/>
    <m/>
    <m/>
    <m/>
    <m/>
    <m/>
    <m/>
    <m/>
    <m/>
    <m/>
    <m/>
    <n v="3"/>
    <m/>
    <m/>
  </r>
  <r>
    <s v="MINA"/>
    <x v="21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19"/>
    <x v="0"/>
    <m/>
    <m/>
    <x v="0"/>
    <x v="0"/>
    <m/>
    <m/>
    <m/>
    <n v="3"/>
    <n v="-1"/>
    <m/>
    <m/>
    <m/>
    <n v="1"/>
    <m/>
    <m/>
    <m/>
    <n v="-1"/>
    <m/>
    <m/>
    <m/>
    <m/>
    <m/>
    <m/>
    <n v="2"/>
    <m/>
    <m/>
  </r>
  <r>
    <s v="MINA"/>
    <x v="220"/>
    <x v="4"/>
    <s v="[DIRMINA-608] Move stats out of the IoService API"/>
    <s v="Move stats out of the IoService API"/>
    <x v="62"/>
    <x v="2"/>
    <s v="Sun- 13 Jul 2008 13:02:32 +0000"/>
    <s v="Wed- 20 May 2009 11:59:38 +0000"/>
    <n v="28"/>
    <n v="8"/>
    <n v="0"/>
    <m/>
    <m/>
    <m/>
    <n v="5"/>
    <m/>
    <m/>
    <m/>
    <m/>
    <m/>
    <m/>
    <m/>
    <n v="3"/>
    <m/>
    <m/>
    <m/>
    <m/>
    <m/>
  </r>
  <r>
    <s v="MINA"/>
    <x v="221"/>
    <x v="3"/>
    <s v="[DIRMINA-317] add supporting statistical methods to IoService"/>
    <s v="add supporting statistical methods to IoService"/>
    <x v="63"/>
    <x v="4"/>
    <s v="Tue- 28 Nov 2006 01:49:46 +0000"/>
    <s v="Sun- 30 Sep 2007 23:47:46 +0000"/>
    <n v="306"/>
    <n v="0"/>
    <n v="-4"/>
    <m/>
    <m/>
    <m/>
    <m/>
    <m/>
    <m/>
    <n v="-2"/>
    <m/>
    <m/>
    <m/>
    <m/>
    <n v="-2"/>
    <m/>
    <m/>
    <m/>
    <m/>
    <m/>
  </r>
  <r>
    <s v="MINA"/>
    <x v="222"/>
    <x v="3"/>
    <s v="[DIRMINA-217] Make IoFuture and its subclasses interfaces"/>
    <s v="Make IoFuture and its subclasses interfaces"/>
    <x v="64"/>
    <x v="2"/>
    <s v="Wed- 17 May 2006 10:03:57 +0000"/>
    <s v="Wed- 17 May 2006 10:40:46 +0000"/>
    <n v="0"/>
    <n v="5"/>
    <n v="-4"/>
    <m/>
    <m/>
    <m/>
    <n v="-1"/>
    <n v="4"/>
    <m/>
    <m/>
    <n v="-1"/>
    <m/>
    <m/>
    <m/>
    <n v="-2"/>
    <m/>
    <m/>
    <n v="1"/>
    <m/>
    <m/>
  </r>
  <r>
    <s v="MINA"/>
    <x v="223"/>
    <x v="3"/>
    <s v="[DIRMINA-547] Reduce unnecessary thread creation and destruction caused by IdleStatusChecker"/>
    <s v="Reduce unnecessary thread creation and destruction caused by IdleStatusChecker"/>
    <x v="65"/>
    <x v="2"/>
    <s v="Tue- 11 Mar 2008 14:00:51 +0000"/>
    <s v="Tue- 11 Mar 2008 14:02:35 +0000"/>
    <n v="0"/>
    <n v="1"/>
    <n v="0"/>
    <m/>
    <m/>
    <m/>
    <m/>
    <n v="1"/>
    <m/>
    <m/>
    <m/>
    <m/>
    <m/>
    <m/>
    <m/>
    <m/>
    <m/>
    <m/>
    <m/>
    <m/>
  </r>
  <r>
    <s v="MINA"/>
    <x v="224"/>
    <x v="3"/>
    <s v="[DIRMINA-375] Synchronous Client API"/>
    <s v="Synchronous Client API"/>
    <x v="66"/>
    <x v="4"/>
    <s v="Sat- 12 May 2007 14:51:54 +0000"/>
    <s v="Mon- 19 Nov 2007 00:19:16 +0000"/>
    <n v="184"/>
    <n v="0"/>
    <n v="-15"/>
    <m/>
    <m/>
    <m/>
    <n v="-6"/>
    <m/>
    <m/>
    <m/>
    <n v="-1"/>
    <m/>
    <m/>
    <m/>
    <n v="-6"/>
    <n v="-1"/>
    <m/>
    <n v="-1"/>
    <m/>
    <m/>
  </r>
  <r>
    <s v="MINA"/>
    <x v="225"/>
    <x v="0"/>
    <m/>
    <m/>
    <x v="0"/>
    <x v="0"/>
    <m/>
    <m/>
    <m/>
    <n v="0"/>
    <n v="-51"/>
    <m/>
    <m/>
    <m/>
    <n v="-11"/>
    <n v="-5"/>
    <n v="-1"/>
    <m/>
    <n v="-6"/>
    <n v="-2"/>
    <m/>
    <m/>
    <n v="-16"/>
    <m/>
    <m/>
    <n v="-7"/>
    <m/>
    <m/>
  </r>
  <r>
    <s v="MINA"/>
    <x v="226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8"/>
    <n v="0"/>
    <m/>
    <m/>
    <m/>
    <m/>
    <m/>
    <m/>
    <m/>
    <n v="1"/>
    <m/>
    <m/>
    <m/>
    <n v="7"/>
    <m/>
    <m/>
    <m/>
    <m/>
    <m/>
  </r>
  <r>
    <s v="MINA"/>
    <x v="227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28"/>
    <x v="3"/>
    <s v="[DIRMINA-482] ProfilerTimerFilter synchronizes on a non-final lock object"/>
    <s v="ProfilerTimerFilter synchronizes on a non-final lock object"/>
    <x v="68"/>
    <x v="2"/>
    <s v="Wed- 21 Nov 2007 14:21:33 +0000"/>
    <s v="Sun- 7 Jun 2009 08:00:27 +0000"/>
    <n v="0"/>
    <n v="0"/>
    <n v="-15"/>
    <m/>
    <m/>
    <m/>
    <n v="-6"/>
    <m/>
    <m/>
    <m/>
    <n v="-1"/>
    <m/>
    <m/>
    <m/>
    <n v="-6"/>
    <n v="-1"/>
    <m/>
    <n v="-1"/>
    <m/>
    <m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8"/>
    <n v="0"/>
    <m/>
    <m/>
    <m/>
    <m/>
    <n v="4"/>
    <m/>
    <m/>
    <m/>
    <m/>
    <m/>
    <m/>
    <n v="3"/>
    <m/>
    <m/>
    <m/>
    <m/>
    <m/>
  </r>
  <r>
    <s v="MINA"/>
    <x v="230"/>
    <x v="0"/>
    <m/>
    <m/>
    <x v="0"/>
    <x v="0"/>
    <m/>
    <m/>
    <m/>
    <n v="4"/>
    <n v="0"/>
    <m/>
    <m/>
    <m/>
    <m/>
    <n v="3"/>
    <m/>
    <m/>
    <m/>
    <m/>
    <m/>
    <m/>
    <n v="1"/>
    <m/>
    <m/>
    <m/>
    <m/>
    <m/>
  </r>
  <r>
    <s v="MINA"/>
    <x v="231"/>
    <x v="3"/>
    <s v="[DIRMINA-393] Allow users to choose a Map implementation for storing session attributes."/>
    <s v="Allow users to choose a Map implementation for storing session attributes."/>
    <x v="69"/>
    <x v="4"/>
    <s v="Thu- 5 Jul 2007 05:07:33 +0000"/>
    <s v="Tue- 26 May 2009 14:19:29 +0000"/>
    <n v="116"/>
    <n v="14"/>
    <n v="0"/>
    <m/>
    <m/>
    <m/>
    <n v="6"/>
    <n v="1"/>
    <m/>
    <m/>
    <n v="1"/>
    <m/>
    <m/>
    <m/>
    <n v="4"/>
    <n v="1"/>
    <m/>
    <n v="1"/>
    <m/>
    <m/>
  </r>
  <r>
    <s v="MINA"/>
    <x v="232"/>
    <x v="3"/>
    <s v="[DIRMINA-322] Remove ThreadModel"/>
    <s v="Remove ThreadModel"/>
    <x v="70"/>
    <x v="2"/>
    <s v="Wed- 13 Dec 2006 07:49:15 +0000"/>
    <s v="Wed- 13 Dec 2006 07:52:00 +0000"/>
    <n v="0"/>
    <n v="0"/>
    <n v="-1"/>
    <m/>
    <m/>
    <m/>
    <m/>
    <m/>
    <m/>
    <m/>
    <m/>
    <n v="-1"/>
    <m/>
    <m/>
    <m/>
    <m/>
    <m/>
    <m/>
    <m/>
    <m/>
  </r>
  <r>
    <s v="MINA"/>
    <x v="233"/>
    <x v="9"/>
    <s v="[DIRMINA-858] write future implementation"/>
    <s v="write future implementation"/>
    <x v="71"/>
    <x v="4"/>
    <s v="Sat- 3 Sep 2011 08:01:52 +0000"/>
    <s v="Fri- 24 May 2019 16:06:43 +0000"/>
    <n v="68"/>
    <n v="1"/>
    <n v="0"/>
    <m/>
    <m/>
    <m/>
    <m/>
    <m/>
    <m/>
    <m/>
    <m/>
    <m/>
    <m/>
    <m/>
    <m/>
    <m/>
    <m/>
    <n v="1"/>
    <m/>
    <m/>
  </r>
  <r>
    <s v="MINA"/>
    <x v="234"/>
    <x v="3"/>
    <s v="[DIRMINA-462] Thread.setName causes SecurityException in sandbox contexts (such as Applets)"/>
    <s v="Thread.setName causes SecurityException in sandbox contexts (such as Applets)"/>
    <x v="72"/>
    <x v="2"/>
    <s v="Wed- 24 Oct 2007 15:50:26 +0000"/>
    <s v="Thu- 25 Oct 2007 23:53:32 +0000"/>
    <n v="0"/>
    <n v="1"/>
    <n v="0"/>
    <m/>
    <m/>
    <m/>
    <m/>
    <m/>
    <m/>
    <m/>
    <m/>
    <m/>
    <m/>
    <m/>
    <n v="1"/>
    <m/>
    <m/>
    <m/>
    <m/>
    <m/>
  </r>
  <r>
    <s v="MINA"/>
    <x v="235"/>
    <x v="7"/>
    <s v="[DIRMINA-664] EMPTY_* IoBuffer constants can be made mutable and cause data errors"/>
    <s v="EMPTY_* IoBuffer constants can be made mutable and cause data errors"/>
    <x v="73"/>
    <x v="1"/>
    <s v="Thu- 26 Feb 2009 17:11:55 +0000"/>
    <s v="Sun- 7 Jun 2009 07:55:19 +0000"/>
    <n v="0"/>
    <n v="0"/>
    <n v="-1"/>
    <m/>
    <m/>
    <m/>
    <m/>
    <m/>
    <m/>
    <m/>
    <m/>
    <n v="-1"/>
    <m/>
    <m/>
    <m/>
    <m/>
    <m/>
    <m/>
    <m/>
    <m/>
  </r>
  <r>
    <s v="MINA"/>
    <x v="236"/>
    <x v="3"/>
    <s v="[DIRMINA-323] Remove ByteBuffer pooling / acquire() / release()"/>
    <s v="Remove ByteBuffer pooling / acquire() / release()"/>
    <x v="74"/>
    <x v="2"/>
    <s v="Wed- 13 Dec 2006 07:56:41 +0000"/>
    <s v="Wed- 13 Dec 2006 08:37:54 +0000"/>
    <n v="0"/>
    <n v="0"/>
    <n v="-4"/>
    <m/>
    <m/>
    <m/>
    <n v="-1"/>
    <m/>
    <m/>
    <m/>
    <m/>
    <m/>
    <m/>
    <m/>
    <n v="-3"/>
    <m/>
    <m/>
    <m/>
    <m/>
    <m/>
  </r>
  <r>
    <s v="MINA"/>
    <x v="23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6"/>
    <n v="0"/>
    <m/>
    <m/>
    <m/>
    <m/>
    <m/>
    <m/>
    <m/>
    <n v="2"/>
    <m/>
    <m/>
    <m/>
    <m/>
    <n v="1"/>
    <m/>
    <n v="3"/>
    <m/>
    <m/>
  </r>
  <r>
    <s v="MINA"/>
    <x v="238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39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40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41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242"/>
    <x v="0"/>
    <m/>
    <m/>
    <x v="0"/>
    <x v="0"/>
    <m/>
    <m/>
    <m/>
    <n v="12"/>
    <n v="-1"/>
    <m/>
    <m/>
    <m/>
    <n v="6"/>
    <m/>
    <m/>
    <m/>
    <n v="1"/>
    <n v="-1"/>
    <m/>
    <m/>
    <n v="4"/>
    <n v="1"/>
    <m/>
    <m/>
    <m/>
    <m/>
  </r>
  <r>
    <s v="MINA"/>
    <x v="243"/>
    <x v="3"/>
    <s v="[DIRMINA-239] Allow multiple Callbacks per IoFuture"/>
    <s v="Allow multiple Callbacks per IoFuture"/>
    <x v="75"/>
    <x v="2"/>
    <s v="Thu- 3 Aug 2006 08:35:32 +0000"/>
    <s v="Tue- 5 Sep 2006 05:00:42 +0000"/>
    <n v="32"/>
    <n v="2"/>
    <n v="0"/>
    <m/>
    <m/>
    <m/>
    <m/>
    <m/>
    <m/>
    <m/>
    <m/>
    <m/>
    <m/>
    <m/>
    <n v="1"/>
    <n v="1"/>
    <m/>
    <m/>
    <m/>
    <m/>
  </r>
  <r>
    <s v="MINA"/>
    <x v="244"/>
    <x v="4"/>
    <s v="[DIRMINA-623] Failure of test org.apache.mina.proxy.NTLMTest.testType1Message on windows Vista"/>
    <s v="Failure of test org.apache.mina.proxy.NTLMTest.testType1Message on windows Vista"/>
    <x v="76"/>
    <x v="3"/>
    <s v="Tue- 23 Sep 2008 15:48:21 +0000"/>
    <s v="Sun- 7 Jun 2009 07:54:10 +0000"/>
    <n v="56"/>
    <n v="1"/>
    <n v="0"/>
    <m/>
    <m/>
    <m/>
    <n v="1"/>
    <m/>
    <m/>
    <m/>
    <m/>
    <m/>
    <m/>
    <m/>
    <m/>
    <m/>
    <m/>
    <m/>
    <m/>
    <m/>
  </r>
  <r>
    <s v="MINA"/>
    <x v="245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46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247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4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49"/>
    <x v="0"/>
    <m/>
    <m/>
    <x v="0"/>
    <x v="0"/>
    <m/>
    <m/>
    <m/>
    <n v="0"/>
    <n v="-2"/>
    <m/>
    <m/>
    <m/>
    <m/>
    <m/>
    <m/>
    <n v="-1"/>
    <m/>
    <m/>
    <m/>
    <m/>
    <n v="-1"/>
    <m/>
    <m/>
    <m/>
    <m/>
    <m/>
  </r>
  <r>
    <s v="MINA"/>
    <x v="250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51"/>
    <x v="3"/>
    <s v="[DIRMINA-331] StatCollector is not thread safe and some stats are being mixed up"/>
    <s v="StatCollector is not thread safe and some stats are being mixed up"/>
    <x v="77"/>
    <x v="1"/>
    <s v="Fri- 12 Jan 2007 08:07:46 +0000"/>
    <s v="Tue- 26 May 2009 00:58:16 +0000"/>
    <n v="18"/>
    <n v="0"/>
    <n v="-5"/>
    <m/>
    <m/>
    <m/>
    <m/>
    <m/>
    <m/>
    <m/>
    <m/>
    <n v="-1"/>
    <m/>
    <m/>
    <n v="-2"/>
    <n v="-1"/>
    <m/>
    <n v="-1"/>
    <m/>
    <m/>
  </r>
  <r>
    <s v="MINA"/>
    <x v="252"/>
    <x v="0"/>
    <m/>
    <m/>
    <x v="0"/>
    <x v="0"/>
    <m/>
    <m/>
    <m/>
    <n v="0"/>
    <n v="-10"/>
    <m/>
    <m/>
    <m/>
    <m/>
    <m/>
    <m/>
    <m/>
    <m/>
    <m/>
    <m/>
    <m/>
    <n v="-10"/>
    <m/>
    <m/>
    <m/>
    <m/>
    <m/>
  </r>
  <r>
    <s v="MINA"/>
    <x v="25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254"/>
    <x v="0"/>
    <m/>
    <m/>
    <x v="0"/>
    <x v="0"/>
    <m/>
    <m/>
    <m/>
    <n v="3"/>
    <n v="0"/>
    <m/>
    <m/>
    <m/>
    <m/>
    <m/>
    <m/>
    <m/>
    <m/>
    <m/>
    <m/>
    <m/>
    <n v="2"/>
    <m/>
    <m/>
    <n v="1"/>
    <m/>
    <m/>
  </r>
  <r>
    <s v="MINA"/>
    <x v="255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56"/>
    <x v="3"/>
    <s v="[DIRMINA-283] Sessions are not recycled in IPv6 environment when bind interface is not specified."/>
    <s v="Sessions are not recycled in IPv6 environment when bind interface is not specified."/>
    <x v="78"/>
    <x v="1"/>
    <s v="Mon- 9 Oct 2006 03:12:30 +0000"/>
    <s v="Mon- 9 Oct 2006 03:22:33 +0000"/>
    <n v="0"/>
    <n v="3"/>
    <n v="0"/>
    <m/>
    <m/>
    <m/>
    <m/>
    <n v="1"/>
    <m/>
    <m/>
    <n v="1"/>
    <n v="1"/>
    <m/>
    <m/>
    <m/>
    <m/>
    <m/>
    <m/>
    <m/>
    <m/>
  </r>
  <r>
    <s v="MINA"/>
    <x v="257"/>
    <x v="0"/>
    <m/>
    <m/>
    <x v="0"/>
    <x v="0"/>
    <m/>
    <m/>
    <m/>
    <n v="4"/>
    <n v="0"/>
    <m/>
    <m/>
    <m/>
    <m/>
    <n v="2"/>
    <m/>
    <m/>
    <n v="1"/>
    <m/>
    <m/>
    <m/>
    <n v="1"/>
    <m/>
    <m/>
    <m/>
    <m/>
    <m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1"/>
    <n v="0"/>
    <m/>
    <m/>
    <m/>
    <m/>
    <m/>
    <m/>
    <m/>
    <m/>
    <m/>
    <m/>
    <m/>
    <n v="1"/>
    <m/>
    <m/>
    <m/>
    <m/>
    <m/>
  </r>
  <r>
    <s v="MINA"/>
    <x v="259"/>
    <x v="3"/>
    <s v="[DIRMINA-240] VmPipeConnectors hands out non-unique AnonymousSocketAddresses"/>
    <s v="VmPipeConnectors hands out non-unique AnonymousSocketAddresses"/>
    <x v="79"/>
    <x v="1"/>
    <s v="Mon- 7 Aug 2006 09:19:36 +0000"/>
    <s v="Tue- 22 Aug 2006 15:16:15 +0000"/>
    <n v="14"/>
    <n v="0"/>
    <n v="-1"/>
    <m/>
    <m/>
    <m/>
    <m/>
    <m/>
    <m/>
    <m/>
    <m/>
    <n v="-1"/>
    <m/>
    <m/>
    <m/>
    <m/>
    <m/>
    <m/>
    <m/>
    <m/>
  </r>
  <r>
    <s v="MINA"/>
    <x v="260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61"/>
    <x v="0"/>
    <m/>
    <m/>
    <x v="0"/>
    <x v="0"/>
    <m/>
    <m/>
    <m/>
    <n v="0"/>
    <n v="-12"/>
    <m/>
    <m/>
    <m/>
    <n v="-1"/>
    <n v="-4"/>
    <m/>
    <m/>
    <m/>
    <m/>
    <m/>
    <m/>
    <n v="-7"/>
    <m/>
    <m/>
    <m/>
    <m/>
    <m/>
  </r>
  <r>
    <s v="MINA"/>
    <x v="262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263"/>
    <x v="0"/>
    <m/>
    <m/>
    <x v="0"/>
    <x v="0"/>
    <m/>
    <m/>
    <m/>
    <n v="1"/>
    <n v="-9"/>
    <m/>
    <m/>
    <m/>
    <n v="-5"/>
    <m/>
    <m/>
    <m/>
    <n v="-1"/>
    <n v="1"/>
    <m/>
    <m/>
    <n v="-3"/>
    <m/>
    <m/>
    <m/>
    <m/>
    <m/>
  </r>
  <r>
    <s v="MINA"/>
    <x v="264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65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0"/>
    <n v="-8"/>
    <m/>
    <m/>
    <m/>
    <m/>
    <m/>
    <m/>
    <m/>
    <n v="-1"/>
    <m/>
    <m/>
    <m/>
    <n v="-7"/>
    <m/>
    <m/>
    <m/>
    <m/>
    <m/>
  </r>
  <r>
    <s v="MINA"/>
    <x v="266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67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68"/>
    <x v="4"/>
    <s v="[DIRMINA-608] Move stats out of the IoService API"/>
    <s v="Move stats out of the IoService API"/>
    <x v="62"/>
    <x v="2"/>
    <s v="Sun- 13 Jul 2008 13:02:32 +0000"/>
    <s v="Wed- 20 May 2009 11:59:38 +0000"/>
    <n v="28"/>
    <n v="5"/>
    <n v="0"/>
    <m/>
    <m/>
    <m/>
    <m/>
    <m/>
    <m/>
    <m/>
    <m/>
    <m/>
    <m/>
    <m/>
    <n v="3"/>
    <m/>
    <m/>
    <n v="2"/>
    <m/>
    <m/>
  </r>
  <r>
    <s v="MINA"/>
    <x v="269"/>
    <x v="3"/>
    <s v="[DIRMINA-200] IBM iSeries throws unexpected SocketException"/>
    <s v="IBM iSeries throws unexpected SocketException"/>
    <x v="80"/>
    <x v="1"/>
    <s v="Tue- 4 Apr 2006 22:33:51 +0000"/>
    <s v="Tue- 26 May 2009 00:50:21 +0000"/>
    <n v="126"/>
    <n v="2"/>
    <n v="0"/>
    <m/>
    <m/>
    <m/>
    <m/>
    <m/>
    <m/>
    <m/>
    <m/>
    <m/>
    <m/>
    <m/>
    <n v="2"/>
    <m/>
    <m/>
    <m/>
    <m/>
    <m/>
  </r>
  <r>
    <s v="MINA"/>
    <x v="270"/>
    <x v="3"/>
    <s v="[DIRMINA-16] org.apache.mina.common.TransportType"/>
    <s v="org.apache.mina.common.TransportType"/>
    <x v="81"/>
    <x v="2"/>
    <s v="Tue- 12 Apr 2005 23:44:24 +0000"/>
    <s v="Tue- 26 May 2009 00:45:29 +0000"/>
    <n v="645"/>
    <n v="1"/>
    <n v="0"/>
    <m/>
    <m/>
    <m/>
    <m/>
    <m/>
    <m/>
    <m/>
    <m/>
    <n v="1"/>
    <m/>
    <m/>
    <m/>
    <m/>
    <m/>
    <m/>
    <m/>
    <m/>
  </r>
  <r>
    <s v="MINA"/>
    <x v="271"/>
    <x v="0"/>
    <m/>
    <m/>
    <x v="0"/>
    <x v="0"/>
    <m/>
    <m/>
    <m/>
    <n v="1"/>
    <n v="-15"/>
    <m/>
    <m/>
    <m/>
    <n v="-6"/>
    <m/>
    <m/>
    <m/>
    <n v="-1"/>
    <m/>
    <m/>
    <m/>
    <n v="-6"/>
    <n v="-1"/>
    <m/>
    <n v="-1"/>
    <m/>
    <m/>
  </r>
  <r>
    <s v="MINA"/>
    <x v="272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73"/>
    <x v="0"/>
    <m/>
    <m/>
    <x v="0"/>
    <x v="0"/>
    <m/>
    <m/>
    <m/>
    <n v="7"/>
    <n v="0"/>
    <m/>
    <m/>
    <m/>
    <m/>
    <n v="1"/>
    <m/>
    <m/>
    <m/>
    <n v="1"/>
    <m/>
    <m/>
    <n v="1"/>
    <m/>
    <m/>
    <n v="4"/>
    <m/>
    <m/>
  </r>
  <r>
    <s v="MINA"/>
    <x v="274"/>
    <x v="0"/>
    <m/>
    <m/>
    <x v="0"/>
    <x v="0"/>
    <m/>
    <m/>
    <m/>
    <n v="1"/>
    <n v="-1"/>
    <m/>
    <m/>
    <m/>
    <m/>
    <m/>
    <m/>
    <n v="1"/>
    <m/>
    <m/>
    <n v="-1"/>
    <m/>
    <m/>
    <m/>
    <m/>
    <m/>
    <m/>
    <m/>
  </r>
  <r>
    <s v="MINA"/>
    <x v="275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2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77"/>
    <x v="3"/>
    <s v="[DIRMINA-487] Fix HTTP response with no content-length header"/>
    <s v="Fix HTTP response with no content-length header"/>
    <x v="82"/>
    <x v="1"/>
    <s v="Wed- 5 Dec 2007 14:54:20 +0000"/>
    <s v="Sun- 7 Jun 2009 08:00:31 +0000"/>
    <n v="1"/>
    <n v="1"/>
    <n v="-1"/>
    <m/>
    <m/>
    <m/>
    <m/>
    <m/>
    <m/>
    <m/>
    <n v="-1"/>
    <m/>
    <m/>
    <m/>
    <m/>
    <m/>
    <m/>
    <m/>
    <m/>
    <m/>
  </r>
  <r>
    <s v="MINA"/>
    <x v="278"/>
    <x v="0"/>
    <m/>
    <m/>
    <x v="0"/>
    <x v="0"/>
    <m/>
    <m/>
    <m/>
    <n v="0"/>
    <n v="-2"/>
    <m/>
    <m/>
    <m/>
    <m/>
    <m/>
    <m/>
    <m/>
    <m/>
    <m/>
    <m/>
    <m/>
    <m/>
    <n v="-1"/>
    <m/>
    <n v="-1"/>
    <m/>
    <m/>
  </r>
  <r>
    <s v="MINA"/>
    <x v="279"/>
    <x v="0"/>
    <m/>
    <m/>
    <x v="0"/>
    <x v="0"/>
    <m/>
    <m/>
    <m/>
    <n v="2"/>
    <n v="0"/>
    <m/>
    <m/>
    <m/>
    <m/>
    <m/>
    <m/>
    <m/>
    <m/>
    <n v="1"/>
    <m/>
    <m/>
    <m/>
    <m/>
    <m/>
    <m/>
    <m/>
    <m/>
  </r>
  <r>
    <s v="MINA"/>
    <x v="280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81"/>
    <x v="3"/>
    <s v="[DIRMINA-244] Example HTTP server using ProtocolCodeFactory"/>
    <s v="Example HTTP server using ProtocolCodeFactory"/>
    <x v="83"/>
    <x v="4"/>
    <s v="Fri- 11 Aug 2006 17:18:08 +0000"/>
    <s v="Tue- 26 May 2009 00:55:18 +0000"/>
    <n v="39"/>
    <n v="3"/>
    <n v="0"/>
    <m/>
    <m/>
    <m/>
    <m/>
    <m/>
    <m/>
    <m/>
    <m/>
    <n v="2"/>
    <m/>
    <m/>
    <n v="1"/>
    <m/>
    <m/>
    <m/>
    <m/>
    <m/>
  </r>
  <r>
    <s v="MINA"/>
    <x v="282"/>
    <x v="0"/>
    <m/>
    <m/>
    <x v="0"/>
    <x v="0"/>
    <m/>
    <m/>
    <m/>
    <n v="0"/>
    <n v="-13"/>
    <m/>
    <m/>
    <m/>
    <n v="-3"/>
    <m/>
    <m/>
    <m/>
    <n v="-2"/>
    <m/>
    <m/>
    <m/>
    <n v="-6"/>
    <n v="-1"/>
    <m/>
    <n v="-1"/>
    <m/>
    <m/>
  </r>
  <r>
    <s v="MINA"/>
    <x v="283"/>
    <x v="0"/>
    <m/>
    <m/>
    <x v="0"/>
    <x v="0"/>
    <m/>
    <m/>
    <m/>
    <n v="20"/>
    <n v="0"/>
    <m/>
    <m/>
    <m/>
    <n v="8"/>
    <m/>
    <m/>
    <m/>
    <n v="3"/>
    <m/>
    <m/>
    <m/>
    <n v="7"/>
    <n v="1"/>
    <m/>
    <n v="1"/>
    <m/>
    <m/>
  </r>
  <r>
    <s v="MINA"/>
    <x v="284"/>
    <x v="2"/>
    <s v="[DIRMINA-267] Use Executor for launching process/acceptor threads"/>
    <s v="Use Executor for launching process/acceptor threads"/>
    <x v="84"/>
    <x v="2"/>
    <s v="Sun- 17 Sep 2006 21:33:05 +0000"/>
    <s v="Mon- 18 Sep 2006 01:04:08 +0000"/>
    <n v="0"/>
    <n v="0"/>
    <n v="-24"/>
    <m/>
    <m/>
    <m/>
    <n v="-3"/>
    <m/>
    <m/>
    <m/>
    <n v="-5"/>
    <m/>
    <m/>
    <m/>
    <n v="-8"/>
    <m/>
    <m/>
    <n v="-8"/>
    <m/>
    <m/>
  </r>
  <r>
    <s v="MINA"/>
    <x v="285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86"/>
    <x v="0"/>
    <m/>
    <m/>
    <x v="0"/>
    <x v="0"/>
    <m/>
    <m/>
    <m/>
    <n v="3"/>
    <n v="0"/>
    <m/>
    <m/>
    <m/>
    <n v="1"/>
    <m/>
    <m/>
    <m/>
    <n v="1"/>
    <m/>
    <m/>
    <m/>
    <n v="1"/>
    <m/>
    <m/>
    <m/>
    <m/>
    <m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x v="85"/>
    <x v="5"/>
    <s v="Sat- 7 Oct 2006 07:20:45 +0000"/>
    <s v="Tue- 26 May 2009 14:34:52 +0000"/>
    <n v="105"/>
    <n v="1"/>
    <n v="-2"/>
    <m/>
    <m/>
    <m/>
    <n v="-1"/>
    <m/>
    <m/>
    <m/>
    <n v="1"/>
    <m/>
    <m/>
    <m/>
    <m/>
    <m/>
    <m/>
    <n v="-1"/>
    <m/>
    <m/>
  </r>
  <r>
    <s v="MINA"/>
    <x v="288"/>
    <x v="3"/>
    <s v="[DIRMINA-504] Allow ProtocolEncoder to generate non-IoBuffer objects"/>
    <s v="Allow ProtocolEncoder to generate non-IoBuffer objects"/>
    <x v="86"/>
    <x v="2"/>
    <s v="Fri- 28 Dec 2007 03:41:32 +0000"/>
    <s v="Tue- 26 May 2009 14:12:25 +0000"/>
    <n v="0"/>
    <n v="12"/>
    <n v="0"/>
    <m/>
    <m/>
    <m/>
    <m/>
    <m/>
    <m/>
    <m/>
    <n v="1"/>
    <m/>
    <m/>
    <m/>
    <n v="11"/>
    <m/>
    <m/>
    <m/>
    <m/>
    <m/>
  </r>
  <r>
    <s v="MINA"/>
    <x v="289"/>
    <x v="3"/>
    <s v="[DIRMINA-337] SwingChatClient example throws NPE"/>
    <s v="SwingChatClient example throws NPE"/>
    <x v="87"/>
    <x v="1"/>
    <s v="Tue- 23 Jan 2007 12:27:15 +0000"/>
    <s v="Tue- 26 May 2009 14:25:22 +0000"/>
    <n v="0"/>
    <n v="1"/>
    <n v="0"/>
    <m/>
    <m/>
    <m/>
    <m/>
    <m/>
    <m/>
    <m/>
    <n v="1"/>
    <m/>
    <m/>
    <m/>
    <m/>
    <m/>
    <m/>
    <m/>
    <m/>
    <m/>
  </r>
  <r>
    <s v="MINA"/>
    <x v="290"/>
    <x v="0"/>
    <m/>
    <m/>
    <x v="0"/>
    <x v="0"/>
    <m/>
    <m/>
    <m/>
    <n v="0"/>
    <n v="-28"/>
    <m/>
    <m/>
    <m/>
    <n v="-8"/>
    <n v="-6"/>
    <m/>
    <m/>
    <n v="-2"/>
    <m/>
    <m/>
    <m/>
    <n v="-9"/>
    <n v="-2"/>
    <m/>
    <n v="-1"/>
    <m/>
    <m/>
  </r>
  <r>
    <s v="MINA"/>
    <x v="291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n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10">
  <location ref="B33:D42" firstHeaderRow="0" firstDataRow="1" firstDataCol="1"/>
  <pivotFields count="35">
    <pivotField showAll="0"/>
    <pivotField showAll="0"/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AddedPatterns" fld="10" baseField="0" baseItem="0"/>
    <dataField name="Sum of AbsoluteRemovedPatterns" fld="3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92:E98" firstHeaderRow="0" firstDataRow="1" firstDataCol="1"/>
  <pivotFields count="35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dded Patterns" fld="10" baseField="6" baseItem="0"/>
    <dataField name="Removed Patterns" fld="32" baseField="6" baseItem="0"/>
    <dataField name="Number of Issues" fld="1" subtotal="count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CE58-CE72-4B1F-B239-0887C714A660}" name="PivotTable3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71:C77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ToResolve(Days)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6">
  <location ref="B57:D66" firstHeaderRow="0" firstDataRow="1" firstDataCol="1"/>
  <pivotFields count="35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>
      <items count="89">
        <item x="81"/>
        <item x="9"/>
        <item x="26"/>
        <item x="46"/>
        <item x="23"/>
        <item x="16"/>
        <item x="8"/>
        <item x="47"/>
        <item x="19"/>
        <item x="80"/>
        <item x="2"/>
        <item x="1"/>
        <item x="56"/>
        <item x="24"/>
        <item x="64"/>
        <item x="13"/>
        <item x="58"/>
        <item x="52"/>
        <item x="75"/>
        <item x="79"/>
        <item x="21"/>
        <item x="83"/>
        <item x="37"/>
        <item x="5"/>
        <item x="84"/>
        <item x="60"/>
        <item x="28"/>
        <item x="44"/>
        <item x="85"/>
        <item x="78"/>
        <item x="12"/>
        <item x="38"/>
        <item x="30"/>
        <item x="31"/>
        <item x="63"/>
        <item x="59"/>
        <item x="70"/>
        <item x="74"/>
        <item x="77"/>
        <item x="42"/>
        <item x="87"/>
        <item x="55"/>
        <item x="6"/>
        <item x="11"/>
        <item x="43"/>
        <item x="22"/>
        <item x="34"/>
        <item x="40"/>
        <item x="66"/>
        <item x="53"/>
        <item x="69"/>
        <item x="45"/>
        <item x="35"/>
        <item x="29"/>
        <item x="54"/>
        <item x="17"/>
        <item x="27"/>
        <item x="39"/>
        <item x="7"/>
        <item x="3"/>
        <item x="15"/>
        <item x="51"/>
        <item x="32"/>
        <item x="72"/>
        <item x="41"/>
        <item x="50"/>
        <item x="20"/>
        <item x="67"/>
        <item x="68"/>
        <item x="82"/>
        <item x="33"/>
        <item x="86"/>
        <item x="10"/>
        <item x="61"/>
        <item x="36"/>
        <item x="65"/>
        <item x="14"/>
        <item x="57"/>
        <item x="4"/>
        <item x="62"/>
        <item x="49"/>
        <item x="76"/>
        <item x="18"/>
        <item x="73"/>
        <item x="25"/>
        <item x="48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itID" fld="1" subtotal="count" baseField="0" baseItem="0"/>
    <dataField name="PatternChanges" fld="2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93" totalsRowShown="0">
  <autoFilter ref="A1:AC293" xr:uid="{00000000-0009-0000-0100-000001000000}"/>
  <tableColumns count="29">
    <tableColumn id="1" xr3:uid="{00000000-0010-0000-0000-000001000000}" name="Project"/>
    <tableColumn id="2" xr3:uid="{00000000-0010-0000-0000-000002000000}" name="CommitID"/>
    <tableColumn id="3" xr3:uid="{00000000-0010-0000-0000-000003000000}" name="Developer"/>
    <tableColumn id="4" xr3:uid="{00000000-0010-0000-0000-000004000000}" name="Title"/>
    <tableColumn id="5" xr3:uid="{00000000-0010-0000-0000-000005000000}" name="Summary"/>
    <tableColumn id="6" xr3:uid="{00000000-0010-0000-0000-000006000000}" name="IssueKey"/>
    <tableColumn id="7" xr3:uid="{00000000-0010-0000-0000-000007000000}" name="IssueType"/>
    <tableColumn id="8" xr3:uid="{00000000-0010-0000-0000-000008000000}" name="CreatedDate"/>
    <tableColumn id="9" xr3:uid="{00000000-0010-0000-0000-000009000000}" name="latestDateBetweenUpdatedAndResolved"/>
    <tableColumn id="10" xr3:uid="{00000000-0010-0000-0000-00000A000000}" name="TimeToResolve(Days)"/>
    <tableColumn id="11" xr3:uid="{00000000-0010-0000-0000-00000B000000}" name="NumberOfAddedPatterns"/>
    <tableColumn id="12" xr3:uid="{00000000-0010-0000-0000-00000C000000}" name="NumberOfRemovedPatterns"/>
    <tableColumn id="13" xr3:uid="{00000000-0010-0000-0000-00000D000000}" name="Abstract Factory" dataDxfId="18"/>
    <tableColumn id="14" xr3:uid="{00000000-0010-0000-0000-00000E000000}" name="Factory Method" dataDxfId="17"/>
    <tableColumn id="15" xr3:uid="{00000000-0010-0000-0000-00000F000000}" name="Singleton" dataDxfId="16"/>
    <tableColumn id="16" xr3:uid="{00000000-0010-0000-0000-000010000000}" name="Adapter" dataDxfId="15"/>
    <tableColumn id="17" xr3:uid="{00000000-0010-0000-0000-000011000000}" name="Bridge" dataDxfId="14"/>
    <tableColumn id="18" xr3:uid="{00000000-0010-0000-0000-000012000000}" name="Composite" dataDxfId="13"/>
    <tableColumn id="19" xr3:uid="{00000000-0010-0000-0000-000013000000}" name="Decorator" dataDxfId="12"/>
    <tableColumn id="20" xr3:uid="{00000000-0010-0000-0000-000014000000}" name="Facade" dataDxfId="11"/>
    <tableColumn id="21" xr3:uid="{00000000-0010-0000-0000-000015000000}" name="Flyweight" dataDxfId="10"/>
    <tableColumn id="22" xr3:uid="{00000000-0010-0000-0000-000016000000}" name="Proxy" dataDxfId="9"/>
    <tableColumn id="23" xr3:uid="{00000000-0010-0000-0000-000017000000}" name="Chain of Responsibility" dataDxfId="8"/>
    <tableColumn id="24" xr3:uid="{00000000-0010-0000-0000-000018000000}" name="Mediator" dataDxfId="7"/>
    <tableColumn id="25" xr3:uid="{00000000-0010-0000-0000-000019000000}" name="Observer" dataDxfId="6"/>
    <tableColumn id="26" xr3:uid="{00000000-0010-0000-0000-00001A000000}" name="State" dataDxfId="5"/>
    <tableColumn id="27" xr3:uid="{00000000-0010-0000-0000-00001B000000}" name="Strategy" dataDxfId="4"/>
    <tableColumn id="28" xr3:uid="{00000000-0010-0000-0000-00001C000000}" name="Template Method" dataDxfId="3"/>
    <tableColumn id="29" xr3:uid="{00000000-0010-0000-0000-00001D000000}" name="Visit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4A24C-F4A7-4272-A428-C9904738F93F}" name="Table3" displayName="Table3" ref="E57:F65" totalsRowShown="0">
  <autoFilter ref="E57:F65" xr:uid="{EB3308BB-A406-42BA-A76D-F94720BFCCA3}"/>
  <tableColumns count="2">
    <tableColumn id="1" xr3:uid="{CB378E6D-067E-4D65-BC80-38A6B0CE5641}" name="Count of CommitID" dataDxfId="1"/>
    <tableColumn id="2" xr3:uid="{9C45E57F-72E8-4004-9367-2BB9F710DAA0}" name="PatternChan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"/>
  <sheetViews>
    <sheetView zoomScale="55" zoomScaleNormal="55" workbookViewId="0">
      <selection activeCell="D5" sqref="D5"/>
    </sheetView>
  </sheetViews>
  <sheetFormatPr defaultRowHeight="15" x14ac:dyDescent="0.25"/>
  <cols>
    <col min="1" max="1" width="9.5703125" bestFit="1" customWidth="1"/>
    <col min="2" max="2" width="46" bestFit="1" customWidth="1"/>
    <col min="3" max="3" width="21.28515625" bestFit="1" customWidth="1"/>
    <col min="4" max="4" width="128" bestFit="1" customWidth="1"/>
    <col min="5" max="5" width="113.7109375" bestFit="1" customWidth="1"/>
    <col min="6" max="6" width="12.85546875" bestFit="1" customWidth="1"/>
    <col min="7" max="7" width="13.42578125" bestFit="1" customWidth="1"/>
    <col min="8" max="8" width="31.28515625" bestFit="1" customWidth="1"/>
    <col min="9" max="9" width="40.85546875" bestFit="1" customWidth="1"/>
    <col min="10" max="10" width="22.7109375" bestFit="1" customWidth="1"/>
    <col min="11" max="11" width="26.42578125" bestFit="1" customWidth="1"/>
    <col min="12" max="12" width="29.140625" bestFit="1" customWidth="1"/>
    <col min="13" max="13" width="17.5703125" bestFit="1" customWidth="1"/>
    <col min="14" max="14" width="17.42578125" bestFit="1" customWidth="1"/>
    <col min="15" max="15" width="11.7109375" bestFit="1" customWidth="1"/>
    <col min="16" max="16" width="10.42578125" bestFit="1" customWidth="1"/>
    <col min="17" max="17" width="9.28515625" bestFit="1" customWidth="1"/>
    <col min="18" max="18" width="12.85546875" bestFit="1" customWidth="1"/>
    <col min="19" max="19" width="12.140625" bestFit="1" customWidth="1"/>
    <col min="20" max="20" width="9.7109375" bestFit="1" customWidth="1"/>
    <col min="21" max="21" width="12.140625" bestFit="1" customWidth="1"/>
    <col min="22" max="22" width="8.5703125" bestFit="1" customWidth="1"/>
    <col min="23" max="23" width="24" bestFit="1" customWidth="1"/>
    <col min="24" max="24" width="11.5703125" bestFit="1" customWidth="1"/>
    <col min="25" max="25" width="11.42578125" bestFit="1" customWidth="1"/>
    <col min="26" max="26" width="8.140625" bestFit="1" customWidth="1"/>
    <col min="27" max="27" width="10.85546875" bestFit="1" customWidth="1"/>
    <col min="28" max="28" width="19.5703125" bestFit="1" customWidth="1"/>
    <col min="29" max="29" width="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K2">
        <v>2</v>
      </c>
      <c r="L2">
        <v>0</v>
      </c>
      <c r="M2" s="5"/>
      <c r="N2" s="5"/>
      <c r="O2" s="5"/>
      <c r="P2" s="5">
        <v>1</v>
      </c>
      <c r="Q2" s="5"/>
      <c r="R2" s="5"/>
      <c r="S2" s="5"/>
      <c r="T2" s="5"/>
      <c r="U2" s="5"/>
      <c r="V2" s="5"/>
      <c r="W2" s="5"/>
      <c r="X2" s="5">
        <v>1</v>
      </c>
      <c r="Y2" s="5"/>
      <c r="Z2" s="5"/>
      <c r="AA2" s="5"/>
      <c r="AB2" s="5"/>
      <c r="AC2" s="5"/>
    </row>
    <row r="3" spans="1:29" x14ac:dyDescent="0.25">
      <c r="A3" t="s">
        <v>29</v>
      </c>
      <c r="B3" t="s">
        <v>31</v>
      </c>
      <c r="K3">
        <v>1</v>
      </c>
      <c r="L3">
        <v>0</v>
      </c>
      <c r="M3" s="5"/>
      <c r="N3" s="5"/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</row>
    <row r="4" spans="1:29" x14ac:dyDescent="0.25">
      <c r="A4" t="s">
        <v>29</v>
      </c>
      <c r="B4" t="s">
        <v>32</v>
      </c>
      <c r="K4">
        <v>0</v>
      </c>
      <c r="L4">
        <v>-24</v>
      </c>
      <c r="M4" s="5"/>
      <c r="N4" s="5"/>
      <c r="O4" s="5"/>
      <c r="P4" s="5"/>
      <c r="Q4" s="5">
        <v>-5</v>
      </c>
      <c r="R4" s="5">
        <v>-1</v>
      </c>
      <c r="S4" s="5"/>
      <c r="T4" s="5">
        <v>-3</v>
      </c>
      <c r="U4" s="5">
        <v>-2</v>
      </c>
      <c r="V4" s="5"/>
      <c r="W4" s="5"/>
      <c r="X4" s="5">
        <v>-3</v>
      </c>
      <c r="Y4" s="5"/>
      <c r="Z4" s="5"/>
      <c r="AA4" s="5">
        <v>-7</v>
      </c>
      <c r="AB4" s="5"/>
      <c r="AC4" s="5"/>
    </row>
    <row r="5" spans="1:29" x14ac:dyDescent="0.25">
      <c r="A5" t="s">
        <v>29</v>
      </c>
      <c r="B5" t="s">
        <v>33</v>
      </c>
      <c r="K5">
        <v>2</v>
      </c>
      <c r="L5">
        <v>0</v>
      </c>
      <c r="M5" s="5"/>
      <c r="N5" s="5"/>
      <c r="O5" s="5"/>
      <c r="P5" s="5"/>
      <c r="Q5" s="5">
        <v>1</v>
      </c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t="s">
        <v>29</v>
      </c>
      <c r="B6" t="s">
        <v>34</v>
      </c>
      <c r="K6">
        <v>15</v>
      </c>
      <c r="L6">
        <v>0</v>
      </c>
      <c r="M6" s="5"/>
      <c r="N6" s="5"/>
      <c r="O6" s="5"/>
      <c r="P6" s="5">
        <v>6</v>
      </c>
      <c r="Q6" s="5"/>
      <c r="R6" s="5"/>
      <c r="S6" s="5"/>
      <c r="T6" s="5">
        <v>1</v>
      </c>
      <c r="U6" s="5"/>
      <c r="V6" s="5"/>
      <c r="W6" s="5"/>
      <c r="X6" s="5">
        <v>6</v>
      </c>
      <c r="Y6" s="5">
        <v>1</v>
      </c>
      <c r="Z6" s="5"/>
      <c r="AA6" s="5">
        <v>1</v>
      </c>
      <c r="AB6" s="5"/>
      <c r="AC6" s="5"/>
    </row>
    <row r="7" spans="1:29" x14ac:dyDescent="0.25">
      <c r="A7" t="s">
        <v>29</v>
      </c>
      <c r="B7" t="s">
        <v>35</v>
      </c>
      <c r="K7">
        <v>1</v>
      </c>
      <c r="L7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/>
      <c r="AB7" s="5"/>
      <c r="AC7" s="5"/>
    </row>
    <row r="8" spans="1:29" x14ac:dyDescent="0.25">
      <c r="A8" t="s">
        <v>29</v>
      </c>
      <c r="B8" t="s">
        <v>36</v>
      </c>
      <c r="K8">
        <v>0</v>
      </c>
      <c r="L8">
        <v>-1</v>
      </c>
      <c r="M8" s="5"/>
      <c r="N8" s="5"/>
      <c r="O8" s="5"/>
      <c r="P8" s="5">
        <v>-1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t="s">
        <v>29</v>
      </c>
      <c r="B9" s="1" t="s">
        <v>37</v>
      </c>
      <c r="K9">
        <v>1</v>
      </c>
      <c r="L9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</row>
    <row r="10" spans="1:29" x14ac:dyDescent="0.25">
      <c r="A10" t="s">
        <v>29</v>
      </c>
      <c r="B10" t="s">
        <v>38</v>
      </c>
      <c r="K10">
        <v>0</v>
      </c>
      <c r="L10">
        <v>-3</v>
      </c>
      <c r="M10" s="5"/>
      <c r="N10" s="5"/>
      <c r="O10" s="5"/>
      <c r="P10" s="5"/>
      <c r="Q10" s="5">
        <v>-2</v>
      </c>
      <c r="R10" s="5"/>
      <c r="S10" s="5"/>
      <c r="T10" s="5">
        <v>-1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t="s">
        <v>29</v>
      </c>
      <c r="B11" t="s">
        <v>39</v>
      </c>
      <c r="K11">
        <v>5</v>
      </c>
      <c r="L11">
        <v>0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  <c r="X11" s="5">
        <v>1</v>
      </c>
      <c r="Y11" s="5"/>
      <c r="Z11" s="5"/>
      <c r="AA11" s="5">
        <v>3</v>
      </c>
      <c r="AB11" s="5"/>
      <c r="AC11" s="5"/>
    </row>
    <row r="12" spans="1:29" x14ac:dyDescent="0.25">
      <c r="A12" t="s">
        <v>29</v>
      </c>
      <c r="B12" t="s">
        <v>40</v>
      </c>
      <c r="K12">
        <v>0</v>
      </c>
      <c r="L12">
        <v>-78</v>
      </c>
      <c r="M12" s="5"/>
      <c r="N12" s="5"/>
      <c r="O12" s="5"/>
      <c r="P12" s="5">
        <v>-14</v>
      </c>
      <c r="Q12" s="5">
        <v>-13</v>
      </c>
      <c r="R12" s="5">
        <v>-1</v>
      </c>
      <c r="S12" s="5"/>
      <c r="T12" s="5">
        <v>-4</v>
      </c>
      <c r="U12" s="5">
        <v>-2</v>
      </c>
      <c r="V12" s="5"/>
      <c r="W12" s="5"/>
      <c r="X12" s="5">
        <v>-24</v>
      </c>
      <c r="Y12" s="5">
        <v>-4</v>
      </c>
      <c r="Z12" s="5"/>
      <c r="AA12" s="5">
        <v>-16</v>
      </c>
      <c r="AB12" s="5"/>
      <c r="AC12" s="5"/>
    </row>
    <row r="13" spans="1:29" x14ac:dyDescent="0.25">
      <c r="A13" t="s">
        <v>29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>
        <v>0</v>
      </c>
      <c r="K13">
        <v>1</v>
      </c>
      <c r="L13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</row>
    <row r="14" spans="1:29" x14ac:dyDescent="0.25">
      <c r="A14" t="s">
        <v>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>
        <v>166</v>
      </c>
      <c r="K14">
        <v>4</v>
      </c>
      <c r="L14">
        <v>0</v>
      </c>
      <c r="M14" s="5"/>
      <c r="N14" s="5"/>
      <c r="O14" s="5"/>
      <c r="P14" s="5"/>
      <c r="Q14" s="5"/>
      <c r="R14" s="5"/>
      <c r="S14" s="5"/>
      <c r="T14" s="5">
        <v>1</v>
      </c>
      <c r="U14" s="5">
        <v>1</v>
      </c>
      <c r="V14" s="5"/>
      <c r="W14" s="5"/>
      <c r="X14" s="5">
        <v>2</v>
      </c>
      <c r="Y14" s="5"/>
      <c r="Z14" s="5"/>
      <c r="AA14" s="5"/>
      <c r="AB14" s="5"/>
      <c r="AC14" s="5"/>
    </row>
    <row r="15" spans="1:29" x14ac:dyDescent="0.25">
      <c r="A15" t="s">
        <v>29</v>
      </c>
      <c r="B15" t="s">
        <v>57</v>
      </c>
      <c r="K15">
        <v>2</v>
      </c>
      <c r="L15">
        <v>0</v>
      </c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t="s">
        <v>29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54</v>
      </c>
      <c r="H16" t="s">
        <v>63</v>
      </c>
      <c r="I16" t="s">
        <v>64</v>
      </c>
      <c r="J16">
        <v>1</v>
      </c>
      <c r="K16">
        <v>12</v>
      </c>
      <c r="L16">
        <v>0</v>
      </c>
      <c r="M16" s="5"/>
      <c r="N16" s="5"/>
      <c r="O16" s="5"/>
      <c r="P16" s="5">
        <v>3</v>
      </c>
      <c r="Q16" s="5"/>
      <c r="R16" s="5"/>
      <c r="S16" s="5"/>
      <c r="T16" s="5">
        <v>1</v>
      </c>
      <c r="U16" s="5"/>
      <c r="V16" s="5"/>
      <c r="W16" s="5"/>
      <c r="X16" s="5">
        <v>6</v>
      </c>
      <c r="Y16" s="5">
        <v>1</v>
      </c>
      <c r="Z16" s="5"/>
      <c r="AA16" s="5">
        <v>1</v>
      </c>
      <c r="AB16" s="5"/>
      <c r="AC16" s="5"/>
    </row>
    <row r="17" spans="1:29" x14ac:dyDescent="0.25">
      <c r="A17" t="s">
        <v>29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>
        <v>64</v>
      </c>
      <c r="K17">
        <v>1</v>
      </c>
      <c r="L17">
        <v>0</v>
      </c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t="s">
        <v>29</v>
      </c>
      <c r="B18" s="1" t="s">
        <v>73</v>
      </c>
      <c r="K18">
        <v>0</v>
      </c>
      <c r="L18">
        <v>-8</v>
      </c>
      <c r="M18" s="5"/>
      <c r="N18" s="5"/>
      <c r="O18" s="5"/>
      <c r="P18" s="5">
        <v>-1</v>
      </c>
      <c r="Q18" s="5"/>
      <c r="R18" s="5"/>
      <c r="S18" s="5"/>
      <c r="T18" s="5">
        <v>-1</v>
      </c>
      <c r="U18" s="5"/>
      <c r="V18" s="5"/>
      <c r="W18" s="5"/>
      <c r="X18" s="5">
        <v>-5</v>
      </c>
      <c r="Y18" s="5"/>
      <c r="Z18" s="5"/>
      <c r="AA18" s="5">
        <v>-1</v>
      </c>
      <c r="AB18" s="5"/>
      <c r="AC18" s="5"/>
    </row>
    <row r="19" spans="1:29" x14ac:dyDescent="0.25">
      <c r="A19" t="s">
        <v>29</v>
      </c>
      <c r="B19" t="s">
        <v>74</v>
      </c>
      <c r="K19">
        <v>1</v>
      </c>
      <c r="L19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</row>
    <row r="20" spans="1:29" x14ac:dyDescent="0.25">
      <c r="A20" t="s">
        <v>29</v>
      </c>
      <c r="B20" t="s">
        <v>75</v>
      </c>
      <c r="K20">
        <v>0</v>
      </c>
      <c r="L20">
        <v>-15</v>
      </c>
      <c r="M20" s="5"/>
      <c r="N20" s="5"/>
      <c r="O20" s="5"/>
      <c r="P20" s="5">
        <v>-6</v>
      </c>
      <c r="Q20" s="5"/>
      <c r="R20" s="5"/>
      <c r="S20" s="5"/>
      <c r="T20" s="5">
        <v>-1</v>
      </c>
      <c r="U20" s="5"/>
      <c r="V20" s="5"/>
      <c r="W20" s="5"/>
      <c r="X20" s="5">
        <v>-6</v>
      </c>
      <c r="Y20" s="5">
        <v>-1</v>
      </c>
      <c r="Z20" s="5"/>
      <c r="AA20" s="5">
        <v>-1</v>
      </c>
      <c r="AB20" s="5"/>
      <c r="AC20" s="5"/>
    </row>
    <row r="21" spans="1:29" x14ac:dyDescent="0.25">
      <c r="A21" t="s">
        <v>29</v>
      </c>
      <c r="B21" t="s">
        <v>76</v>
      </c>
      <c r="K21">
        <v>57</v>
      </c>
      <c r="L21">
        <v>0</v>
      </c>
      <c r="M21" s="5"/>
      <c r="N21" s="5"/>
      <c r="O21" s="5"/>
      <c r="P21" s="5">
        <v>14</v>
      </c>
      <c r="Q21" s="5">
        <v>5</v>
      </c>
      <c r="R21" s="5">
        <v>1</v>
      </c>
      <c r="S21" s="5"/>
      <c r="T21" s="5">
        <v>6</v>
      </c>
      <c r="U21" s="5">
        <v>2</v>
      </c>
      <c r="V21" s="5"/>
      <c r="W21" s="5"/>
      <c r="X21" s="5">
        <v>16</v>
      </c>
      <c r="Y21" s="5"/>
      <c r="Z21" s="5"/>
      <c r="AA21" s="5">
        <v>10</v>
      </c>
      <c r="AB21" s="5"/>
      <c r="AC21" s="5"/>
    </row>
    <row r="22" spans="1:29" x14ac:dyDescent="0.25">
      <c r="A22" t="s">
        <v>29</v>
      </c>
      <c r="B22" t="s">
        <v>77</v>
      </c>
      <c r="K22">
        <v>2</v>
      </c>
      <c r="L22">
        <v>-1</v>
      </c>
      <c r="M22" s="5"/>
      <c r="N22" s="5"/>
      <c r="O22" s="5"/>
      <c r="P22" s="5">
        <v>1</v>
      </c>
      <c r="Q22" s="5">
        <v>-1</v>
      </c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</row>
    <row r="23" spans="1:29" x14ac:dyDescent="0.25">
      <c r="A23" t="s">
        <v>29</v>
      </c>
      <c r="B23" t="s">
        <v>78</v>
      </c>
      <c r="K23">
        <v>0</v>
      </c>
      <c r="L23">
        <v>-2</v>
      </c>
      <c r="M23" s="5"/>
      <c r="N23" s="5"/>
      <c r="O23" s="5"/>
      <c r="P23" s="5">
        <v>-1</v>
      </c>
      <c r="Q23" s="5"/>
      <c r="R23" s="5"/>
      <c r="S23" s="5"/>
      <c r="T23" s="5"/>
      <c r="U23" s="5"/>
      <c r="V23" s="5"/>
      <c r="W23" s="5"/>
      <c r="X23" s="5">
        <v>-1</v>
      </c>
      <c r="Y23" s="5"/>
      <c r="Z23" s="5"/>
      <c r="AA23" s="5"/>
      <c r="AB23" s="5"/>
      <c r="AC23" s="5"/>
    </row>
    <row r="24" spans="1:29" x14ac:dyDescent="0.25">
      <c r="A24" t="s">
        <v>29</v>
      </c>
      <c r="B24" t="s">
        <v>79</v>
      </c>
      <c r="C24" t="s">
        <v>59</v>
      </c>
      <c r="D24" t="s">
        <v>80</v>
      </c>
      <c r="E24" t="s">
        <v>81</v>
      </c>
      <c r="F24" t="s">
        <v>82</v>
      </c>
      <c r="G24" t="s">
        <v>54</v>
      </c>
      <c r="H24" t="s">
        <v>83</v>
      </c>
      <c r="I24" t="s">
        <v>84</v>
      </c>
      <c r="J24">
        <v>0</v>
      </c>
      <c r="K24">
        <v>0</v>
      </c>
      <c r="L24">
        <v>-7</v>
      </c>
      <c r="M24" s="5"/>
      <c r="N24" s="5"/>
      <c r="O24" s="5"/>
      <c r="P24" s="5">
        <v>-1</v>
      </c>
      <c r="Q24" s="5"/>
      <c r="R24" s="5"/>
      <c r="S24" s="5"/>
      <c r="T24" s="5">
        <v>-1</v>
      </c>
      <c r="U24" s="5"/>
      <c r="V24" s="5"/>
      <c r="W24" s="5"/>
      <c r="X24" s="5">
        <v>-4</v>
      </c>
      <c r="Y24" s="5">
        <v>-1</v>
      </c>
      <c r="Z24" s="5"/>
      <c r="AA24" s="5"/>
      <c r="AB24" s="5"/>
      <c r="AC24" s="5"/>
    </row>
    <row r="25" spans="1:29" x14ac:dyDescent="0.25">
      <c r="A25" t="s">
        <v>29</v>
      </c>
      <c r="B25" t="s">
        <v>85</v>
      </c>
      <c r="K25">
        <v>2</v>
      </c>
      <c r="L25">
        <v>0</v>
      </c>
      <c r="M25" s="5"/>
      <c r="N25" s="5"/>
      <c r="O25" s="5"/>
      <c r="P25" s="5">
        <v>1</v>
      </c>
      <c r="Q25" s="5"/>
      <c r="R25" s="5"/>
      <c r="S25" s="5"/>
      <c r="T25" s="5"/>
      <c r="U25" s="5"/>
      <c r="V25" s="5"/>
      <c r="W25" s="5"/>
      <c r="X25" s="5">
        <v>1</v>
      </c>
      <c r="Y25" s="5"/>
      <c r="Z25" s="5"/>
      <c r="AA25" s="5"/>
      <c r="AB25" s="5"/>
      <c r="AC25" s="5"/>
    </row>
    <row r="26" spans="1:29" x14ac:dyDescent="0.25">
      <c r="A26" t="s">
        <v>29</v>
      </c>
      <c r="B26" t="s">
        <v>86</v>
      </c>
      <c r="K26">
        <v>1</v>
      </c>
      <c r="L26">
        <v>0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t="s">
        <v>29</v>
      </c>
      <c r="B27" t="s">
        <v>87</v>
      </c>
      <c r="C27" t="s">
        <v>59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>
        <v>238</v>
      </c>
      <c r="K27">
        <v>15</v>
      </c>
      <c r="L27">
        <v>0</v>
      </c>
      <c r="M27" s="5"/>
      <c r="N27" s="5"/>
      <c r="O27" s="5"/>
      <c r="P27" s="5">
        <v>3</v>
      </c>
      <c r="Q27" s="5"/>
      <c r="R27" s="5"/>
      <c r="S27" s="5"/>
      <c r="T27" s="5">
        <v>1</v>
      </c>
      <c r="U27" s="5">
        <v>1</v>
      </c>
      <c r="V27" s="5"/>
      <c r="W27" s="5"/>
      <c r="X27" s="5">
        <v>7</v>
      </c>
      <c r="Y27" s="5">
        <v>1</v>
      </c>
      <c r="Z27" s="5"/>
      <c r="AA27" s="5">
        <v>2</v>
      </c>
      <c r="AB27" s="5"/>
      <c r="AC27" s="5"/>
    </row>
    <row r="28" spans="1:29" x14ac:dyDescent="0.25">
      <c r="A28" t="s">
        <v>29</v>
      </c>
      <c r="B28" t="s">
        <v>94</v>
      </c>
      <c r="K28">
        <v>0</v>
      </c>
      <c r="L28">
        <v>-57</v>
      </c>
      <c r="M28" s="5"/>
      <c r="N28" s="5"/>
      <c r="O28" s="5"/>
      <c r="P28" s="5">
        <v>-14</v>
      </c>
      <c r="Q28" s="5">
        <v>-5</v>
      </c>
      <c r="R28" s="5">
        <v>-1</v>
      </c>
      <c r="S28" s="5"/>
      <c r="T28" s="5">
        <v>-6</v>
      </c>
      <c r="U28" s="5">
        <v>-2</v>
      </c>
      <c r="V28" s="5"/>
      <c r="W28" s="5"/>
      <c r="X28" s="5">
        <v>-16</v>
      </c>
      <c r="Y28" s="5"/>
      <c r="Z28" s="5"/>
      <c r="AA28" s="5">
        <v>-10</v>
      </c>
      <c r="AB28" s="5"/>
      <c r="AC28" s="5"/>
    </row>
    <row r="29" spans="1:29" x14ac:dyDescent="0.25">
      <c r="A29" t="s">
        <v>29</v>
      </c>
      <c r="B29" t="s">
        <v>95</v>
      </c>
      <c r="C29" t="s">
        <v>59</v>
      </c>
      <c r="D29" t="s">
        <v>96</v>
      </c>
      <c r="E29" t="s">
        <v>97</v>
      </c>
      <c r="F29" t="s">
        <v>98</v>
      </c>
      <c r="G29" t="s">
        <v>54</v>
      </c>
      <c r="H29" t="s">
        <v>99</v>
      </c>
      <c r="I29" t="s">
        <v>100</v>
      </c>
      <c r="J29">
        <v>1</v>
      </c>
      <c r="K29">
        <v>20</v>
      </c>
      <c r="L29">
        <v>0</v>
      </c>
      <c r="M29" s="5"/>
      <c r="N29" s="5"/>
      <c r="O29" s="5"/>
      <c r="P29" s="5">
        <v>3</v>
      </c>
      <c r="Q29" s="5"/>
      <c r="R29" s="5"/>
      <c r="S29" s="5"/>
      <c r="T29" s="5">
        <v>2</v>
      </c>
      <c r="U29" s="5"/>
      <c r="V29" s="5"/>
      <c r="W29" s="5"/>
      <c r="X29" s="5">
        <v>13</v>
      </c>
      <c r="Y29" s="5">
        <v>1</v>
      </c>
      <c r="Z29" s="5"/>
      <c r="AA29" s="5">
        <v>1</v>
      </c>
      <c r="AB29" s="5"/>
      <c r="AC29" s="5"/>
    </row>
    <row r="30" spans="1:29" x14ac:dyDescent="0.25">
      <c r="A30" t="s">
        <v>29</v>
      </c>
      <c r="B30" t="s">
        <v>101</v>
      </c>
      <c r="K30">
        <v>8</v>
      </c>
      <c r="L30">
        <v>-2</v>
      </c>
      <c r="M30" s="5"/>
      <c r="N30" s="5"/>
      <c r="O30" s="5"/>
      <c r="P30" s="5">
        <v>4</v>
      </c>
      <c r="Q30" s="5"/>
      <c r="R30" s="5"/>
      <c r="S30" s="5"/>
      <c r="T30" s="5">
        <v>1</v>
      </c>
      <c r="U30" s="5"/>
      <c r="V30" s="5"/>
      <c r="W30" s="5"/>
      <c r="X30" s="5">
        <v>3</v>
      </c>
      <c r="Y30" s="5"/>
      <c r="Z30" s="5"/>
      <c r="AA30" s="5">
        <v>-2</v>
      </c>
      <c r="AB30" s="5"/>
      <c r="AC30" s="5"/>
    </row>
    <row r="31" spans="1:29" x14ac:dyDescent="0.25">
      <c r="A31" t="s">
        <v>29</v>
      </c>
      <c r="B31" t="s">
        <v>102</v>
      </c>
      <c r="K31">
        <v>1</v>
      </c>
      <c r="L31">
        <v>0</v>
      </c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t="s">
        <v>29</v>
      </c>
      <c r="B32" t="s">
        <v>103</v>
      </c>
      <c r="K32">
        <v>0</v>
      </c>
      <c r="L32">
        <v>-31</v>
      </c>
      <c r="M32" s="5"/>
      <c r="N32" s="5"/>
      <c r="O32" s="5"/>
      <c r="P32" s="5">
        <v>-9</v>
      </c>
      <c r="Q32" s="5">
        <v>-5</v>
      </c>
      <c r="R32" s="5"/>
      <c r="S32" s="5"/>
      <c r="T32" s="5">
        <v>-3</v>
      </c>
      <c r="U32" s="5"/>
      <c r="V32" s="5"/>
      <c r="W32" s="5"/>
      <c r="X32" s="5">
        <v>-11</v>
      </c>
      <c r="Y32" s="5">
        <v>-2</v>
      </c>
      <c r="Z32" s="5"/>
      <c r="AA32" s="5">
        <v>-1</v>
      </c>
      <c r="AB32" s="5"/>
      <c r="AC32" s="5"/>
    </row>
    <row r="33" spans="1:29" x14ac:dyDescent="0.25">
      <c r="A33" t="s">
        <v>29</v>
      </c>
      <c r="B33" t="s">
        <v>104</v>
      </c>
      <c r="K33">
        <v>24</v>
      </c>
      <c r="L33">
        <v>0</v>
      </c>
      <c r="M33" s="5"/>
      <c r="N33" s="5"/>
      <c r="O33" s="5"/>
      <c r="P33" s="5"/>
      <c r="Q33" s="5">
        <v>5</v>
      </c>
      <c r="R33" s="5">
        <v>1</v>
      </c>
      <c r="S33" s="5"/>
      <c r="T33" s="5">
        <v>3</v>
      </c>
      <c r="U33" s="5">
        <v>2</v>
      </c>
      <c r="V33" s="5"/>
      <c r="W33" s="5"/>
      <c r="X33" s="5">
        <v>3</v>
      </c>
      <c r="Y33" s="5"/>
      <c r="Z33" s="5"/>
      <c r="AA33" s="5">
        <v>7</v>
      </c>
      <c r="AB33" s="5"/>
      <c r="AC33" s="5"/>
    </row>
    <row r="34" spans="1:29" x14ac:dyDescent="0.25">
      <c r="A34" t="s">
        <v>29</v>
      </c>
      <c r="B34" t="s">
        <v>105</v>
      </c>
      <c r="K34">
        <v>0</v>
      </c>
      <c r="L34">
        <v>-1</v>
      </c>
      <c r="M34" s="5"/>
      <c r="N34" s="5"/>
      <c r="O34" s="5"/>
      <c r="P34" s="5"/>
      <c r="Q34" s="5"/>
      <c r="R34" s="5"/>
      <c r="S34" s="5"/>
      <c r="T34" s="5"/>
      <c r="U34" s="5">
        <v>-1</v>
      </c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t="s">
        <v>29</v>
      </c>
      <c r="B35" t="s">
        <v>106</v>
      </c>
      <c r="C35" t="s">
        <v>42</v>
      </c>
      <c r="D35" t="s">
        <v>107</v>
      </c>
      <c r="E35" t="s">
        <v>108</v>
      </c>
      <c r="F35" t="s">
        <v>109</v>
      </c>
      <c r="G35" t="s">
        <v>54</v>
      </c>
      <c r="H35" t="s">
        <v>110</v>
      </c>
      <c r="I35" t="s">
        <v>111</v>
      </c>
      <c r="J35">
        <v>55</v>
      </c>
      <c r="K35">
        <v>1</v>
      </c>
      <c r="L35">
        <v>-2</v>
      </c>
      <c r="M35" s="5"/>
      <c r="N35" s="5"/>
      <c r="O35" s="5">
        <v>-1</v>
      </c>
      <c r="P35" s="5"/>
      <c r="Q35" s="5"/>
      <c r="R35" s="5"/>
      <c r="S35" s="5">
        <v>1</v>
      </c>
      <c r="T35" s="5"/>
      <c r="U35" s="5">
        <v>-1</v>
      </c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t="s">
        <v>29</v>
      </c>
      <c r="B36" t="s">
        <v>112</v>
      </c>
      <c r="K36">
        <v>0</v>
      </c>
      <c r="L36">
        <v>-31</v>
      </c>
      <c r="M36" s="5"/>
      <c r="N36" s="5"/>
      <c r="O36" s="5"/>
      <c r="P36" s="5">
        <v>-9</v>
      </c>
      <c r="Q36" s="5">
        <v>-5</v>
      </c>
      <c r="R36" s="5"/>
      <c r="S36" s="5"/>
      <c r="T36" s="5">
        <v>-3</v>
      </c>
      <c r="U36" s="5"/>
      <c r="V36" s="5"/>
      <c r="W36" s="5"/>
      <c r="X36" s="5">
        <v>-11</v>
      </c>
      <c r="Y36" s="5">
        <v>-2</v>
      </c>
      <c r="Z36" s="5"/>
      <c r="AA36" s="5">
        <v>-1</v>
      </c>
      <c r="AB36" s="5"/>
      <c r="AC36" s="5"/>
    </row>
    <row r="37" spans="1:29" x14ac:dyDescent="0.25">
      <c r="A37" t="s">
        <v>29</v>
      </c>
      <c r="B37" t="s">
        <v>113</v>
      </c>
      <c r="K37">
        <v>1</v>
      </c>
      <c r="L37">
        <v>0</v>
      </c>
      <c r="M37" s="5"/>
      <c r="N37" s="5"/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t="s">
        <v>29</v>
      </c>
      <c r="B38" t="s">
        <v>114</v>
      </c>
      <c r="C38" t="s">
        <v>59</v>
      </c>
      <c r="D38" t="s">
        <v>115</v>
      </c>
      <c r="E38" t="s">
        <v>116</v>
      </c>
      <c r="F38" t="s">
        <v>117</v>
      </c>
      <c r="G38" t="s">
        <v>91</v>
      </c>
      <c r="H38" t="s">
        <v>118</v>
      </c>
      <c r="I38" t="s">
        <v>119</v>
      </c>
      <c r="J38">
        <v>253</v>
      </c>
      <c r="K38">
        <v>2</v>
      </c>
      <c r="L38">
        <v>0</v>
      </c>
      <c r="M38" s="5"/>
      <c r="N38" s="5"/>
      <c r="O38" s="5"/>
      <c r="P38" s="5"/>
      <c r="Q38" s="5"/>
      <c r="R38" s="5"/>
      <c r="S38" s="5"/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</row>
    <row r="39" spans="1:29" x14ac:dyDescent="0.25">
      <c r="A39" t="s">
        <v>29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G39" t="s">
        <v>54</v>
      </c>
      <c r="H39" t="s">
        <v>125</v>
      </c>
      <c r="I39" t="s">
        <v>126</v>
      </c>
      <c r="J39">
        <v>27</v>
      </c>
      <c r="K39">
        <v>0</v>
      </c>
      <c r="L39">
        <v>-6</v>
      </c>
      <c r="M39" s="5"/>
      <c r="N39" s="5"/>
      <c r="O39" s="5"/>
      <c r="P39" s="5"/>
      <c r="Q39" s="5"/>
      <c r="R39" s="5"/>
      <c r="S39" s="5">
        <v>-1</v>
      </c>
      <c r="T39" s="5">
        <v>-1</v>
      </c>
      <c r="U39" s="5"/>
      <c r="V39" s="5"/>
      <c r="W39" s="5"/>
      <c r="X39" s="5">
        <v>-1</v>
      </c>
      <c r="Y39" s="5"/>
      <c r="Z39" s="5"/>
      <c r="AA39" s="5">
        <v>-3</v>
      </c>
      <c r="AB39" s="5"/>
      <c r="AC39" s="5"/>
    </row>
    <row r="40" spans="1:29" x14ac:dyDescent="0.25">
      <c r="A40" t="s">
        <v>29</v>
      </c>
      <c r="B40" t="s">
        <v>127</v>
      </c>
      <c r="K40">
        <v>0</v>
      </c>
      <c r="L40">
        <v>-2</v>
      </c>
      <c r="M40" s="5"/>
      <c r="N40" s="5"/>
      <c r="O40" s="5"/>
      <c r="P40" s="5">
        <v>-1</v>
      </c>
      <c r="Q40" s="5"/>
      <c r="R40" s="5"/>
      <c r="S40" s="5"/>
      <c r="T40" s="5"/>
      <c r="U40" s="5"/>
      <c r="V40" s="5"/>
      <c r="W40" s="5"/>
      <c r="X40" s="5">
        <v>-1</v>
      </c>
      <c r="Y40" s="5"/>
      <c r="Z40" s="5"/>
      <c r="AA40" s="5"/>
      <c r="AB40" s="5"/>
      <c r="AC40" s="5"/>
    </row>
    <row r="41" spans="1:29" x14ac:dyDescent="0.25">
      <c r="A41" t="s">
        <v>29</v>
      </c>
      <c r="B41" t="s">
        <v>128</v>
      </c>
      <c r="K41">
        <v>0</v>
      </c>
      <c r="L41">
        <v>-30</v>
      </c>
      <c r="M41" s="5"/>
      <c r="N41" s="5"/>
      <c r="O41" s="5"/>
      <c r="P41" s="5"/>
      <c r="Q41" s="5">
        <v>-8</v>
      </c>
      <c r="R41" s="5">
        <v>-1</v>
      </c>
      <c r="S41" s="5"/>
      <c r="T41" s="5">
        <v>-2</v>
      </c>
      <c r="U41" s="5">
        <v>-2</v>
      </c>
      <c r="V41" s="5"/>
      <c r="W41" s="5"/>
      <c r="X41" s="5">
        <v>-6</v>
      </c>
      <c r="Y41" s="5"/>
      <c r="Z41" s="5"/>
      <c r="AA41" s="5">
        <v>-7</v>
      </c>
      <c r="AB41" s="5"/>
      <c r="AC41" s="5"/>
    </row>
    <row r="42" spans="1:29" x14ac:dyDescent="0.25">
      <c r="A42" t="s">
        <v>29</v>
      </c>
      <c r="B42" t="s">
        <v>129</v>
      </c>
      <c r="K42">
        <v>1</v>
      </c>
      <c r="L42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</row>
    <row r="43" spans="1:29" x14ac:dyDescent="0.25">
      <c r="A43" t="s">
        <v>29</v>
      </c>
      <c r="B43" t="s">
        <v>130</v>
      </c>
      <c r="K43">
        <v>3</v>
      </c>
      <c r="L43">
        <v>0</v>
      </c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>
        <v>1</v>
      </c>
      <c r="AB43" s="5"/>
      <c r="AC43" s="5"/>
    </row>
    <row r="44" spans="1:29" x14ac:dyDescent="0.25">
      <c r="A44" t="s">
        <v>29</v>
      </c>
      <c r="B44" t="s">
        <v>131</v>
      </c>
      <c r="K44">
        <v>12</v>
      </c>
      <c r="L44">
        <v>0</v>
      </c>
      <c r="M44" s="5"/>
      <c r="N44" s="5"/>
      <c r="O44" s="5"/>
      <c r="P44" s="5">
        <v>5</v>
      </c>
      <c r="Q44" s="5"/>
      <c r="R44" s="5"/>
      <c r="S44" s="5"/>
      <c r="T44" s="5">
        <v>1</v>
      </c>
      <c r="U44" s="5"/>
      <c r="V44" s="5"/>
      <c r="W44" s="5"/>
      <c r="X44" s="5">
        <v>4</v>
      </c>
      <c r="Y44" s="5">
        <v>1</v>
      </c>
      <c r="Z44" s="5"/>
      <c r="AA44" s="5">
        <v>1</v>
      </c>
      <c r="AB44" s="5"/>
      <c r="AC44" s="5"/>
    </row>
    <row r="45" spans="1:29" x14ac:dyDescent="0.25">
      <c r="A45" t="s">
        <v>29</v>
      </c>
      <c r="B45" t="s">
        <v>132</v>
      </c>
      <c r="K45">
        <v>4</v>
      </c>
      <c r="L45">
        <v>-1</v>
      </c>
      <c r="M45" s="5"/>
      <c r="N45" s="5"/>
      <c r="O45" s="5"/>
      <c r="P45" s="5"/>
      <c r="Q45" s="5"/>
      <c r="R45" s="5"/>
      <c r="S45" s="5">
        <v>1</v>
      </c>
      <c r="T45" s="5"/>
      <c r="U45" s="5">
        <v>-1</v>
      </c>
      <c r="V45" s="5"/>
      <c r="W45" s="5"/>
      <c r="X45" s="5">
        <v>2</v>
      </c>
      <c r="Y45" s="5"/>
      <c r="Z45" s="5"/>
      <c r="AA45" s="5">
        <v>1</v>
      </c>
      <c r="AB45" s="5"/>
      <c r="AC45" s="5"/>
    </row>
    <row r="46" spans="1:29" x14ac:dyDescent="0.25">
      <c r="A46" t="s">
        <v>29</v>
      </c>
      <c r="B46" t="s">
        <v>133</v>
      </c>
      <c r="K46">
        <v>2</v>
      </c>
      <c r="L46">
        <v>-3</v>
      </c>
      <c r="M46" s="5"/>
      <c r="N46" s="5"/>
      <c r="O46" s="5"/>
      <c r="P46" s="5"/>
      <c r="Q46" s="5">
        <v>-1</v>
      </c>
      <c r="R46" s="5"/>
      <c r="S46" s="5"/>
      <c r="T46" s="5">
        <v>-1</v>
      </c>
      <c r="U46" s="5">
        <v>2</v>
      </c>
      <c r="V46" s="5"/>
      <c r="W46" s="5"/>
      <c r="X46" s="5">
        <v>-1</v>
      </c>
      <c r="Y46" s="5"/>
      <c r="Z46" s="5"/>
      <c r="AA46" s="5"/>
      <c r="AB46" s="5"/>
      <c r="AC46" s="5"/>
    </row>
    <row r="47" spans="1:29" x14ac:dyDescent="0.25">
      <c r="A47" t="s">
        <v>29</v>
      </c>
      <c r="B47" t="s">
        <v>134</v>
      </c>
      <c r="C47" t="s">
        <v>59</v>
      </c>
      <c r="D47" t="s">
        <v>135</v>
      </c>
      <c r="E47" t="s">
        <v>136</v>
      </c>
      <c r="F47" t="s">
        <v>137</v>
      </c>
      <c r="G47" t="s">
        <v>91</v>
      </c>
      <c r="H47" t="s">
        <v>138</v>
      </c>
      <c r="I47" t="s">
        <v>139</v>
      </c>
      <c r="J47">
        <v>109</v>
      </c>
      <c r="K47">
        <v>0</v>
      </c>
      <c r="L47">
        <v>-5</v>
      </c>
      <c r="M47" s="5"/>
      <c r="N47" s="5"/>
      <c r="O47" s="5"/>
      <c r="P47" s="5"/>
      <c r="Q47" s="5">
        <v>-1</v>
      </c>
      <c r="R47" s="5"/>
      <c r="S47" s="5"/>
      <c r="T47" s="5"/>
      <c r="U47" s="5">
        <v>-1</v>
      </c>
      <c r="V47" s="5"/>
      <c r="W47" s="5"/>
      <c r="X47" s="5"/>
      <c r="Y47" s="5"/>
      <c r="Z47" s="5"/>
      <c r="AA47" s="5">
        <v>-2</v>
      </c>
      <c r="AB47" s="5"/>
      <c r="AC47" s="5"/>
    </row>
    <row r="48" spans="1:29" x14ac:dyDescent="0.25">
      <c r="A48" t="s">
        <v>29</v>
      </c>
      <c r="B48" t="s">
        <v>140</v>
      </c>
      <c r="C48" t="s">
        <v>59</v>
      </c>
      <c r="D48" t="s">
        <v>141</v>
      </c>
      <c r="E48" t="s">
        <v>142</v>
      </c>
      <c r="F48" t="s">
        <v>143</v>
      </c>
      <c r="G48" t="s">
        <v>144</v>
      </c>
      <c r="H48" t="s">
        <v>145</v>
      </c>
      <c r="I48" t="s">
        <v>146</v>
      </c>
      <c r="J48">
        <v>94</v>
      </c>
      <c r="K48">
        <v>3</v>
      </c>
      <c r="L48">
        <v>-13</v>
      </c>
      <c r="M48" s="5"/>
      <c r="N48" s="5"/>
      <c r="O48" s="5"/>
      <c r="P48" s="5">
        <v>1</v>
      </c>
      <c r="Q48" s="5"/>
      <c r="R48" s="5"/>
      <c r="S48" s="5"/>
      <c r="T48" s="5">
        <v>-2</v>
      </c>
      <c r="U48" s="5">
        <v>-2</v>
      </c>
      <c r="V48" s="5"/>
      <c r="W48" s="5"/>
      <c r="X48" s="5">
        <v>-2</v>
      </c>
      <c r="Y48" s="5">
        <v>-1</v>
      </c>
      <c r="Z48" s="5"/>
      <c r="AA48" s="5">
        <v>-6</v>
      </c>
      <c r="AB48" s="5"/>
      <c r="AC48" s="5"/>
    </row>
    <row r="49" spans="1:29" x14ac:dyDescent="0.25">
      <c r="A49" t="s">
        <v>29</v>
      </c>
      <c r="B49" t="s">
        <v>147</v>
      </c>
      <c r="C49" t="s">
        <v>148</v>
      </c>
      <c r="D49" t="s">
        <v>149</v>
      </c>
      <c r="E49" t="s">
        <v>150</v>
      </c>
      <c r="F49" t="s">
        <v>151</v>
      </c>
      <c r="G49" t="s">
        <v>91</v>
      </c>
      <c r="H49" t="s">
        <v>152</v>
      </c>
      <c r="I49" t="s">
        <v>153</v>
      </c>
      <c r="J49">
        <v>59</v>
      </c>
      <c r="K49">
        <v>1</v>
      </c>
      <c r="L4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</v>
      </c>
      <c r="Z49" s="5"/>
      <c r="AA49" s="5"/>
      <c r="AB49" s="5"/>
      <c r="AC49" s="5"/>
    </row>
    <row r="50" spans="1:29" x14ac:dyDescent="0.25">
      <c r="A50" t="s">
        <v>29</v>
      </c>
      <c r="B50" t="s">
        <v>154</v>
      </c>
      <c r="K50">
        <v>2</v>
      </c>
      <c r="L50">
        <v>0</v>
      </c>
      <c r="M50" s="5"/>
      <c r="N50" s="5"/>
      <c r="O50" s="5"/>
      <c r="P50" s="5">
        <v>1</v>
      </c>
      <c r="Q50" s="5"/>
      <c r="R50" s="5"/>
      <c r="S50" s="5"/>
      <c r="T50" s="5">
        <v>1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t="s">
        <v>29</v>
      </c>
      <c r="B51" t="s">
        <v>155</v>
      </c>
      <c r="K51">
        <v>7</v>
      </c>
      <c r="L51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6</v>
      </c>
      <c r="Y51" s="5"/>
      <c r="Z51" s="5"/>
      <c r="AA51" s="5">
        <v>1</v>
      </c>
      <c r="AB51" s="5"/>
      <c r="AC51" s="5"/>
    </row>
    <row r="52" spans="1:29" x14ac:dyDescent="0.25">
      <c r="A52" t="s">
        <v>29</v>
      </c>
      <c r="B52" t="s">
        <v>156</v>
      </c>
      <c r="C52" t="s">
        <v>148</v>
      </c>
      <c r="D52" t="s">
        <v>157</v>
      </c>
      <c r="E52" t="s">
        <v>158</v>
      </c>
      <c r="F52" t="s">
        <v>159</v>
      </c>
      <c r="G52" t="s">
        <v>46</v>
      </c>
      <c r="H52" t="s">
        <v>160</v>
      </c>
      <c r="I52" t="s">
        <v>161</v>
      </c>
      <c r="J52">
        <v>0</v>
      </c>
      <c r="K52">
        <v>3</v>
      </c>
      <c r="L52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v>3</v>
      </c>
      <c r="AB52" s="5"/>
      <c r="AC52" s="5"/>
    </row>
    <row r="53" spans="1:29" x14ac:dyDescent="0.25">
      <c r="A53" t="s">
        <v>29</v>
      </c>
      <c r="B53" t="s">
        <v>162</v>
      </c>
      <c r="C53" t="s">
        <v>59</v>
      </c>
      <c r="D53" t="s">
        <v>163</v>
      </c>
      <c r="E53" t="s">
        <v>164</v>
      </c>
      <c r="F53" t="s">
        <v>165</v>
      </c>
      <c r="G53" t="s">
        <v>46</v>
      </c>
      <c r="H53" t="s">
        <v>166</v>
      </c>
      <c r="I53" t="s">
        <v>167</v>
      </c>
      <c r="J53">
        <v>10</v>
      </c>
      <c r="K53">
        <v>0</v>
      </c>
      <c r="L53">
        <v>-3</v>
      </c>
      <c r="M53" s="5"/>
      <c r="N53" s="5"/>
      <c r="O53" s="5"/>
      <c r="P53" s="5"/>
      <c r="Q53" s="5"/>
      <c r="R53" s="5"/>
      <c r="S53" s="5"/>
      <c r="T53" s="5">
        <v>-1</v>
      </c>
      <c r="U53" s="5"/>
      <c r="V53" s="5"/>
      <c r="W53" s="5"/>
      <c r="X53" s="5"/>
      <c r="Y53" s="5"/>
      <c r="Z53" s="5"/>
      <c r="AA53" s="5">
        <v>-2</v>
      </c>
      <c r="AB53" s="5"/>
      <c r="AC53" s="5"/>
    </row>
    <row r="54" spans="1:29" x14ac:dyDescent="0.25">
      <c r="A54" t="s">
        <v>29</v>
      </c>
      <c r="B54" t="s">
        <v>168</v>
      </c>
      <c r="K54">
        <v>0</v>
      </c>
      <c r="L54">
        <v>-4</v>
      </c>
      <c r="M54" s="5"/>
      <c r="N54" s="5"/>
      <c r="O54" s="5"/>
      <c r="P54" s="5">
        <v>-1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-3</v>
      </c>
      <c r="AB54" s="5"/>
      <c r="AC54" s="5"/>
    </row>
    <row r="55" spans="1:29" x14ac:dyDescent="0.25">
      <c r="A55" t="s">
        <v>29</v>
      </c>
      <c r="B55" t="s">
        <v>169</v>
      </c>
      <c r="K55">
        <v>50</v>
      </c>
      <c r="L55">
        <v>0</v>
      </c>
      <c r="M55" s="5"/>
      <c r="N55" s="5"/>
      <c r="O55" s="5"/>
      <c r="P55" s="5">
        <v>10</v>
      </c>
      <c r="Q55" s="5">
        <v>5</v>
      </c>
      <c r="R55" s="5">
        <v>1</v>
      </c>
      <c r="S55" s="5"/>
      <c r="T55" s="5">
        <v>6</v>
      </c>
      <c r="U55" s="5">
        <v>2</v>
      </c>
      <c r="V55" s="5"/>
      <c r="W55" s="5"/>
      <c r="X55" s="5">
        <v>16</v>
      </c>
      <c r="Y55" s="5"/>
      <c r="Z55" s="5"/>
      <c r="AA55" s="5">
        <v>7</v>
      </c>
      <c r="AB55" s="5"/>
      <c r="AC55" s="5"/>
    </row>
    <row r="56" spans="1:29" x14ac:dyDescent="0.25">
      <c r="A56" t="s">
        <v>29</v>
      </c>
      <c r="B56" t="s">
        <v>170</v>
      </c>
      <c r="K56">
        <v>15</v>
      </c>
      <c r="L56">
        <v>0</v>
      </c>
      <c r="M56" s="5"/>
      <c r="N56" s="5"/>
      <c r="O56" s="5"/>
      <c r="P56" s="5">
        <v>6</v>
      </c>
      <c r="Q56" s="5"/>
      <c r="R56" s="5"/>
      <c r="S56" s="5"/>
      <c r="T56" s="5">
        <v>1</v>
      </c>
      <c r="U56" s="5"/>
      <c r="V56" s="5"/>
      <c r="W56" s="5"/>
      <c r="X56" s="5">
        <v>6</v>
      </c>
      <c r="Y56" s="5">
        <v>1</v>
      </c>
      <c r="Z56" s="5"/>
      <c r="AA56" s="5">
        <v>1</v>
      </c>
      <c r="AB56" s="5"/>
      <c r="AC56" s="5"/>
    </row>
    <row r="57" spans="1:29" x14ac:dyDescent="0.25">
      <c r="A57" t="s">
        <v>29</v>
      </c>
      <c r="B57" t="s">
        <v>171</v>
      </c>
      <c r="K57">
        <v>1</v>
      </c>
      <c r="L57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</row>
    <row r="58" spans="1:29" x14ac:dyDescent="0.25">
      <c r="A58" t="s">
        <v>29</v>
      </c>
      <c r="B58" t="s">
        <v>172</v>
      </c>
      <c r="K58">
        <v>11</v>
      </c>
      <c r="L58">
        <v>0</v>
      </c>
      <c r="M58" s="5"/>
      <c r="N58" s="5"/>
      <c r="O58" s="5"/>
      <c r="P58" s="5"/>
      <c r="Q58" s="5">
        <v>1</v>
      </c>
      <c r="R58" s="5"/>
      <c r="S58" s="5"/>
      <c r="T58" s="5"/>
      <c r="U58" s="5"/>
      <c r="V58" s="5"/>
      <c r="W58" s="5"/>
      <c r="X58" s="5">
        <v>10</v>
      </c>
      <c r="Y58" s="5"/>
      <c r="Z58" s="5"/>
      <c r="AA58" s="5"/>
      <c r="AB58" s="5"/>
      <c r="AC58" s="5"/>
    </row>
    <row r="59" spans="1:29" x14ac:dyDescent="0.25">
      <c r="A59" t="s">
        <v>29</v>
      </c>
      <c r="B59" t="s">
        <v>173</v>
      </c>
      <c r="K59">
        <v>10</v>
      </c>
      <c r="L59">
        <v>-1</v>
      </c>
      <c r="M59" s="5"/>
      <c r="N59" s="5"/>
      <c r="O59" s="5"/>
      <c r="P59" s="5"/>
      <c r="Q59" s="5">
        <v>2</v>
      </c>
      <c r="R59" s="5"/>
      <c r="S59" s="5"/>
      <c r="T59" s="5"/>
      <c r="U59" s="5">
        <v>8</v>
      </c>
      <c r="V59" s="5"/>
      <c r="W59" s="5"/>
      <c r="X59" s="5"/>
      <c r="Y59" s="5"/>
      <c r="Z59" s="5"/>
      <c r="AA59" s="5">
        <v>-1</v>
      </c>
      <c r="AB59" s="5"/>
      <c r="AC59" s="5"/>
    </row>
    <row r="60" spans="1:29" x14ac:dyDescent="0.25">
      <c r="A60" t="s">
        <v>29</v>
      </c>
      <c r="B60" t="s">
        <v>174</v>
      </c>
      <c r="K60">
        <v>1</v>
      </c>
      <c r="L60">
        <v>0</v>
      </c>
      <c r="M60" s="5"/>
      <c r="N60" s="5"/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t="s">
        <v>29</v>
      </c>
      <c r="B61" t="s">
        <v>175</v>
      </c>
      <c r="C61" t="s">
        <v>50</v>
      </c>
      <c r="D61" t="s">
        <v>176</v>
      </c>
      <c r="E61" t="s">
        <v>177</v>
      </c>
      <c r="F61" t="s">
        <v>178</v>
      </c>
      <c r="G61" t="s">
        <v>54</v>
      </c>
      <c r="H61" t="s">
        <v>179</v>
      </c>
      <c r="I61" t="s">
        <v>180</v>
      </c>
      <c r="J61">
        <v>70</v>
      </c>
      <c r="K61">
        <v>4</v>
      </c>
      <c r="L61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>
        <v>3</v>
      </c>
      <c r="Y61" s="5">
        <v>1</v>
      </c>
      <c r="Z61" s="5"/>
      <c r="AA61" s="5"/>
      <c r="AB61" s="5"/>
      <c r="AC61" s="5"/>
    </row>
    <row r="62" spans="1:29" x14ac:dyDescent="0.25">
      <c r="A62" t="s">
        <v>29</v>
      </c>
      <c r="B62" t="s">
        <v>181</v>
      </c>
      <c r="K62">
        <v>0</v>
      </c>
      <c r="L62">
        <v>-13</v>
      </c>
      <c r="M62" s="5"/>
      <c r="N62" s="5"/>
      <c r="O62" s="5"/>
      <c r="P62" s="5">
        <v>-4</v>
      </c>
      <c r="Q62" s="5"/>
      <c r="R62" s="5"/>
      <c r="S62" s="5"/>
      <c r="T62" s="5">
        <v>-2</v>
      </c>
      <c r="U62" s="5">
        <v>-2</v>
      </c>
      <c r="V62" s="5"/>
      <c r="W62" s="5"/>
      <c r="X62" s="5">
        <v>-3</v>
      </c>
      <c r="Y62" s="5"/>
      <c r="Z62" s="5"/>
      <c r="AA62" s="5">
        <v>-2</v>
      </c>
      <c r="AB62" s="5"/>
      <c r="AC62" s="5"/>
    </row>
    <row r="63" spans="1:29" x14ac:dyDescent="0.25">
      <c r="A63" t="s">
        <v>29</v>
      </c>
      <c r="B63" t="s">
        <v>182</v>
      </c>
      <c r="K63">
        <v>0</v>
      </c>
      <c r="L63">
        <v>-1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-1</v>
      </c>
      <c r="Y63" s="5"/>
      <c r="Z63" s="5"/>
      <c r="AA63" s="5"/>
      <c r="AB63" s="5"/>
      <c r="AC63" s="5"/>
    </row>
    <row r="64" spans="1:29" x14ac:dyDescent="0.25">
      <c r="A64" t="s">
        <v>29</v>
      </c>
      <c r="B64" s="1" t="s">
        <v>183</v>
      </c>
      <c r="K64">
        <v>0</v>
      </c>
      <c r="L64">
        <v>-2</v>
      </c>
      <c r="M64" s="5"/>
      <c r="N64" s="5"/>
      <c r="O64" s="5"/>
      <c r="P64" s="5"/>
      <c r="Q64" s="5">
        <v>-1</v>
      </c>
      <c r="R64" s="5"/>
      <c r="S64" s="5"/>
      <c r="T64" s="5">
        <v>-1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t="s">
        <v>29</v>
      </c>
      <c r="B65" t="s">
        <v>184</v>
      </c>
      <c r="K65">
        <v>1</v>
      </c>
      <c r="L65">
        <v>-2</v>
      </c>
      <c r="M65" s="5"/>
      <c r="N65" s="5"/>
      <c r="O65" s="5"/>
      <c r="P65" s="5">
        <v>-1</v>
      </c>
      <c r="Q65" s="5">
        <v>1</v>
      </c>
      <c r="R65" s="5"/>
      <c r="S65" s="5"/>
      <c r="T65" s="5">
        <v>-1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t="s">
        <v>29</v>
      </c>
      <c r="B66" t="s">
        <v>185</v>
      </c>
      <c r="K66">
        <v>0</v>
      </c>
      <c r="L66">
        <v>-2</v>
      </c>
      <c r="M66" s="5"/>
      <c r="N66" s="5"/>
      <c r="O66" s="5"/>
      <c r="P66" s="5">
        <v>-1</v>
      </c>
      <c r="Q66" s="5"/>
      <c r="R66" s="5"/>
      <c r="S66" s="5"/>
      <c r="T66" s="5"/>
      <c r="U66" s="5"/>
      <c r="V66" s="5"/>
      <c r="W66" s="5"/>
      <c r="X66" s="5">
        <v>-1</v>
      </c>
      <c r="Y66" s="5"/>
      <c r="Z66" s="5"/>
      <c r="AA66" s="5"/>
      <c r="AB66" s="5"/>
      <c r="AC66" s="5"/>
    </row>
    <row r="67" spans="1:29" x14ac:dyDescent="0.25">
      <c r="A67" t="s">
        <v>29</v>
      </c>
      <c r="B67" t="s">
        <v>186</v>
      </c>
      <c r="K67">
        <v>0</v>
      </c>
      <c r="L67">
        <v>-3</v>
      </c>
      <c r="M67" s="5"/>
      <c r="N67" s="5"/>
      <c r="O67" s="5"/>
      <c r="P67" s="5">
        <v>-1</v>
      </c>
      <c r="Q67" s="5"/>
      <c r="R67" s="5"/>
      <c r="S67" s="5"/>
      <c r="T67" s="5">
        <v>-1</v>
      </c>
      <c r="U67" s="5"/>
      <c r="V67" s="5"/>
      <c r="W67" s="5"/>
      <c r="X67" s="5">
        <v>-1</v>
      </c>
      <c r="Y67" s="5"/>
      <c r="Z67" s="5"/>
      <c r="AA67" s="5"/>
      <c r="AB67" s="5"/>
      <c r="AC67" s="5"/>
    </row>
    <row r="68" spans="1:29" x14ac:dyDescent="0.25">
      <c r="A68" t="s">
        <v>29</v>
      </c>
      <c r="B68" t="s">
        <v>187</v>
      </c>
      <c r="K68">
        <v>0</v>
      </c>
      <c r="L68">
        <v>-15</v>
      </c>
      <c r="M68" s="5"/>
      <c r="N68" s="5"/>
      <c r="O68" s="5"/>
      <c r="P68" s="5">
        <v>-6</v>
      </c>
      <c r="Q68" s="5"/>
      <c r="R68" s="5"/>
      <c r="S68" s="5"/>
      <c r="T68" s="5">
        <v>-1</v>
      </c>
      <c r="U68" s="5"/>
      <c r="V68" s="5"/>
      <c r="W68" s="5"/>
      <c r="X68" s="5">
        <v>-6</v>
      </c>
      <c r="Y68" s="5">
        <v>-1</v>
      </c>
      <c r="Z68" s="5"/>
      <c r="AA68" s="5">
        <v>-1</v>
      </c>
      <c r="AB68" s="5"/>
      <c r="AC68" s="5"/>
    </row>
    <row r="69" spans="1:29" x14ac:dyDescent="0.25">
      <c r="A69" t="s">
        <v>29</v>
      </c>
      <c r="B69" t="s">
        <v>188</v>
      </c>
      <c r="K69">
        <v>1</v>
      </c>
      <c r="L69">
        <v>0</v>
      </c>
      <c r="M69" s="5"/>
      <c r="N69" s="5"/>
      <c r="O69" s="5"/>
      <c r="P69" s="5"/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t="s">
        <v>29</v>
      </c>
      <c r="B70" t="s">
        <v>189</v>
      </c>
      <c r="C70" t="s">
        <v>59</v>
      </c>
      <c r="D70" t="s">
        <v>190</v>
      </c>
      <c r="E70" t="s">
        <v>191</v>
      </c>
      <c r="F70" t="s">
        <v>192</v>
      </c>
      <c r="G70" t="s">
        <v>144</v>
      </c>
      <c r="H70" t="s">
        <v>193</v>
      </c>
      <c r="I70" t="s">
        <v>194</v>
      </c>
      <c r="J70">
        <v>39</v>
      </c>
      <c r="K70">
        <v>0</v>
      </c>
      <c r="L70">
        <v>-26</v>
      </c>
      <c r="M70" s="5"/>
      <c r="N70" s="5"/>
      <c r="O70" s="5"/>
      <c r="P70" s="5">
        <v>-9</v>
      </c>
      <c r="Q70" s="5"/>
      <c r="R70" s="5"/>
      <c r="S70" s="5"/>
      <c r="T70" s="5">
        <v>-1</v>
      </c>
      <c r="U70" s="5"/>
      <c r="V70" s="5"/>
      <c r="W70" s="5"/>
      <c r="X70" s="5">
        <v>-8</v>
      </c>
      <c r="Y70" s="5">
        <v>-1</v>
      </c>
      <c r="Z70" s="5"/>
      <c r="AA70" s="5">
        <v>-7</v>
      </c>
      <c r="AB70" s="5"/>
      <c r="AC70" s="5"/>
    </row>
    <row r="71" spans="1:29" x14ac:dyDescent="0.25">
      <c r="A71" t="s">
        <v>29</v>
      </c>
      <c r="B71" t="s">
        <v>195</v>
      </c>
      <c r="K71">
        <v>0</v>
      </c>
      <c r="L71">
        <v>-3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-3</v>
      </c>
      <c r="Y71" s="5"/>
      <c r="Z71" s="5"/>
      <c r="AA71" s="5"/>
      <c r="AB71" s="5"/>
      <c r="AC71" s="5"/>
    </row>
    <row r="72" spans="1:29" x14ac:dyDescent="0.25">
      <c r="A72" t="s">
        <v>29</v>
      </c>
      <c r="B72" t="s">
        <v>196</v>
      </c>
      <c r="C72" t="s">
        <v>59</v>
      </c>
      <c r="D72" t="s">
        <v>163</v>
      </c>
      <c r="E72" t="s">
        <v>164</v>
      </c>
      <c r="F72" t="s">
        <v>165</v>
      </c>
      <c r="G72" t="s">
        <v>46</v>
      </c>
      <c r="H72" t="s">
        <v>166</v>
      </c>
      <c r="I72" t="s">
        <v>167</v>
      </c>
      <c r="J72">
        <v>10</v>
      </c>
      <c r="K72">
        <v>4</v>
      </c>
      <c r="L72">
        <v>0</v>
      </c>
      <c r="M72" s="5"/>
      <c r="N72" s="5"/>
      <c r="O72" s="5"/>
      <c r="P72" s="5"/>
      <c r="Q72" s="5"/>
      <c r="R72" s="5"/>
      <c r="S72" s="5"/>
      <c r="T72" s="5">
        <v>1</v>
      </c>
      <c r="U72" s="5"/>
      <c r="V72" s="5"/>
      <c r="W72" s="5"/>
      <c r="X72" s="5">
        <v>1</v>
      </c>
      <c r="Y72" s="5"/>
      <c r="Z72" s="5"/>
      <c r="AA72" s="5">
        <v>2</v>
      </c>
      <c r="AB72" s="5"/>
      <c r="AC72" s="5"/>
    </row>
    <row r="73" spans="1:29" x14ac:dyDescent="0.25">
      <c r="A73" t="s">
        <v>29</v>
      </c>
      <c r="B73" t="s">
        <v>197</v>
      </c>
      <c r="C73" t="s">
        <v>198</v>
      </c>
      <c r="D73" t="s">
        <v>199</v>
      </c>
      <c r="E73" t="s">
        <v>200</v>
      </c>
      <c r="F73" t="s">
        <v>201</v>
      </c>
      <c r="G73" t="s">
        <v>46</v>
      </c>
      <c r="H73" t="s">
        <v>202</v>
      </c>
      <c r="I73" t="s">
        <v>203</v>
      </c>
      <c r="J73">
        <v>0</v>
      </c>
      <c r="K73">
        <v>1</v>
      </c>
      <c r="L73">
        <v>0</v>
      </c>
      <c r="M73" s="5"/>
      <c r="N73" s="5"/>
      <c r="O73" s="5"/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t="s">
        <v>29</v>
      </c>
      <c r="B74" t="s">
        <v>204</v>
      </c>
      <c r="K74">
        <v>1</v>
      </c>
      <c r="L74">
        <v>0</v>
      </c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t="s">
        <v>29</v>
      </c>
      <c r="B75" t="s">
        <v>205</v>
      </c>
      <c r="K75">
        <v>0</v>
      </c>
      <c r="L75">
        <v>-1</v>
      </c>
      <c r="M75" s="5"/>
      <c r="N75" s="5"/>
      <c r="O75" s="5"/>
      <c r="P75" s="5"/>
      <c r="Q75" s="5"/>
      <c r="R75" s="5"/>
      <c r="S75" s="5"/>
      <c r="T75" s="5">
        <v>-1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t="s">
        <v>29</v>
      </c>
      <c r="B76" t="s">
        <v>206</v>
      </c>
      <c r="K76">
        <v>0</v>
      </c>
      <c r="L76">
        <v>-1</v>
      </c>
      <c r="M76" s="5"/>
      <c r="N76" s="5"/>
      <c r="O76" s="5"/>
      <c r="P76" s="5"/>
      <c r="Q76" s="5"/>
      <c r="R76" s="5">
        <v>-1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t="s">
        <v>29</v>
      </c>
      <c r="B77" t="s">
        <v>207</v>
      </c>
      <c r="K77">
        <v>0</v>
      </c>
      <c r="L77">
        <v>-5</v>
      </c>
      <c r="M77" s="5"/>
      <c r="N77" s="5"/>
      <c r="O77" s="5"/>
      <c r="P77" s="5">
        <v>-1</v>
      </c>
      <c r="Q77" s="5"/>
      <c r="R77" s="5"/>
      <c r="S77" s="5"/>
      <c r="T77" s="5"/>
      <c r="U77" s="5"/>
      <c r="V77" s="5"/>
      <c r="W77" s="5"/>
      <c r="X77" s="5">
        <v>-2</v>
      </c>
      <c r="Y77" s="5">
        <v>-1</v>
      </c>
      <c r="Z77" s="5"/>
      <c r="AA77" s="5">
        <v>-1</v>
      </c>
      <c r="AB77" s="5"/>
      <c r="AC77" s="5"/>
    </row>
    <row r="78" spans="1:29" x14ac:dyDescent="0.25">
      <c r="A78" t="s">
        <v>29</v>
      </c>
      <c r="B78" t="s">
        <v>208</v>
      </c>
      <c r="K78">
        <v>15</v>
      </c>
      <c r="L78">
        <v>0</v>
      </c>
      <c r="M78" s="5"/>
      <c r="N78" s="5"/>
      <c r="O78" s="5"/>
      <c r="P78" s="5">
        <v>6</v>
      </c>
      <c r="Q78" s="5"/>
      <c r="R78" s="5"/>
      <c r="S78" s="5"/>
      <c r="T78" s="5">
        <v>1</v>
      </c>
      <c r="U78" s="5"/>
      <c r="V78" s="5"/>
      <c r="W78" s="5"/>
      <c r="X78" s="5">
        <v>6</v>
      </c>
      <c r="Y78" s="5">
        <v>1</v>
      </c>
      <c r="Z78" s="5"/>
      <c r="AA78" s="5">
        <v>1</v>
      </c>
      <c r="AB78" s="5"/>
      <c r="AC78" s="5"/>
    </row>
    <row r="79" spans="1:29" x14ac:dyDescent="0.25">
      <c r="A79" t="s">
        <v>29</v>
      </c>
      <c r="B79" t="s">
        <v>209</v>
      </c>
      <c r="K79">
        <v>1</v>
      </c>
      <c r="L79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5"/>
      <c r="AA79" s="5"/>
      <c r="AB79" s="5"/>
      <c r="AC79" s="5"/>
    </row>
    <row r="80" spans="1:29" x14ac:dyDescent="0.25">
      <c r="A80" t="s">
        <v>29</v>
      </c>
      <c r="B80" t="s">
        <v>210</v>
      </c>
      <c r="K80">
        <v>12</v>
      </c>
      <c r="L80">
        <v>-1</v>
      </c>
      <c r="M80" s="5"/>
      <c r="N80" s="5"/>
      <c r="O80" s="5"/>
      <c r="P80" s="5">
        <v>5</v>
      </c>
      <c r="Q80" s="5"/>
      <c r="R80" s="5"/>
      <c r="S80" s="5"/>
      <c r="T80" s="5">
        <v>1</v>
      </c>
      <c r="U80" s="5"/>
      <c r="V80" s="5"/>
      <c r="W80" s="5"/>
      <c r="X80" s="5">
        <v>5</v>
      </c>
      <c r="Y80" s="5">
        <v>1</v>
      </c>
      <c r="Z80" s="5"/>
      <c r="AA80" s="5">
        <v>-1</v>
      </c>
      <c r="AB80" s="5"/>
      <c r="AC80" s="5"/>
    </row>
    <row r="81" spans="1:29" x14ac:dyDescent="0.25">
      <c r="A81" t="s">
        <v>29</v>
      </c>
      <c r="B81" t="s">
        <v>211</v>
      </c>
      <c r="K81">
        <v>30</v>
      </c>
      <c r="L81">
        <v>0</v>
      </c>
      <c r="M81" s="5"/>
      <c r="N81" s="5"/>
      <c r="O81" s="5"/>
      <c r="P81" s="5"/>
      <c r="Q81" s="5">
        <v>8</v>
      </c>
      <c r="R81" s="5">
        <v>1</v>
      </c>
      <c r="S81" s="5"/>
      <c r="T81" s="5">
        <v>2</v>
      </c>
      <c r="U81" s="5">
        <v>2</v>
      </c>
      <c r="V81" s="5"/>
      <c r="W81" s="5"/>
      <c r="X81" s="5">
        <v>6</v>
      </c>
      <c r="Y81" s="5"/>
      <c r="Z81" s="5"/>
      <c r="AA81" s="5">
        <v>7</v>
      </c>
      <c r="AB81" s="5"/>
      <c r="AC81" s="5"/>
    </row>
    <row r="82" spans="1:29" x14ac:dyDescent="0.25">
      <c r="A82" t="s">
        <v>29</v>
      </c>
      <c r="B82" t="s">
        <v>212</v>
      </c>
      <c r="C82" t="s">
        <v>59</v>
      </c>
      <c r="D82" t="s">
        <v>213</v>
      </c>
      <c r="E82" t="s">
        <v>214</v>
      </c>
      <c r="F82" t="s">
        <v>215</v>
      </c>
      <c r="G82" t="s">
        <v>91</v>
      </c>
      <c r="H82" t="s">
        <v>216</v>
      </c>
      <c r="I82" t="s">
        <v>217</v>
      </c>
      <c r="J82">
        <v>0</v>
      </c>
      <c r="K82">
        <v>4</v>
      </c>
      <c r="L82">
        <v>0</v>
      </c>
      <c r="M82" s="5"/>
      <c r="N82" s="5"/>
      <c r="O82" s="5"/>
      <c r="P82" s="5">
        <v>1</v>
      </c>
      <c r="Q82" s="5"/>
      <c r="R82" s="5"/>
      <c r="S82" s="5"/>
      <c r="T82" s="5">
        <v>1</v>
      </c>
      <c r="U82" s="5">
        <v>1</v>
      </c>
      <c r="V82" s="5"/>
      <c r="W82" s="5"/>
      <c r="X82" s="5">
        <v>1</v>
      </c>
      <c r="Y82" s="5"/>
      <c r="Z82" s="5"/>
      <c r="AA82" s="5"/>
      <c r="AB82" s="5"/>
      <c r="AC82" s="5"/>
    </row>
    <row r="83" spans="1:29" x14ac:dyDescent="0.25">
      <c r="A83" t="s">
        <v>29</v>
      </c>
      <c r="B83" t="s">
        <v>218</v>
      </c>
      <c r="K83">
        <v>1</v>
      </c>
      <c r="L83">
        <v>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1</v>
      </c>
      <c r="AB83" s="5"/>
      <c r="AC83" s="5"/>
    </row>
    <row r="84" spans="1:29" x14ac:dyDescent="0.25">
      <c r="A84" t="s">
        <v>29</v>
      </c>
      <c r="B84" t="s">
        <v>219</v>
      </c>
      <c r="K84">
        <v>0</v>
      </c>
      <c r="L84">
        <v>-14</v>
      </c>
      <c r="M84" s="5"/>
      <c r="N84" s="5"/>
      <c r="O84" s="5"/>
      <c r="P84" s="5">
        <v>-6</v>
      </c>
      <c r="Q84" s="5"/>
      <c r="R84" s="5"/>
      <c r="S84" s="5"/>
      <c r="T84" s="5">
        <v>-1</v>
      </c>
      <c r="U84" s="5"/>
      <c r="V84" s="5"/>
      <c r="W84" s="5"/>
      <c r="X84" s="5">
        <v>-5</v>
      </c>
      <c r="Y84" s="5">
        <v>-1</v>
      </c>
      <c r="Z84" s="5"/>
      <c r="AA84" s="5">
        <v>-1</v>
      </c>
      <c r="AB84" s="5"/>
      <c r="AC84" s="5"/>
    </row>
    <row r="85" spans="1:29" x14ac:dyDescent="0.25">
      <c r="A85" t="s">
        <v>29</v>
      </c>
      <c r="B85" t="s">
        <v>220</v>
      </c>
      <c r="K85">
        <v>15</v>
      </c>
      <c r="L85">
        <v>0</v>
      </c>
      <c r="M85" s="5"/>
      <c r="N85" s="5"/>
      <c r="O85" s="5"/>
      <c r="P85" s="5">
        <v>6</v>
      </c>
      <c r="Q85" s="5"/>
      <c r="R85" s="5"/>
      <c r="S85" s="5"/>
      <c r="T85" s="5">
        <v>1</v>
      </c>
      <c r="U85" s="5"/>
      <c r="V85" s="5"/>
      <c r="W85" s="5"/>
      <c r="X85" s="5">
        <v>6</v>
      </c>
      <c r="Y85" s="5">
        <v>1</v>
      </c>
      <c r="Z85" s="5"/>
      <c r="AA85" s="5">
        <v>1</v>
      </c>
      <c r="AB85" s="5"/>
      <c r="AC85" s="5"/>
    </row>
    <row r="86" spans="1:29" x14ac:dyDescent="0.25">
      <c r="A86" t="s">
        <v>29</v>
      </c>
      <c r="B86" t="s">
        <v>221</v>
      </c>
      <c r="C86" t="s">
        <v>59</v>
      </c>
      <c r="D86" t="s">
        <v>222</v>
      </c>
      <c r="E86" t="s">
        <v>223</v>
      </c>
      <c r="F86" t="s">
        <v>224</v>
      </c>
      <c r="G86" t="s">
        <v>46</v>
      </c>
      <c r="H86" t="s">
        <v>225</v>
      </c>
      <c r="I86" t="s">
        <v>226</v>
      </c>
      <c r="J86">
        <v>0</v>
      </c>
      <c r="K86">
        <v>8</v>
      </c>
      <c r="L86">
        <v>0</v>
      </c>
      <c r="M86" s="5"/>
      <c r="N86" s="5"/>
      <c r="O86" s="5"/>
      <c r="P86" s="5"/>
      <c r="Q86" s="5"/>
      <c r="R86" s="5"/>
      <c r="S86" s="5"/>
      <c r="T86" s="5">
        <v>1</v>
      </c>
      <c r="U86" s="5"/>
      <c r="V86" s="5"/>
      <c r="W86" s="5"/>
      <c r="X86" s="5">
        <v>7</v>
      </c>
      <c r="Y86" s="5"/>
      <c r="Z86" s="5"/>
      <c r="AA86" s="5"/>
      <c r="AB86" s="5"/>
      <c r="AC86" s="5"/>
    </row>
    <row r="87" spans="1:29" x14ac:dyDescent="0.25">
      <c r="A87" t="s">
        <v>29</v>
      </c>
      <c r="B87" t="s">
        <v>227</v>
      </c>
      <c r="K87">
        <v>0</v>
      </c>
      <c r="L87">
        <v>-2</v>
      </c>
      <c r="M87" s="5"/>
      <c r="N87" s="5"/>
      <c r="O87" s="5"/>
      <c r="P87" s="5">
        <v>-1</v>
      </c>
      <c r="Q87" s="5"/>
      <c r="R87" s="5"/>
      <c r="S87" s="5"/>
      <c r="T87" s="5"/>
      <c r="U87" s="5"/>
      <c r="V87" s="5"/>
      <c r="W87" s="5"/>
      <c r="X87" s="5">
        <v>-1</v>
      </c>
      <c r="Y87" s="5"/>
      <c r="Z87" s="5"/>
      <c r="AA87" s="5"/>
      <c r="AB87" s="5"/>
      <c r="AC87" s="5"/>
    </row>
    <row r="88" spans="1:29" x14ac:dyDescent="0.25">
      <c r="A88" t="s">
        <v>29</v>
      </c>
      <c r="B88" t="s">
        <v>228</v>
      </c>
      <c r="K88">
        <v>0</v>
      </c>
      <c r="L88">
        <v>-15</v>
      </c>
      <c r="M88" s="5"/>
      <c r="N88" s="5"/>
      <c r="O88" s="5"/>
      <c r="P88" s="5">
        <v>-6</v>
      </c>
      <c r="Q88" s="5"/>
      <c r="R88" s="5"/>
      <c r="S88" s="5"/>
      <c r="T88" s="5">
        <v>-1</v>
      </c>
      <c r="U88" s="5"/>
      <c r="V88" s="5"/>
      <c r="W88" s="5"/>
      <c r="X88" s="5">
        <v>-6</v>
      </c>
      <c r="Y88" s="5">
        <v>-1</v>
      </c>
      <c r="Z88" s="5"/>
      <c r="AA88" s="5">
        <v>-1</v>
      </c>
      <c r="AB88" s="5"/>
      <c r="AC88" s="5"/>
    </row>
    <row r="89" spans="1:29" x14ac:dyDescent="0.25">
      <c r="A89" t="s">
        <v>29</v>
      </c>
      <c r="B89" t="s">
        <v>229</v>
      </c>
      <c r="C89" t="s">
        <v>59</v>
      </c>
      <c r="D89" t="s">
        <v>230</v>
      </c>
      <c r="E89" t="s">
        <v>231</v>
      </c>
      <c r="F89" t="s">
        <v>232</v>
      </c>
      <c r="G89" t="s">
        <v>46</v>
      </c>
      <c r="H89" t="s">
        <v>233</v>
      </c>
      <c r="I89" t="s">
        <v>234</v>
      </c>
      <c r="J89">
        <v>0</v>
      </c>
      <c r="K89">
        <v>1</v>
      </c>
      <c r="L89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</v>
      </c>
      <c r="Y89" s="5"/>
      <c r="Z89" s="5"/>
      <c r="AA89" s="5"/>
      <c r="AB89" s="5"/>
      <c r="AC89" s="5"/>
    </row>
    <row r="90" spans="1:29" x14ac:dyDescent="0.25">
      <c r="A90" t="s">
        <v>29</v>
      </c>
      <c r="B90" t="s">
        <v>235</v>
      </c>
      <c r="K90">
        <v>3</v>
      </c>
      <c r="L90">
        <v>0</v>
      </c>
      <c r="M90" s="5"/>
      <c r="N90" s="5"/>
      <c r="O90" s="5"/>
      <c r="P90" s="5"/>
      <c r="Q90" s="5"/>
      <c r="R90" s="5"/>
      <c r="S90" s="5"/>
      <c r="T90" s="5"/>
      <c r="U90" s="5">
        <v>2</v>
      </c>
      <c r="V90" s="5"/>
      <c r="W90" s="5"/>
      <c r="X90" s="5">
        <v>1</v>
      </c>
      <c r="Y90" s="5"/>
      <c r="Z90" s="5"/>
      <c r="AA90" s="5"/>
      <c r="AB90" s="5"/>
      <c r="AC90" s="5"/>
    </row>
    <row r="91" spans="1:29" x14ac:dyDescent="0.25">
      <c r="A91" t="s">
        <v>29</v>
      </c>
      <c r="B91" t="s">
        <v>236</v>
      </c>
      <c r="K91">
        <v>0</v>
      </c>
      <c r="L91">
        <v>-2</v>
      </c>
      <c r="M91" s="5"/>
      <c r="N91" s="5"/>
      <c r="O91" s="5"/>
      <c r="P91" s="5">
        <v>-1</v>
      </c>
      <c r="Q91" s="5"/>
      <c r="R91" s="5"/>
      <c r="S91" s="5"/>
      <c r="T91" s="5"/>
      <c r="U91" s="5"/>
      <c r="V91" s="5"/>
      <c r="W91" s="5"/>
      <c r="X91" s="5">
        <v>-1</v>
      </c>
      <c r="Y91" s="5"/>
      <c r="Z91" s="5"/>
      <c r="AA91" s="5"/>
      <c r="AB91" s="5"/>
      <c r="AC91" s="5"/>
    </row>
    <row r="92" spans="1:29" x14ac:dyDescent="0.25">
      <c r="A92" t="s">
        <v>29</v>
      </c>
      <c r="B92" t="s">
        <v>237</v>
      </c>
      <c r="K92">
        <v>0</v>
      </c>
      <c r="L92">
        <v>-15</v>
      </c>
      <c r="M92" s="5"/>
      <c r="N92" s="5"/>
      <c r="O92" s="5"/>
      <c r="P92" s="5">
        <v>-6</v>
      </c>
      <c r="Q92" s="5"/>
      <c r="R92" s="5"/>
      <c r="S92" s="5"/>
      <c r="T92" s="5">
        <v>-1</v>
      </c>
      <c r="U92" s="5"/>
      <c r="V92" s="5"/>
      <c r="W92" s="5"/>
      <c r="X92" s="5">
        <v>-6</v>
      </c>
      <c r="Y92" s="5">
        <v>-1</v>
      </c>
      <c r="Z92" s="5"/>
      <c r="AA92" s="5">
        <v>-1</v>
      </c>
      <c r="AB92" s="5"/>
      <c r="AC92" s="5"/>
    </row>
    <row r="93" spans="1:29" x14ac:dyDescent="0.25">
      <c r="A93" t="s">
        <v>29</v>
      </c>
      <c r="B93" t="s">
        <v>238</v>
      </c>
      <c r="K93">
        <v>0</v>
      </c>
      <c r="L93">
        <v>-2</v>
      </c>
      <c r="M93" s="5"/>
      <c r="N93" s="5"/>
      <c r="O93" s="5"/>
      <c r="P93" s="5">
        <v>-1</v>
      </c>
      <c r="Q93" s="5"/>
      <c r="R93" s="5"/>
      <c r="S93" s="5"/>
      <c r="T93" s="5"/>
      <c r="U93" s="5"/>
      <c r="V93" s="5"/>
      <c r="W93" s="5"/>
      <c r="X93" s="5">
        <v>-1</v>
      </c>
      <c r="Y93" s="5"/>
      <c r="Z93" s="5"/>
      <c r="AA93" s="5"/>
      <c r="AB93" s="5"/>
      <c r="AC93" s="5"/>
    </row>
    <row r="94" spans="1:29" x14ac:dyDescent="0.25">
      <c r="A94" t="s">
        <v>29</v>
      </c>
      <c r="B94" t="s">
        <v>239</v>
      </c>
      <c r="C94" t="s">
        <v>59</v>
      </c>
      <c r="D94" t="s">
        <v>240</v>
      </c>
      <c r="E94" t="s">
        <v>241</v>
      </c>
      <c r="F94" t="s">
        <v>242</v>
      </c>
      <c r="G94" t="s">
        <v>46</v>
      </c>
      <c r="H94" t="s">
        <v>243</v>
      </c>
      <c r="I94" t="s">
        <v>244</v>
      </c>
      <c r="J94">
        <v>40</v>
      </c>
      <c r="K94">
        <v>0</v>
      </c>
      <c r="L94">
        <v>-2</v>
      </c>
      <c r="M94" s="5"/>
      <c r="N94" s="5"/>
      <c r="O94" s="5"/>
      <c r="P94" s="5"/>
      <c r="Q94" s="5"/>
      <c r="R94" s="5"/>
      <c r="S94" s="5"/>
      <c r="T94" s="5">
        <v>-1</v>
      </c>
      <c r="U94" s="5"/>
      <c r="V94" s="5"/>
      <c r="W94" s="5"/>
      <c r="X94" s="5">
        <v>-1</v>
      </c>
      <c r="Y94" s="5"/>
      <c r="Z94" s="5"/>
      <c r="AA94" s="5"/>
      <c r="AB94" s="5"/>
      <c r="AC94" s="5"/>
    </row>
    <row r="95" spans="1:29" x14ac:dyDescent="0.25">
      <c r="A95" t="s">
        <v>29</v>
      </c>
      <c r="B95" t="s">
        <v>245</v>
      </c>
      <c r="K95">
        <v>0</v>
      </c>
      <c r="L95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t="s">
        <v>29</v>
      </c>
      <c r="B96" t="s">
        <v>246</v>
      </c>
      <c r="K96">
        <v>0</v>
      </c>
      <c r="L96">
        <v>-4</v>
      </c>
      <c r="M96" s="5"/>
      <c r="N96" s="5"/>
      <c r="O96" s="5"/>
      <c r="P96" s="5">
        <v>-1</v>
      </c>
      <c r="Q96" s="5"/>
      <c r="R96" s="5"/>
      <c r="S96" s="5"/>
      <c r="T96" s="5">
        <v>-1</v>
      </c>
      <c r="U96" s="5"/>
      <c r="V96" s="5"/>
      <c r="W96" s="5"/>
      <c r="X96" s="5">
        <v>-1</v>
      </c>
      <c r="Y96" s="5"/>
      <c r="Z96" s="5"/>
      <c r="AA96" s="5">
        <v>-1</v>
      </c>
      <c r="AB96" s="5"/>
      <c r="AC96" s="5"/>
    </row>
    <row r="97" spans="1:29" x14ac:dyDescent="0.25">
      <c r="A97" t="s">
        <v>29</v>
      </c>
      <c r="B97" t="s">
        <v>247</v>
      </c>
      <c r="C97" t="s">
        <v>59</v>
      </c>
      <c r="D97" t="s">
        <v>248</v>
      </c>
      <c r="E97" t="s">
        <v>249</v>
      </c>
      <c r="F97" t="s">
        <v>250</v>
      </c>
      <c r="G97" t="s">
        <v>91</v>
      </c>
      <c r="H97" t="s">
        <v>251</v>
      </c>
      <c r="I97" t="s">
        <v>252</v>
      </c>
      <c r="J97">
        <v>9</v>
      </c>
      <c r="K97">
        <v>4</v>
      </c>
      <c r="L97">
        <v>0</v>
      </c>
      <c r="M97" s="5"/>
      <c r="N97" s="5"/>
      <c r="O97" s="5"/>
      <c r="P97" s="5">
        <v>2</v>
      </c>
      <c r="Q97" s="5"/>
      <c r="R97" s="5"/>
      <c r="S97" s="5"/>
      <c r="T97" s="5"/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</row>
    <row r="98" spans="1:29" x14ac:dyDescent="0.25">
      <c r="A98" t="s">
        <v>29</v>
      </c>
      <c r="B98" t="s">
        <v>253</v>
      </c>
      <c r="C98" t="s">
        <v>59</v>
      </c>
      <c r="D98" t="s">
        <v>254</v>
      </c>
      <c r="E98" t="s">
        <v>255</v>
      </c>
      <c r="F98" t="s">
        <v>256</v>
      </c>
      <c r="G98" t="s">
        <v>91</v>
      </c>
      <c r="H98" t="s">
        <v>257</v>
      </c>
      <c r="I98" t="s">
        <v>258</v>
      </c>
      <c r="J98">
        <v>1</v>
      </c>
      <c r="K98">
        <v>2</v>
      </c>
      <c r="L98">
        <v>0</v>
      </c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</row>
    <row r="99" spans="1:29" x14ac:dyDescent="0.25">
      <c r="A99" t="s">
        <v>29</v>
      </c>
      <c r="B99" t="s">
        <v>259</v>
      </c>
      <c r="K99">
        <v>2</v>
      </c>
      <c r="L99"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2</v>
      </c>
      <c r="AB99" s="5"/>
      <c r="AC99" s="5"/>
    </row>
    <row r="100" spans="1:29" x14ac:dyDescent="0.25">
      <c r="A100" t="s">
        <v>29</v>
      </c>
      <c r="B100" t="s">
        <v>260</v>
      </c>
      <c r="C100" t="s">
        <v>198</v>
      </c>
      <c r="D100" t="s">
        <v>261</v>
      </c>
      <c r="E100" t="s">
        <v>262</v>
      </c>
      <c r="F100" t="s">
        <v>263</v>
      </c>
      <c r="G100" t="s">
        <v>46</v>
      </c>
      <c r="H100" t="s">
        <v>264</v>
      </c>
      <c r="I100" t="s">
        <v>265</v>
      </c>
      <c r="J100">
        <v>0</v>
      </c>
      <c r="K100">
        <v>1</v>
      </c>
      <c r="L100">
        <v>0</v>
      </c>
      <c r="M100" s="5"/>
      <c r="N100" s="5"/>
      <c r="O100" s="5"/>
      <c r="P100" s="5"/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t="s">
        <v>29</v>
      </c>
      <c r="B101" t="s">
        <v>266</v>
      </c>
      <c r="K101">
        <v>57</v>
      </c>
      <c r="L101">
        <v>0</v>
      </c>
      <c r="M101" s="5"/>
      <c r="N101" s="5"/>
      <c r="O101" s="5"/>
      <c r="P101" s="5">
        <v>14</v>
      </c>
      <c r="Q101" s="5">
        <v>5</v>
      </c>
      <c r="R101" s="5">
        <v>1</v>
      </c>
      <c r="S101" s="5"/>
      <c r="T101" s="5">
        <v>6</v>
      </c>
      <c r="U101" s="5">
        <v>2</v>
      </c>
      <c r="V101" s="5"/>
      <c r="W101" s="5"/>
      <c r="X101" s="5">
        <v>16</v>
      </c>
      <c r="Y101" s="5"/>
      <c r="Z101" s="5"/>
      <c r="AA101" s="5">
        <v>10</v>
      </c>
      <c r="AB101" s="5"/>
      <c r="AC101" s="5"/>
    </row>
    <row r="102" spans="1:29" x14ac:dyDescent="0.25">
      <c r="A102" t="s">
        <v>29</v>
      </c>
      <c r="B102" t="s">
        <v>267</v>
      </c>
      <c r="K102">
        <v>0</v>
      </c>
      <c r="L102">
        <v>-8</v>
      </c>
      <c r="M102" s="5"/>
      <c r="N102" s="5"/>
      <c r="O102" s="5"/>
      <c r="P102" s="5"/>
      <c r="Q102" s="5">
        <v>-1</v>
      </c>
      <c r="R102" s="5"/>
      <c r="S102" s="5"/>
      <c r="T102" s="5">
        <v>-1</v>
      </c>
      <c r="U102" s="5"/>
      <c r="V102" s="5"/>
      <c r="W102" s="5"/>
      <c r="X102" s="5">
        <v>-3</v>
      </c>
      <c r="Y102" s="5">
        <v>-2</v>
      </c>
      <c r="Z102" s="5"/>
      <c r="AA102" s="5">
        <v>-1</v>
      </c>
      <c r="AB102" s="5"/>
      <c r="AC102" s="5"/>
    </row>
    <row r="103" spans="1:29" x14ac:dyDescent="0.25">
      <c r="A103" t="s">
        <v>29</v>
      </c>
      <c r="B103" t="s">
        <v>268</v>
      </c>
      <c r="K103">
        <v>1</v>
      </c>
      <c r="L103">
        <v>-11</v>
      </c>
      <c r="M103" s="5"/>
      <c r="N103" s="5"/>
      <c r="O103" s="5"/>
      <c r="P103" s="5"/>
      <c r="Q103" s="5"/>
      <c r="R103" s="5"/>
      <c r="S103" s="5"/>
      <c r="T103" s="5">
        <v>-2</v>
      </c>
      <c r="U103" s="5">
        <v>1</v>
      </c>
      <c r="V103" s="5"/>
      <c r="W103" s="5"/>
      <c r="X103" s="5">
        <v>-9</v>
      </c>
      <c r="Y103" s="5"/>
      <c r="Z103" s="5"/>
      <c r="AA103" s="5"/>
      <c r="AB103" s="5"/>
      <c r="AC103" s="5"/>
    </row>
    <row r="104" spans="1:29" x14ac:dyDescent="0.25">
      <c r="A104" t="s">
        <v>29</v>
      </c>
      <c r="B104" t="s">
        <v>269</v>
      </c>
      <c r="K104">
        <v>0</v>
      </c>
      <c r="L104">
        <v>-1</v>
      </c>
      <c r="M104" s="5"/>
      <c r="N104" s="5"/>
      <c r="O104" s="5"/>
      <c r="P104" s="5">
        <v>-1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t="s">
        <v>29</v>
      </c>
      <c r="B105" t="s">
        <v>270</v>
      </c>
      <c r="C105" t="s">
        <v>59</v>
      </c>
      <c r="D105" t="s">
        <v>271</v>
      </c>
      <c r="E105" t="s">
        <v>272</v>
      </c>
      <c r="F105" t="s">
        <v>273</v>
      </c>
      <c r="G105" t="s">
        <v>46</v>
      </c>
      <c r="H105" t="s">
        <v>274</v>
      </c>
      <c r="I105" t="s">
        <v>275</v>
      </c>
      <c r="J105">
        <v>244</v>
      </c>
      <c r="K105">
        <v>2</v>
      </c>
      <c r="L105">
        <v>-2</v>
      </c>
      <c r="M105" s="5"/>
      <c r="N105" s="5"/>
      <c r="O105" s="5"/>
      <c r="P105" s="5">
        <v>1</v>
      </c>
      <c r="Q105" s="5"/>
      <c r="R105" s="5"/>
      <c r="S105" s="5"/>
      <c r="T105" s="5"/>
      <c r="U105" s="5">
        <v>1</v>
      </c>
      <c r="V105" s="5"/>
      <c r="W105" s="5"/>
      <c r="X105" s="5">
        <v>-2</v>
      </c>
      <c r="Y105" s="5"/>
      <c r="Z105" s="5"/>
      <c r="AA105" s="5"/>
      <c r="AB105" s="5"/>
      <c r="AC105" s="5"/>
    </row>
    <row r="106" spans="1:29" x14ac:dyDescent="0.25">
      <c r="A106" t="s">
        <v>29</v>
      </c>
      <c r="B106" t="s">
        <v>276</v>
      </c>
      <c r="K106">
        <v>1</v>
      </c>
      <c r="L106">
        <v>0</v>
      </c>
      <c r="M106" s="5"/>
      <c r="N106" s="5"/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t="s">
        <v>29</v>
      </c>
      <c r="B107" t="s">
        <v>277</v>
      </c>
      <c r="K107">
        <v>0</v>
      </c>
      <c r="L107">
        <v>-1</v>
      </c>
      <c r="M107" s="5"/>
      <c r="N107" s="5"/>
      <c r="O107" s="5"/>
      <c r="P107" s="5"/>
      <c r="Q107" s="5"/>
      <c r="R107" s="5"/>
      <c r="S107" s="5"/>
      <c r="T107" s="5"/>
      <c r="U107" s="5">
        <v>-1</v>
      </c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t="s">
        <v>29</v>
      </c>
      <c r="B108" t="s">
        <v>278</v>
      </c>
      <c r="K108">
        <v>0</v>
      </c>
      <c r="L108">
        <v>-15</v>
      </c>
      <c r="M108" s="5"/>
      <c r="N108" s="5"/>
      <c r="O108" s="5"/>
      <c r="P108" s="5">
        <v>-6</v>
      </c>
      <c r="Q108" s="5"/>
      <c r="R108" s="5"/>
      <c r="S108" s="5"/>
      <c r="T108" s="5">
        <v>-1</v>
      </c>
      <c r="U108" s="5"/>
      <c r="V108" s="5"/>
      <c r="W108" s="5"/>
      <c r="X108" s="5">
        <v>-6</v>
      </c>
      <c r="Y108" s="5">
        <v>-1</v>
      </c>
      <c r="Z108" s="5"/>
      <c r="AA108" s="5">
        <v>-1</v>
      </c>
      <c r="AB108" s="5"/>
      <c r="AC108" s="5"/>
    </row>
    <row r="109" spans="1:29" x14ac:dyDescent="0.25">
      <c r="A109" t="s">
        <v>29</v>
      </c>
      <c r="B109" t="s">
        <v>279</v>
      </c>
      <c r="C109" t="s">
        <v>59</v>
      </c>
      <c r="D109" t="s">
        <v>280</v>
      </c>
      <c r="E109" t="s">
        <v>281</v>
      </c>
      <c r="F109" t="s">
        <v>282</v>
      </c>
      <c r="G109" t="s">
        <v>91</v>
      </c>
      <c r="H109" t="s">
        <v>283</v>
      </c>
      <c r="I109" t="s">
        <v>284</v>
      </c>
      <c r="J109">
        <v>53</v>
      </c>
      <c r="K109">
        <v>0</v>
      </c>
      <c r="L109">
        <v>-19</v>
      </c>
      <c r="M109" s="5"/>
      <c r="N109" s="5"/>
      <c r="O109" s="5"/>
      <c r="P109" s="5">
        <v>-1</v>
      </c>
      <c r="Q109" s="5">
        <v>-2</v>
      </c>
      <c r="R109" s="5"/>
      <c r="S109" s="5"/>
      <c r="T109" s="5">
        <v>-2</v>
      </c>
      <c r="U109" s="5">
        <v>-2</v>
      </c>
      <c r="V109" s="5"/>
      <c r="W109" s="5"/>
      <c r="X109" s="5">
        <v>-4</v>
      </c>
      <c r="Y109" s="5">
        <v>-1</v>
      </c>
      <c r="Z109" s="5"/>
      <c r="AA109" s="5">
        <v>-6</v>
      </c>
      <c r="AB109" s="5"/>
      <c r="AC109" s="5"/>
    </row>
    <row r="110" spans="1:29" x14ac:dyDescent="0.25">
      <c r="A110" t="s">
        <v>29</v>
      </c>
      <c r="B110" t="s">
        <v>285</v>
      </c>
      <c r="K110">
        <v>0</v>
      </c>
      <c r="L110">
        <v>-15</v>
      </c>
      <c r="M110" s="5"/>
      <c r="N110" s="5"/>
      <c r="O110" s="5"/>
      <c r="P110" s="5">
        <v>-6</v>
      </c>
      <c r="Q110" s="5"/>
      <c r="R110" s="5"/>
      <c r="S110" s="5"/>
      <c r="T110" s="5">
        <v>-1</v>
      </c>
      <c r="U110" s="5"/>
      <c r="V110" s="5"/>
      <c r="W110" s="5"/>
      <c r="X110" s="5">
        <v>-6</v>
      </c>
      <c r="Y110" s="5">
        <v>-1</v>
      </c>
      <c r="Z110" s="5"/>
      <c r="AA110" s="5">
        <v>-1</v>
      </c>
      <c r="AB110" s="5"/>
      <c r="AC110" s="5"/>
    </row>
    <row r="111" spans="1:29" x14ac:dyDescent="0.25">
      <c r="A111" t="s">
        <v>29</v>
      </c>
      <c r="B111" t="s">
        <v>286</v>
      </c>
      <c r="K111">
        <v>9</v>
      </c>
      <c r="L111">
        <v>0</v>
      </c>
      <c r="M111" s="5"/>
      <c r="N111" s="5"/>
      <c r="O111" s="5"/>
      <c r="P111" s="5"/>
      <c r="Q111" s="5">
        <v>3</v>
      </c>
      <c r="R111" s="5"/>
      <c r="S111" s="5"/>
      <c r="T111" s="5">
        <v>1</v>
      </c>
      <c r="U111" s="5"/>
      <c r="V111" s="5"/>
      <c r="W111" s="5"/>
      <c r="X111" s="5">
        <v>2</v>
      </c>
      <c r="Y111" s="5"/>
      <c r="Z111" s="5"/>
      <c r="AA111" s="5">
        <v>3</v>
      </c>
      <c r="AB111" s="5"/>
      <c r="AC111" s="5"/>
    </row>
    <row r="112" spans="1:29" x14ac:dyDescent="0.25">
      <c r="A112" t="s">
        <v>29</v>
      </c>
      <c r="B112" t="s">
        <v>287</v>
      </c>
      <c r="K112">
        <v>2</v>
      </c>
      <c r="L112">
        <v>0</v>
      </c>
      <c r="M112" s="5"/>
      <c r="N112" s="5"/>
      <c r="O112" s="5"/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</row>
    <row r="113" spans="1:29" x14ac:dyDescent="0.25">
      <c r="A113" t="s">
        <v>29</v>
      </c>
      <c r="B113" t="s">
        <v>288</v>
      </c>
      <c r="K113">
        <v>0</v>
      </c>
      <c r="L113">
        <v>-1</v>
      </c>
      <c r="M113" s="5"/>
      <c r="N113" s="5"/>
      <c r="O113" s="5"/>
      <c r="P113" s="5"/>
      <c r="Q113" s="5"/>
      <c r="R113" s="5">
        <v>-1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t="s">
        <v>29</v>
      </c>
      <c r="B114" t="s">
        <v>289</v>
      </c>
      <c r="K114">
        <v>1</v>
      </c>
      <c r="L114">
        <v>0</v>
      </c>
      <c r="M114" s="5"/>
      <c r="N114" s="5"/>
      <c r="O114" s="5"/>
      <c r="P114" s="5"/>
      <c r="Q114" s="5"/>
      <c r="R114" s="5"/>
      <c r="S114" s="5"/>
      <c r="T114" s="5"/>
      <c r="U114" s="5"/>
      <c r="V114" s="5">
        <v>1</v>
      </c>
      <c r="W114" s="5"/>
      <c r="X114" s="5"/>
      <c r="Y114" s="5"/>
      <c r="Z114" s="5"/>
      <c r="AA114" s="5"/>
      <c r="AB114" s="5"/>
      <c r="AC114" s="5"/>
    </row>
    <row r="115" spans="1:29" x14ac:dyDescent="0.25">
      <c r="A115" t="s">
        <v>29</v>
      </c>
      <c r="B115" t="s">
        <v>290</v>
      </c>
      <c r="K115">
        <v>0</v>
      </c>
      <c r="L115">
        <v>-15</v>
      </c>
      <c r="M115" s="5"/>
      <c r="N115" s="5"/>
      <c r="O115" s="5"/>
      <c r="P115" s="5">
        <v>-6</v>
      </c>
      <c r="Q115" s="5"/>
      <c r="R115" s="5"/>
      <c r="S115" s="5"/>
      <c r="T115" s="5">
        <v>-1</v>
      </c>
      <c r="U115" s="5"/>
      <c r="V115" s="5"/>
      <c r="W115" s="5"/>
      <c r="X115" s="5">
        <v>-6</v>
      </c>
      <c r="Y115" s="5">
        <v>-1</v>
      </c>
      <c r="Z115" s="5"/>
      <c r="AA115" s="5">
        <v>-1</v>
      </c>
      <c r="AB115" s="5"/>
      <c r="AC115" s="5"/>
    </row>
    <row r="116" spans="1:29" x14ac:dyDescent="0.25">
      <c r="A116" t="s">
        <v>29</v>
      </c>
      <c r="B116" t="s">
        <v>291</v>
      </c>
      <c r="C116" t="s">
        <v>59</v>
      </c>
      <c r="D116" t="s">
        <v>292</v>
      </c>
      <c r="E116" t="s">
        <v>293</v>
      </c>
      <c r="F116" t="s">
        <v>294</v>
      </c>
      <c r="G116" t="s">
        <v>91</v>
      </c>
      <c r="H116" t="s">
        <v>295</v>
      </c>
      <c r="I116" t="s">
        <v>296</v>
      </c>
      <c r="J116">
        <v>909</v>
      </c>
      <c r="K116">
        <v>55</v>
      </c>
      <c r="L116">
        <v>0</v>
      </c>
      <c r="M116" s="5"/>
      <c r="N116" s="5"/>
      <c r="O116" s="5"/>
      <c r="P116" s="5">
        <v>13</v>
      </c>
      <c r="Q116" s="5">
        <v>11</v>
      </c>
      <c r="R116" s="5"/>
      <c r="S116" s="5"/>
      <c r="T116" s="5">
        <v>5</v>
      </c>
      <c r="U116" s="5">
        <v>1</v>
      </c>
      <c r="V116" s="5"/>
      <c r="W116" s="5"/>
      <c r="X116" s="5">
        <v>10</v>
      </c>
      <c r="Y116" s="5">
        <v>2</v>
      </c>
      <c r="Z116" s="5"/>
      <c r="AA116" s="5">
        <v>13</v>
      </c>
      <c r="AB116" s="5"/>
      <c r="AC116" s="5"/>
    </row>
    <row r="117" spans="1:29" x14ac:dyDescent="0.25">
      <c r="A117" t="s">
        <v>29</v>
      </c>
      <c r="B117" t="s">
        <v>297</v>
      </c>
      <c r="K117">
        <v>3</v>
      </c>
      <c r="L117">
        <v>0</v>
      </c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>
        <v>2</v>
      </c>
      <c r="Y117" s="5"/>
      <c r="Z117" s="5"/>
      <c r="AA117" s="5"/>
      <c r="AB117" s="5"/>
      <c r="AC117" s="5"/>
    </row>
    <row r="118" spans="1:29" x14ac:dyDescent="0.25">
      <c r="A118" t="s">
        <v>29</v>
      </c>
      <c r="B118" t="s">
        <v>298</v>
      </c>
      <c r="C118" t="s">
        <v>66</v>
      </c>
      <c r="D118" t="s">
        <v>299</v>
      </c>
      <c r="E118" t="s">
        <v>300</v>
      </c>
      <c r="F118" t="s">
        <v>301</v>
      </c>
      <c r="G118" t="s">
        <v>91</v>
      </c>
      <c r="H118" t="s">
        <v>302</v>
      </c>
      <c r="I118" t="s">
        <v>303</v>
      </c>
      <c r="J118">
        <v>491</v>
      </c>
      <c r="K118">
        <v>5</v>
      </c>
      <c r="L118">
        <v>0</v>
      </c>
      <c r="M118" s="5"/>
      <c r="N118" s="5"/>
      <c r="O118" s="5"/>
      <c r="P118" s="5"/>
      <c r="Q118" s="5">
        <v>2</v>
      </c>
      <c r="R118" s="5"/>
      <c r="S118" s="5"/>
      <c r="T118" s="5"/>
      <c r="U118" s="5">
        <v>1</v>
      </c>
      <c r="V118" s="5"/>
      <c r="W118" s="5"/>
      <c r="X118" s="5">
        <v>2</v>
      </c>
      <c r="Y118" s="5"/>
      <c r="Z118" s="5"/>
      <c r="AA118" s="5"/>
      <c r="AB118" s="5"/>
      <c r="AC118" s="5"/>
    </row>
    <row r="119" spans="1:29" x14ac:dyDescent="0.25">
      <c r="A119" t="s">
        <v>29</v>
      </c>
      <c r="B119" t="s">
        <v>304</v>
      </c>
      <c r="K119">
        <v>4</v>
      </c>
      <c r="L119">
        <v>0</v>
      </c>
      <c r="M119" s="5"/>
      <c r="N119" s="5"/>
      <c r="O119" s="5"/>
      <c r="P119" s="5">
        <v>1</v>
      </c>
      <c r="Q119" s="5"/>
      <c r="R119" s="5"/>
      <c r="S119" s="5"/>
      <c r="T119" s="5"/>
      <c r="U119" s="5"/>
      <c r="V119" s="5"/>
      <c r="W119" s="5"/>
      <c r="X119" s="5">
        <v>1</v>
      </c>
      <c r="Y119" s="5"/>
      <c r="Z119" s="5"/>
      <c r="AA119" s="5">
        <v>2</v>
      </c>
      <c r="AB119" s="5"/>
      <c r="AC119" s="5"/>
    </row>
    <row r="120" spans="1:29" x14ac:dyDescent="0.25">
      <c r="A120" t="s">
        <v>29</v>
      </c>
      <c r="B120" t="s">
        <v>305</v>
      </c>
      <c r="K120">
        <v>1</v>
      </c>
      <c r="L120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t="s">
        <v>29</v>
      </c>
      <c r="B121" t="s">
        <v>306</v>
      </c>
      <c r="K121">
        <v>0</v>
      </c>
      <c r="L121">
        <v>-1</v>
      </c>
      <c r="M121" s="5"/>
      <c r="N121" s="5"/>
      <c r="O121" s="5"/>
      <c r="P121" s="5"/>
      <c r="Q121" s="5"/>
      <c r="R121" s="5"/>
      <c r="S121" s="5"/>
      <c r="T121" s="5"/>
      <c r="U121" s="5">
        <v>-1</v>
      </c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t="s">
        <v>29</v>
      </c>
      <c r="B122" t="s">
        <v>307</v>
      </c>
      <c r="C122" t="s">
        <v>59</v>
      </c>
      <c r="D122" t="s">
        <v>308</v>
      </c>
      <c r="E122" t="s">
        <v>309</v>
      </c>
      <c r="F122" t="s">
        <v>310</v>
      </c>
      <c r="G122" t="s">
        <v>46</v>
      </c>
      <c r="H122" t="s">
        <v>311</v>
      </c>
      <c r="I122" t="s">
        <v>312</v>
      </c>
      <c r="J122">
        <v>77</v>
      </c>
      <c r="K122">
        <v>0</v>
      </c>
      <c r="L122">
        <v>-9</v>
      </c>
      <c r="M122" s="5"/>
      <c r="N122" s="5"/>
      <c r="O122" s="5"/>
      <c r="P122" s="5">
        <v>-1</v>
      </c>
      <c r="Q122" s="5"/>
      <c r="R122" s="5"/>
      <c r="S122" s="5"/>
      <c r="T122" s="5">
        <v>-2</v>
      </c>
      <c r="U122" s="5">
        <v>-1</v>
      </c>
      <c r="V122" s="5"/>
      <c r="W122" s="5"/>
      <c r="X122" s="5">
        <v>-3</v>
      </c>
      <c r="Y122" s="5"/>
      <c r="Z122" s="5"/>
      <c r="AA122" s="5">
        <v>-2</v>
      </c>
      <c r="AB122" s="5"/>
      <c r="AC122" s="5"/>
    </row>
    <row r="123" spans="1:29" x14ac:dyDescent="0.25">
      <c r="A123" t="s">
        <v>29</v>
      </c>
      <c r="B123" t="s">
        <v>313</v>
      </c>
      <c r="C123" t="s">
        <v>66</v>
      </c>
      <c r="D123" t="s">
        <v>299</v>
      </c>
      <c r="E123" t="s">
        <v>300</v>
      </c>
      <c r="F123" t="s">
        <v>301</v>
      </c>
      <c r="G123" t="s">
        <v>91</v>
      </c>
      <c r="H123" t="s">
        <v>302</v>
      </c>
      <c r="I123" t="s">
        <v>303</v>
      </c>
      <c r="J123">
        <v>491</v>
      </c>
      <c r="K123">
        <v>9</v>
      </c>
      <c r="L123">
        <v>0</v>
      </c>
      <c r="M123" s="5"/>
      <c r="N123" s="5"/>
      <c r="O123" s="5"/>
      <c r="P123" s="5"/>
      <c r="Q123" s="5"/>
      <c r="R123" s="5"/>
      <c r="S123" s="5"/>
      <c r="T123" s="5">
        <v>1</v>
      </c>
      <c r="U123" s="5">
        <v>3</v>
      </c>
      <c r="V123" s="5"/>
      <c r="W123" s="5"/>
      <c r="X123" s="5">
        <v>2</v>
      </c>
      <c r="Y123" s="5"/>
      <c r="Z123" s="5"/>
      <c r="AA123" s="5">
        <v>2</v>
      </c>
      <c r="AB123" s="5"/>
      <c r="AC123" s="5"/>
    </row>
    <row r="124" spans="1:29" x14ac:dyDescent="0.25">
      <c r="A124" t="s">
        <v>29</v>
      </c>
      <c r="B124" t="s">
        <v>314</v>
      </c>
      <c r="K124">
        <v>7</v>
      </c>
      <c r="L124">
        <v>0</v>
      </c>
      <c r="M124" s="5"/>
      <c r="N124" s="5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>
        <v>3</v>
      </c>
      <c r="Y124" s="5">
        <v>1</v>
      </c>
      <c r="Z124" s="5"/>
      <c r="AA124" s="5">
        <v>2</v>
      </c>
      <c r="AB124" s="5"/>
      <c r="AC124" s="5"/>
    </row>
    <row r="125" spans="1:29" x14ac:dyDescent="0.25">
      <c r="A125" t="s">
        <v>29</v>
      </c>
      <c r="B125" t="s">
        <v>315</v>
      </c>
      <c r="K125">
        <v>1</v>
      </c>
      <c r="L125">
        <v>0</v>
      </c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t="s">
        <v>29</v>
      </c>
      <c r="B126" t="s">
        <v>316</v>
      </c>
      <c r="K126">
        <v>1</v>
      </c>
      <c r="L126">
        <v>0</v>
      </c>
      <c r="M126" s="5"/>
      <c r="N126" s="5"/>
      <c r="O126" s="5"/>
      <c r="P126" s="5"/>
      <c r="Q126" s="5">
        <v>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t="s">
        <v>29</v>
      </c>
      <c r="B127" t="s">
        <v>317</v>
      </c>
      <c r="K127">
        <v>3</v>
      </c>
      <c r="L127">
        <v>0</v>
      </c>
      <c r="M127" s="5"/>
      <c r="N127" s="5"/>
      <c r="O127" s="5"/>
      <c r="P127" s="5"/>
      <c r="Q127" s="5"/>
      <c r="R127" s="5"/>
      <c r="S127" s="5"/>
      <c r="T127" s="5">
        <v>1</v>
      </c>
      <c r="U127" s="5">
        <v>1</v>
      </c>
      <c r="V127" s="5"/>
      <c r="W127" s="5"/>
      <c r="X127" s="5">
        <v>1</v>
      </c>
      <c r="Y127" s="5"/>
      <c r="Z127" s="5"/>
      <c r="AA127" s="5"/>
      <c r="AB127" s="5"/>
      <c r="AC127" s="5"/>
    </row>
    <row r="128" spans="1:29" x14ac:dyDescent="0.25">
      <c r="A128" t="s">
        <v>29</v>
      </c>
      <c r="B128" t="s">
        <v>318</v>
      </c>
      <c r="C128" t="s">
        <v>148</v>
      </c>
      <c r="D128" t="s">
        <v>319</v>
      </c>
      <c r="E128" t="s">
        <v>320</v>
      </c>
      <c r="F128" t="s">
        <v>321</v>
      </c>
      <c r="G128" t="s">
        <v>91</v>
      </c>
      <c r="H128" t="s">
        <v>322</v>
      </c>
      <c r="I128" t="s">
        <v>323</v>
      </c>
      <c r="J128">
        <v>124</v>
      </c>
      <c r="K128">
        <v>1</v>
      </c>
      <c r="L128">
        <v>0</v>
      </c>
      <c r="M128" s="5"/>
      <c r="N128" s="5"/>
      <c r="O128" s="5"/>
      <c r="P128" s="5"/>
      <c r="Q128" s="5"/>
      <c r="R128" s="5"/>
      <c r="S128" s="5"/>
      <c r="T128" s="5">
        <v>1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t="s">
        <v>29</v>
      </c>
      <c r="B129" t="s">
        <v>324</v>
      </c>
      <c r="K129">
        <v>9</v>
      </c>
      <c r="L129">
        <v>0</v>
      </c>
      <c r="M129" s="5"/>
      <c r="N129" s="5"/>
      <c r="O129" s="5"/>
      <c r="P129" s="5"/>
      <c r="Q129" s="5"/>
      <c r="R129" s="5"/>
      <c r="S129" s="5"/>
      <c r="T129" s="5">
        <v>2</v>
      </c>
      <c r="U129" s="5"/>
      <c r="V129" s="5"/>
      <c r="W129" s="5"/>
      <c r="X129" s="5">
        <v>2</v>
      </c>
      <c r="Y129" s="5"/>
      <c r="Z129" s="5"/>
      <c r="AA129" s="5">
        <v>5</v>
      </c>
      <c r="AB129" s="5"/>
      <c r="AC129" s="5"/>
    </row>
    <row r="130" spans="1:29" x14ac:dyDescent="0.25">
      <c r="A130" t="s">
        <v>29</v>
      </c>
      <c r="B130" t="s">
        <v>325</v>
      </c>
      <c r="K130">
        <v>9</v>
      </c>
      <c r="L130">
        <v>0</v>
      </c>
      <c r="M130" s="5"/>
      <c r="N130" s="5"/>
      <c r="O130" s="5"/>
      <c r="P130" s="5"/>
      <c r="Q130" s="5"/>
      <c r="R130" s="5"/>
      <c r="S130" s="5"/>
      <c r="T130" s="5">
        <v>2</v>
      </c>
      <c r="U130" s="5"/>
      <c r="V130" s="5"/>
      <c r="W130" s="5"/>
      <c r="X130" s="5">
        <v>2</v>
      </c>
      <c r="Y130" s="5">
        <v>2</v>
      </c>
      <c r="Z130" s="5"/>
      <c r="AA130" s="5">
        <v>3</v>
      </c>
      <c r="AB130" s="5"/>
      <c r="AC130" s="5"/>
    </row>
    <row r="131" spans="1:29" x14ac:dyDescent="0.25">
      <c r="A131" t="s">
        <v>29</v>
      </c>
      <c r="B131" t="s">
        <v>326</v>
      </c>
      <c r="K131">
        <v>1</v>
      </c>
      <c r="L131">
        <v>0</v>
      </c>
      <c r="M131" s="5"/>
      <c r="N131" s="5"/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t="s">
        <v>29</v>
      </c>
      <c r="B132" t="s">
        <v>327</v>
      </c>
      <c r="K132">
        <v>0</v>
      </c>
      <c r="L132">
        <v>-3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-1</v>
      </c>
      <c r="Y132" s="5"/>
      <c r="Z132" s="5"/>
      <c r="AA132" s="5">
        <v>-2</v>
      </c>
      <c r="AB132" s="5"/>
      <c r="AC132" s="5"/>
    </row>
    <row r="133" spans="1:29" x14ac:dyDescent="0.25">
      <c r="A133" t="s">
        <v>29</v>
      </c>
      <c r="B133" t="s">
        <v>328</v>
      </c>
      <c r="K133">
        <v>2</v>
      </c>
      <c r="L133">
        <v>0</v>
      </c>
      <c r="M133" s="5"/>
      <c r="N133" s="5"/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>
        <v>1</v>
      </c>
      <c r="Y133" s="5"/>
      <c r="Z133" s="5"/>
      <c r="AA133" s="5"/>
      <c r="AB133" s="5"/>
      <c r="AC133" s="5"/>
    </row>
    <row r="134" spans="1:29" x14ac:dyDescent="0.25">
      <c r="A134" t="s">
        <v>29</v>
      </c>
      <c r="B134" t="s">
        <v>329</v>
      </c>
      <c r="K134">
        <v>0</v>
      </c>
      <c r="L134">
        <v>-1</v>
      </c>
      <c r="M134" s="5"/>
      <c r="N134" s="5"/>
      <c r="O134" s="5"/>
      <c r="P134" s="5"/>
      <c r="Q134" s="5"/>
      <c r="R134" s="5"/>
      <c r="S134" s="5"/>
      <c r="T134" s="5"/>
      <c r="U134" s="5">
        <v>-1</v>
      </c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t="s">
        <v>29</v>
      </c>
      <c r="B135" t="s">
        <v>330</v>
      </c>
      <c r="C135" t="s">
        <v>148</v>
      </c>
      <c r="D135" t="s">
        <v>331</v>
      </c>
      <c r="E135" t="s">
        <v>332</v>
      </c>
      <c r="F135" t="s">
        <v>333</v>
      </c>
      <c r="G135" t="s">
        <v>144</v>
      </c>
      <c r="H135" t="s">
        <v>334</v>
      </c>
      <c r="I135" t="s">
        <v>335</v>
      </c>
      <c r="J135">
        <v>5</v>
      </c>
      <c r="K135">
        <v>7</v>
      </c>
      <c r="L135">
        <v>0</v>
      </c>
      <c r="M135" s="5"/>
      <c r="N135" s="5"/>
      <c r="O135" s="5"/>
      <c r="P135" s="5">
        <v>1</v>
      </c>
      <c r="Q135" s="5"/>
      <c r="R135" s="5">
        <v>1</v>
      </c>
      <c r="S135" s="5"/>
      <c r="T135" s="5"/>
      <c r="U135" s="5">
        <v>1</v>
      </c>
      <c r="V135" s="5"/>
      <c r="W135" s="5"/>
      <c r="X135" s="5"/>
      <c r="Y135" s="5"/>
      <c r="Z135" s="5"/>
      <c r="AA135" s="5">
        <v>4</v>
      </c>
      <c r="AB135" s="5"/>
      <c r="AC135" s="5"/>
    </row>
    <row r="136" spans="1:29" x14ac:dyDescent="0.25">
      <c r="A136" t="s">
        <v>29</v>
      </c>
      <c r="B136" t="s">
        <v>336</v>
      </c>
      <c r="K136">
        <v>0</v>
      </c>
      <c r="L136">
        <v>-50</v>
      </c>
      <c r="M136" s="5"/>
      <c r="N136" s="5"/>
      <c r="O136" s="5"/>
      <c r="P136" s="5">
        <v>-10</v>
      </c>
      <c r="Q136" s="5">
        <v>-5</v>
      </c>
      <c r="R136" s="5">
        <v>-1</v>
      </c>
      <c r="S136" s="5"/>
      <c r="T136" s="5">
        <v>-6</v>
      </c>
      <c r="U136" s="5">
        <v>-2</v>
      </c>
      <c r="V136" s="5"/>
      <c r="W136" s="5"/>
      <c r="X136" s="5">
        <v>-16</v>
      </c>
      <c r="Y136" s="5"/>
      <c r="Z136" s="5"/>
      <c r="AA136" s="5">
        <v>-7</v>
      </c>
      <c r="AB136" s="5"/>
      <c r="AC136" s="5"/>
    </row>
    <row r="137" spans="1:29" x14ac:dyDescent="0.25">
      <c r="A137" t="s">
        <v>29</v>
      </c>
      <c r="B137" t="s">
        <v>337</v>
      </c>
      <c r="C137" t="s">
        <v>338</v>
      </c>
      <c r="D137" t="s">
        <v>339</v>
      </c>
      <c r="E137" t="s">
        <v>340</v>
      </c>
      <c r="F137" t="s">
        <v>341</v>
      </c>
      <c r="G137" t="s">
        <v>91</v>
      </c>
      <c r="H137" t="s">
        <v>342</v>
      </c>
      <c r="I137" t="s">
        <v>343</v>
      </c>
      <c r="J137">
        <v>15</v>
      </c>
      <c r="K137">
        <v>1</v>
      </c>
      <c r="L137">
        <v>0</v>
      </c>
      <c r="M137" s="5"/>
      <c r="N137" s="5"/>
      <c r="O137" s="5"/>
      <c r="P137" s="5"/>
      <c r="Q137" s="5">
        <v>1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t="s">
        <v>29</v>
      </c>
      <c r="B138" t="s">
        <v>344</v>
      </c>
      <c r="K138">
        <v>13</v>
      </c>
      <c r="L138">
        <v>-1</v>
      </c>
      <c r="M138" s="5"/>
      <c r="N138" s="5"/>
      <c r="O138" s="5"/>
      <c r="P138" s="5">
        <v>5</v>
      </c>
      <c r="Q138" s="5"/>
      <c r="R138" s="5"/>
      <c r="S138" s="5"/>
      <c r="T138" s="5"/>
      <c r="U138" s="5">
        <v>-1</v>
      </c>
      <c r="V138" s="5"/>
      <c r="W138" s="5"/>
      <c r="X138" s="5">
        <v>4</v>
      </c>
      <c r="Y138" s="5"/>
      <c r="Z138" s="5"/>
      <c r="AA138" s="5">
        <v>4</v>
      </c>
      <c r="AB138" s="5"/>
      <c r="AC138" s="5"/>
    </row>
    <row r="139" spans="1:29" x14ac:dyDescent="0.25">
      <c r="A139" t="s">
        <v>29</v>
      </c>
      <c r="B139" t="s">
        <v>345</v>
      </c>
      <c r="K139">
        <v>2</v>
      </c>
      <c r="L139">
        <v>0</v>
      </c>
      <c r="M139" s="5"/>
      <c r="N139" s="5"/>
      <c r="O139" s="5"/>
      <c r="P139" s="5">
        <v>1</v>
      </c>
      <c r="Q139" s="5"/>
      <c r="R139" s="5"/>
      <c r="S139" s="5"/>
      <c r="T139" s="5"/>
      <c r="U139" s="5"/>
      <c r="V139" s="5"/>
      <c r="W139" s="5"/>
      <c r="X139" s="5">
        <v>1</v>
      </c>
      <c r="Y139" s="5"/>
      <c r="Z139" s="5"/>
      <c r="AA139" s="5"/>
      <c r="AB139" s="5"/>
      <c r="AC139" s="5"/>
    </row>
    <row r="140" spans="1:29" x14ac:dyDescent="0.25">
      <c r="A140" t="s">
        <v>29</v>
      </c>
      <c r="B140" t="s">
        <v>346</v>
      </c>
      <c r="C140" t="s">
        <v>59</v>
      </c>
      <c r="D140" t="s">
        <v>347</v>
      </c>
      <c r="E140" t="s">
        <v>348</v>
      </c>
      <c r="F140" t="s">
        <v>349</v>
      </c>
      <c r="G140" t="s">
        <v>54</v>
      </c>
      <c r="H140" t="s">
        <v>350</v>
      </c>
      <c r="I140" t="s">
        <v>351</v>
      </c>
      <c r="J140">
        <v>0</v>
      </c>
      <c r="K140">
        <v>5</v>
      </c>
      <c r="L140">
        <v>0</v>
      </c>
      <c r="M140" s="5"/>
      <c r="N140" s="5"/>
      <c r="O140" s="5"/>
      <c r="P140" s="5"/>
      <c r="Q140" s="5">
        <v>1</v>
      </c>
      <c r="R140" s="5"/>
      <c r="S140" s="5">
        <v>1</v>
      </c>
      <c r="T140" s="5">
        <v>1</v>
      </c>
      <c r="U140" s="5">
        <v>1</v>
      </c>
      <c r="V140" s="5"/>
      <c r="W140" s="5"/>
      <c r="X140" s="5">
        <v>1</v>
      </c>
      <c r="Y140" s="5"/>
      <c r="Z140" s="5"/>
      <c r="AA140" s="5"/>
      <c r="AB140" s="5"/>
      <c r="AC140" s="5"/>
    </row>
    <row r="141" spans="1:29" x14ac:dyDescent="0.25">
      <c r="A141" t="s">
        <v>29</v>
      </c>
      <c r="B141" t="s">
        <v>352</v>
      </c>
      <c r="K141">
        <v>0</v>
      </c>
      <c r="L141">
        <v>-1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-1</v>
      </c>
      <c r="Y141" s="5"/>
      <c r="Z141" s="5"/>
      <c r="AA141" s="5"/>
      <c r="AB141" s="5"/>
      <c r="AC141" s="5"/>
    </row>
    <row r="142" spans="1:29" x14ac:dyDescent="0.25">
      <c r="A142" t="s">
        <v>29</v>
      </c>
      <c r="B142" t="s">
        <v>353</v>
      </c>
      <c r="C142" t="s">
        <v>59</v>
      </c>
      <c r="D142" t="s">
        <v>354</v>
      </c>
      <c r="E142" t="s">
        <v>355</v>
      </c>
      <c r="F142" t="s">
        <v>356</v>
      </c>
      <c r="G142" t="s">
        <v>46</v>
      </c>
      <c r="H142" t="s">
        <v>357</v>
      </c>
      <c r="I142" t="s">
        <v>358</v>
      </c>
      <c r="J142">
        <v>1</v>
      </c>
      <c r="K142">
        <v>0</v>
      </c>
      <c r="L142">
        <v>-1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-1</v>
      </c>
      <c r="Y142" s="5"/>
      <c r="Z142" s="5"/>
      <c r="AA142" s="5"/>
      <c r="AB142" s="5"/>
      <c r="AC142" s="5"/>
    </row>
    <row r="143" spans="1:29" x14ac:dyDescent="0.25">
      <c r="A143" t="s">
        <v>29</v>
      </c>
      <c r="B143" t="s">
        <v>359</v>
      </c>
      <c r="C143" t="s">
        <v>59</v>
      </c>
      <c r="D143" t="s">
        <v>360</v>
      </c>
      <c r="E143" t="s">
        <v>361</v>
      </c>
      <c r="F143" t="s">
        <v>362</v>
      </c>
      <c r="G143" t="s">
        <v>54</v>
      </c>
      <c r="H143" t="s">
        <v>363</v>
      </c>
      <c r="I143" t="s">
        <v>364</v>
      </c>
      <c r="J143">
        <v>0</v>
      </c>
      <c r="K143">
        <v>1</v>
      </c>
      <c r="L143">
        <v>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</row>
    <row r="144" spans="1:29" x14ac:dyDescent="0.25">
      <c r="A144" t="s">
        <v>29</v>
      </c>
      <c r="B144" t="s">
        <v>365</v>
      </c>
      <c r="K144">
        <v>0</v>
      </c>
      <c r="L144">
        <v>-8</v>
      </c>
      <c r="M144" s="5"/>
      <c r="N144" s="5"/>
      <c r="O144" s="5"/>
      <c r="P144" s="5">
        <v>-5</v>
      </c>
      <c r="Q144" s="5"/>
      <c r="R144" s="5"/>
      <c r="S144" s="5"/>
      <c r="T144" s="5">
        <v>-1</v>
      </c>
      <c r="U144" s="5"/>
      <c r="V144" s="5"/>
      <c r="W144" s="5"/>
      <c r="X144" s="5">
        <v>-2</v>
      </c>
      <c r="Y144" s="5"/>
      <c r="Z144" s="5"/>
      <c r="AA144" s="5"/>
      <c r="AB144" s="5"/>
      <c r="AC144" s="5"/>
    </row>
    <row r="145" spans="1:29" x14ac:dyDescent="0.25">
      <c r="A145" t="s">
        <v>29</v>
      </c>
      <c r="B145" t="s">
        <v>366</v>
      </c>
      <c r="C145" t="s">
        <v>59</v>
      </c>
      <c r="D145" t="s">
        <v>367</v>
      </c>
      <c r="E145" t="s">
        <v>368</v>
      </c>
      <c r="F145" t="s">
        <v>369</v>
      </c>
      <c r="G145" t="s">
        <v>54</v>
      </c>
      <c r="H145" t="s">
        <v>370</v>
      </c>
      <c r="I145" t="s">
        <v>371</v>
      </c>
      <c r="J145">
        <v>0</v>
      </c>
      <c r="K145">
        <v>1</v>
      </c>
      <c r="L145">
        <v>0</v>
      </c>
      <c r="M145" s="5"/>
      <c r="N145" s="5"/>
      <c r="O145" s="5"/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t="s">
        <v>29</v>
      </c>
      <c r="B146" t="s">
        <v>372</v>
      </c>
      <c r="K146">
        <v>1</v>
      </c>
      <c r="L146">
        <v>-7</v>
      </c>
      <c r="M146" s="5"/>
      <c r="N146" s="5"/>
      <c r="O146" s="5"/>
      <c r="P146" s="5"/>
      <c r="Q146" s="5">
        <v>1</v>
      </c>
      <c r="R146" s="5"/>
      <c r="S146" s="5"/>
      <c r="T146" s="5">
        <v>-1</v>
      </c>
      <c r="U146" s="5"/>
      <c r="V146" s="5"/>
      <c r="W146" s="5"/>
      <c r="X146" s="5">
        <v>-6</v>
      </c>
      <c r="Y146" s="5"/>
      <c r="Z146" s="5"/>
      <c r="AA146" s="5"/>
      <c r="AB146" s="5"/>
      <c r="AC146" s="5"/>
    </row>
    <row r="147" spans="1:29" x14ac:dyDescent="0.25">
      <c r="A147" t="s">
        <v>29</v>
      </c>
      <c r="B147" t="s">
        <v>373</v>
      </c>
      <c r="K147">
        <v>0</v>
      </c>
      <c r="L147">
        <v>-1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-1</v>
      </c>
      <c r="Y147" s="5"/>
      <c r="Z147" s="5"/>
      <c r="AA147" s="5"/>
      <c r="AB147" s="5"/>
      <c r="AC147" s="5"/>
    </row>
    <row r="148" spans="1:29" x14ac:dyDescent="0.25">
      <c r="A148" t="s">
        <v>29</v>
      </c>
      <c r="B148" t="s">
        <v>374</v>
      </c>
      <c r="K148">
        <v>2</v>
      </c>
      <c r="L148">
        <v>0</v>
      </c>
      <c r="M148" s="5"/>
      <c r="N148" s="5"/>
      <c r="O148" s="5"/>
      <c r="P148" s="5">
        <v>2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t="s">
        <v>29</v>
      </c>
      <c r="B149" t="s">
        <v>375</v>
      </c>
      <c r="C149" t="s">
        <v>59</v>
      </c>
      <c r="D149" t="s">
        <v>376</v>
      </c>
      <c r="E149" t="s">
        <v>377</v>
      </c>
      <c r="F149" t="s">
        <v>378</v>
      </c>
      <c r="G149" t="s">
        <v>91</v>
      </c>
      <c r="H149" t="s">
        <v>379</v>
      </c>
      <c r="I149" t="s">
        <v>380</v>
      </c>
      <c r="J149">
        <v>384</v>
      </c>
      <c r="K149">
        <v>15</v>
      </c>
      <c r="L149">
        <v>0</v>
      </c>
      <c r="M149" s="5"/>
      <c r="N149" s="5"/>
      <c r="O149" s="5"/>
      <c r="P149" s="5">
        <v>6</v>
      </c>
      <c r="Q149" s="5"/>
      <c r="R149" s="5"/>
      <c r="S149" s="5"/>
      <c r="T149" s="5">
        <v>1</v>
      </c>
      <c r="U149" s="5"/>
      <c r="V149" s="5"/>
      <c r="W149" s="5"/>
      <c r="X149" s="5">
        <v>6</v>
      </c>
      <c r="Y149" s="5">
        <v>1</v>
      </c>
      <c r="Z149" s="5"/>
      <c r="AA149" s="5">
        <v>1</v>
      </c>
      <c r="AB149" s="5"/>
      <c r="AC149" s="5"/>
    </row>
    <row r="150" spans="1:29" x14ac:dyDescent="0.25">
      <c r="A150" t="s">
        <v>29</v>
      </c>
      <c r="B150" t="s">
        <v>381</v>
      </c>
      <c r="K150">
        <v>15</v>
      </c>
      <c r="L150">
        <v>0</v>
      </c>
      <c r="M150" s="5"/>
      <c r="N150" s="5"/>
      <c r="O150" s="5"/>
      <c r="P150" s="5">
        <v>6</v>
      </c>
      <c r="Q150" s="5"/>
      <c r="R150" s="5"/>
      <c r="S150" s="5"/>
      <c r="T150" s="5">
        <v>1</v>
      </c>
      <c r="U150" s="5"/>
      <c r="V150" s="5"/>
      <c r="W150" s="5"/>
      <c r="X150" s="5">
        <v>6</v>
      </c>
      <c r="Y150" s="5">
        <v>1</v>
      </c>
      <c r="Z150" s="5"/>
      <c r="AA150" s="5">
        <v>1</v>
      </c>
      <c r="AB150" s="5"/>
      <c r="AC150" s="5"/>
    </row>
    <row r="151" spans="1:29" x14ac:dyDescent="0.25">
      <c r="A151" t="s">
        <v>29</v>
      </c>
      <c r="B151" t="s">
        <v>382</v>
      </c>
      <c r="C151" t="s">
        <v>59</v>
      </c>
      <c r="D151" t="s">
        <v>383</v>
      </c>
      <c r="E151" t="s">
        <v>384</v>
      </c>
      <c r="F151" t="s">
        <v>385</v>
      </c>
      <c r="G151" t="s">
        <v>91</v>
      </c>
      <c r="H151" t="s">
        <v>386</v>
      </c>
      <c r="I151" t="s">
        <v>387</v>
      </c>
      <c r="J151">
        <v>42</v>
      </c>
      <c r="K151">
        <v>2</v>
      </c>
      <c r="L151">
        <v>-2</v>
      </c>
      <c r="M151" s="5"/>
      <c r="N151" s="5"/>
      <c r="O151" s="5"/>
      <c r="P151" s="5"/>
      <c r="Q151" s="5">
        <v>-1</v>
      </c>
      <c r="R151" s="5"/>
      <c r="S151" s="5"/>
      <c r="T151" s="5">
        <v>1</v>
      </c>
      <c r="U151" s="5">
        <v>-1</v>
      </c>
      <c r="V151" s="5"/>
      <c r="W151" s="5"/>
      <c r="X151" s="5"/>
      <c r="Y151" s="5"/>
      <c r="Z151" s="5"/>
      <c r="AA151" s="5">
        <v>1</v>
      </c>
      <c r="AB151" s="5"/>
      <c r="AC151" s="5"/>
    </row>
    <row r="152" spans="1:29" x14ac:dyDescent="0.25">
      <c r="A152" t="s">
        <v>29</v>
      </c>
      <c r="B152" t="s">
        <v>388</v>
      </c>
      <c r="K152">
        <v>0</v>
      </c>
      <c r="L152">
        <v>-87</v>
      </c>
      <c r="M152" s="5"/>
      <c r="N152" s="5"/>
      <c r="O152" s="5">
        <v>-1</v>
      </c>
      <c r="P152" s="5">
        <v>-5</v>
      </c>
      <c r="Q152" s="5">
        <v>-6</v>
      </c>
      <c r="R152" s="5"/>
      <c r="S152" s="5"/>
      <c r="T152" s="5">
        <v>-11</v>
      </c>
      <c r="U152" s="5">
        <v>-6</v>
      </c>
      <c r="V152" s="5"/>
      <c r="W152" s="5"/>
      <c r="X152" s="5">
        <v>-41</v>
      </c>
      <c r="Y152" s="5"/>
      <c r="Z152" s="5">
        <v>-1</v>
      </c>
      <c r="AA152" s="5">
        <v>-16</v>
      </c>
      <c r="AB152" s="5"/>
      <c r="AC152" s="5"/>
    </row>
    <row r="153" spans="1:29" x14ac:dyDescent="0.25">
      <c r="A153" t="s">
        <v>29</v>
      </c>
      <c r="B153" t="s">
        <v>389</v>
      </c>
      <c r="K153">
        <v>0</v>
      </c>
      <c r="L153">
        <v>-2</v>
      </c>
      <c r="M153" s="5"/>
      <c r="N153" s="5"/>
      <c r="O153" s="5"/>
      <c r="P153" s="5">
        <v>-1</v>
      </c>
      <c r="Q153" s="5"/>
      <c r="R153" s="5"/>
      <c r="S153" s="5"/>
      <c r="T153" s="5"/>
      <c r="U153" s="5"/>
      <c r="V153" s="5"/>
      <c r="W153" s="5"/>
      <c r="X153" s="5">
        <v>-1</v>
      </c>
      <c r="Y153" s="5"/>
      <c r="Z153" s="5"/>
      <c r="AA153" s="5"/>
      <c r="AB153" s="5"/>
      <c r="AC153" s="5"/>
    </row>
    <row r="154" spans="1:29" x14ac:dyDescent="0.25">
      <c r="A154" t="s">
        <v>29</v>
      </c>
      <c r="B154" t="s">
        <v>390</v>
      </c>
      <c r="K154">
        <v>2</v>
      </c>
      <c r="L154">
        <v>0</v>
      </c>
      <c r="M154" s="5"/>
      <c r="N154" s="5"/>
      <c r="O154" s="5"/>
      <c r="P154" s="5"/>
      <c r="Q154" s="5"/>
      <c r="R154" s="5"/>
      <c r="S154" s="5"/>
      <c r="T154" s="5">
        <v>2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t="s">
        <v>29</v>
      </c>
      <c r="B155" t="s">
        <v>391</v>
      </c>
      <c r="K155">
        <v>0</v>
      </c>
      <c r="L155">
        <v>-58</v>
      </c>
      <c r="M155" s="5"/>
      <c r="N155" s="5"/>
      <c r="O155" s="5"/>
      <c r="P155" s="5">
        <v>-15</v>
      </c>
      <c r="Q155" s="5">
        <v>-5</v>
      </c>
      <c r="R155" s="5">
        <v>-1</v>
      </c>
      <c r="S155" s="5"/>
      <c r="T155" s="5">
        <v>-6</v>
      </c>
      <c r="U155" s="5">
        <v>-2</v>
      </c>
      <c r="V155" s="5"/>
      <c r="W155" s="5"/>
      <c r="X155" s="5">
        <v>-16</v>
      </c>
      <c r="Y155" s="5"/>
      <c r="Z155" s="5"/>
      <c r="AA155" s="5">
        <v>-10</v>
      </c>
      <c r="AB155" s="5"/>
      <c r="AC155" s="5"/>
    </row>
    <row r="156" spans="1:29" x14ac:dyDescent="0.25">
      <c r="A156" t="s">
        <v>29</v>
      </c>
      <c r="B156" t="s">
        <v>392</v>
      </c>
      <c r="C156" t="s">
        <v>59</v>
      </c>
      <c r="D156" t="s">
        <v>393</v>
      </c>
      <c r="E156" t="s">
        <v>394</v>
      </c>
      <c r="F156" t="s">
        <v>395</v>
      </c>
      <c r="G156" t="s">
        <v>46</v>
      </c>
      <c r="H156" t="s">
        <v>396</v>
      </c>
      <c r="I156" t="s">
        <v>397</v>
      </c>
      <c r="J156">
        <v>0</v>
      </c>
      <c r="K156">
        <v>0</v>
      </c>
      <c r="L156">
        <v>-3</v>
      </c>
      <c r="M156" s="5"/>
      <c r="N156" s="5"/>
      <c r="O156" s="5"/>
      <c r="P156" s="5"/>
      <c r="Q156" s="5"/>
      <c r="R156" s="5"/>
      <c r="S156" s="5"/>
      <c r="T156" s="5">
        <v>-1</v>
      </c>
      <c r="U156" s="5"/>
      <c r="V156" s="5"/>
      <c r="W156" s="5"/>
      <c r="X156" s="5"/>
      <c r="Y156" s="5"/>
      <c r="Z156" s="5"/>
      <c r="AA156" s="5">
        <v>-2</v>
      </c>
      <c r="AB156" s="5"/>
      <c r="AC156" s="5"/>
    </row>
    <row r="157" spans="1:29" x14ac:dyDescent="0.25">
      <c r="A157" t="s">
        <v>29</v>
      </c>
      <c r="B157" t="s">
        <v>398</v>
      </c>
      <c r="K157">
        <v>3</v>
      </c>
      <c r="L157">
        <v>0</v>
      </c>
      <c r="M157" s="5"/>
      <c r="N157" s="5"/>
      <c r="O157" s="5"/>
      <c r="P157" s="5"/>
      <c r="Q157" s="5">
        <v>2</v>
      </c>
      <c r="R157" s="5"/>
      <c r="S157" s="5"/>
      <c r="T157" s="5"/>
      <c r="U157" s="5"/>
      <c r="V157" s="5"/>
      <c r="W157" s="5"/>
      <c r="X157" s="5">
        <v>1</v>
      </c>
      <c r="Y157" s="5"/>
      <c r="Z157" s="5"/>
      <c r="AA157" s="5"/>
      <c r="AB157" s="5"/>
      <c r="AC157" s="5"/>
    </row>
    <row r="158" spans="1:29" x14ac:dyDescent="0.25">
      <c r="A158" t="s">
        <v>29</v>
      </c>
      <c r="B158" t="s">
        <v>399</v>
      </c>
      <c r="C158" t="s">
        <v>148</v>
      </c>
      <c r="D158" t="s">
        <v>400</v>
      </c>
      <c r="E158" t="s">
        <v>401</v>
      </c>
      <c r="F158" t="s">
        <v>402</v>
      </c>
      <c r="G158" t="s">
        <v>144</v>
      </c>
      <c r="H158" t="s">
        <v>403</v>
      </c>
      <c r="I158" t="s">
        <v>404</v>
      </c>
      <c r="J158">
        <v>7</v>
      </c>
      <c r="K158">
        <v>15</v>
      </c>
      <c r="L158">
        <v>0</v>
      </c>
      <c r="M158" s="5"/>
      <c r="N158" s="5"/>
      <c r="O158" s="5"/>
      <c r="P158" s="5">
        <v>6</v>
      </c>
      <c r="Q158" s="5"/>
      <c r="R158" s="5"/>
      <c r="S158" s="5"/>
      <c r="T158" s="5">
        <v>1</v>
      </c>
      <c r="U158" s="5"/>
      <c r="V158" s="5"/>
      <c r="W158" s="5"/>
      <c r="X158" s="5">
        <v>6</v>
      </c>
      <c r="Y158" s="5">
        <v>1</v>
      </c>
      <c r="Z158" s="5"/>
      <c r="AA158" s="5">
        <v>1</v>
      </c>
      <c r="AB158" s="5"/>
      <c r="AC158" s="5"/>
    </row>
    <row r="159" spans="1:29" x14ac:dyDescent="0.25">
      <c r="A159" t="s">
        <v>29</v>
      </c>
      <c r="B159" t="s">
        <v>405</v>
      </c>
      <c r="K159">
        <v>1</v>
      </c>
      <c r="L159">
        <v>0</v>
      </c>
      <c r="M159" s="5"/>
      <c r="N159" s="5"/>
      <c r="O159" s="5"/>
      <c r="P159" s="5"/>
      <c r="Q159" s="5"/>
      <c r="R159" s="5"/>
      <c r="S159" s="5"/>
      <c r="T159" s="5">
        <v>1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t="s">
        <v>29</v>
      </c>
      <c r="B160" t="s">
        <v>406</v>
      </c>
      <c r="K160">
        <v>1</v>
      </c>
      <c r="L160">
        <v>-3</v>
      </c>
      <c r="M160" s="5"/>
      <c r="N160" s="5"/>
      <c r="O160" s="5"/>
      <c r="P160" s="5">
        <v>-1</v>
      </c>
      <c r="Q160" s="5"/>
      <c r="R160" s="5"/>
      <c r="S160" s="5"/>
      <c r="T160" s="5"/>
      <c r="U160" s="5"/>
      <c r="V160" s="5"/>
      <c r="W160" s="5"/>
      <c r="X160" s="5">
        <v>1</v>
      </c>
      <c r="Y160" s="5"/>
      <c r="Z160" s="5"/>
      <c r="AA160" s="5">
        <v>-2</v>
      </c>
      <c r="AB160" s="5"/>
      <c r="AC160" s="5"/>
    </row>
    <row r="161" spans="1:29" x14ac:dyDescent="0.25">
      <c r="A161" t="s">
        <v>29</v>
      </c>
      <c r="B161" t="s">
        <v>407</v>
      </c>
      <c r="C161" t="s">
        <v>59</v>
      </c>
      <c r="D161" t="s">
        <v>408</v>
      </c>
      <c r="E161" t="s">
        <v>409</v>
      </c>
      <c r="F161" t="s">
        <v>410</v>
      </c>
      <c r="G161" t="s">
        <v>91</v>
      </c>
      <c r="H161" t="s">
        <v>411</v>
      </c>
      <c r="I161" t="s">
        <v>412</v>
      </c>
      <c r="J161">
        <v>177</v>
      </c>
      <c r="K161">
        <v>3</v>
      </c>
      <c r="L161">
        <v>0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>
        <v>2</v>
      </c>
      <c r="AB161" s="5"/>
      <c r="AC161" s="5"/>
    </row>
    <row r="162" spans="1:29" x14ac:dyDescent="0.25">
      <c r="A162" t="s">
        <v>29</v>
      </c>
      <c r="B162" t="s">
        <v>413</v>
      </c>
      <c r="K162">
        <v>2</v>
      </c>
      <c r="L162">
        <v>0</v>
      </c>
      <c r="M162" s="5"/>
      <c r="N162" s="5"/>
      <c r="O162" s="5"/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/>
      <c r="Z162" s="5"/>
      <c r="AA162" s="5"/>
      <c r="AB162" s="5"/>
      <c r="AC162" s="5"/>
    </row>
    <row r="163" spans="1:29" x14ac:dyDescent="0.25">
      <c r="A163" t="s">
        <v>29</v>
      </c>
      <c r="B163" t="s">
        <v>414</v>
      </c>
      <c r="C163" t="s">
        <v>59</v>
      </c>
      <c r="D163" t="s">
        <v>415</v>
      </c>
      <c r="E163" t="s">
        <v>416</v>
      </c>
      <c r="F163" t="s">
        <v>417</v>
      </c>
      <c r="G163" t="s">
        <v>54</v>
      </c>
      <c r="H163" t="s">
        <v>418</v>
      </c>
      <c r="I163" t="s">
        <v>419</v>
      </c>
      <c r="J163">
        <v>2</v>
      </c>
      <c r="K163">
        <v>0</v>
      </c>
      <c r="L163">
        <v>-2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>
        <v>-2</v>
      </c>
      <c r="Y163" s="5"/>
      <c r="Z163" s="5"/>
      <c r="AA163" s="5"/>
      <c r="AB163" s="5"/>
      <c r="AC163" s="5"/>
    </row>
    <row r="164" spans="1:29" x14ac:dyDescent="0.25">
      <c r="A164" t="s">
        <v>29</v>
      </c>
      <c r="B164" t="s">
        <v>420</v>
      </c>
      <c r="C164" t="s">
        <v>59</v>
      </c>
      <c r="D164" t="s">
        <v>421</v>
      </c>
      <c r="E164" t="s">
        <v>422</v>
      </c>
      <c r="F164" t="s">
        <v>423</v>
      </c>
      <c r="G164" t="s">
        <v>54</v>
      </c>
      <c r="H164" t="s">
        <v>424</v>
      </c>
      <c r="I164" t="s">
        <v>425</v>
      </c>
      <c r="J164">
        <v>182</v>
      </c>
      <c r="K164">
        <v>0</v>
      </c>
      <c r="L164">
        <v>-10</v>
      </c>
      <c r="M164" s="5"/>
      <c r="N164" s="5"/>
      <c r="O164" s="5"/>
      <c r="P164" s="5">
        <v>-1</v>
      </c>
      <c r="Q164" s="5"/>
      <c r="R164" s="5"/>
      <c r="S164" s="5"/>
      <c r="T164" s="5">
        <v>-3</v>
      </c>
      <c r="U164" s="5">
        <v>-2</v>
      </c>
      <c r="V164" s="5">
        <v>-1</v>
      </c>
      <c r="W164" s="5"/>
      <c r="X164" s="5">
        <v>-3</v>
      </c>
      <c r="Y164" s="5"/>
      <c r="Z164" s="5"/>
      <c r="AA164" s="5"/>
      <c r="AB164" s="5"/>
      <c r="AC164" s="5"/>
    </row>
    <row r="165" spans="1:29" x14ac:dyDescent="0.25">
      <c r="A165" t="s">
        <v>29</v>
      </c>
      <c r="B165" t="s">
        <v>426</v>
      </c>
      <c r="C165" t="s">
        <v>59</v>
      </c>
      <c r="D165" t="s">
        <v>271</v>
      </c>
      <c r="E165" t="s">
        <v>272</v>
      </c>
      <c r="F165" t="s">
        <v>273</v>
      </c>
      <c r="G165" t="s">
        <v>46</v>
      </c>
      <c r="H165" t="s">
        <v>274</v>
      </c>
      <c r="I165" t="s">
        <v>275</v>
      </c>
      <c r="J165">
        <v>244</v>
      </c>
      <c r="K165">
        <v>2</v>
      </c>
      <c r="L165">
        <v>-3</v>
      </c>
      <c r="M165" s="5"/>
      <c r="N165" s="5"/>
      <c r="O165" s="5"/>
      <c r="P165" s="5"/>
      <c r="Q165" s="5"/>
      <c r="R165" s="5">
        <v>-1</v>
      </c>
      <c r="S165" s="5"/>
      <c r="T165" s="5">
        <v>1</v>
      </c>
      <c r="U165" s="5">
        <v>1</v>
      </c>
      <c r="V165" s="5"/>
      <c r="W165" s="5"/>
      <c r="X165" s="5">
        <v>-2</v>
      </c>
      <c r="Y165" s="5"/>
      <c r="Z165" s="5"/>
      <c r="AA165" s="5"/>
      <c r="AB165" s="5"/>
      <c r="AC165" s="5"/>
    </row>
    <row r="166" spans="1:29" x14ac:dyDescent="0.25">
      <c r="A166" t="s">
        <v>29</v>
      </c>
      <c r="B166" t="s">
        <v>427</v>
      </c>
      <c r="C166" t="s">
        <v>66</v>
      </c>
      <c r="D166" t="s">
        <v>428</v>
      </c>
      <c r="E166" t="s">
        <v>429</v>
      </c>
      <c r="F166" t="s">
        <v>430</v>
      </c>
      <c r="G166" t="s">
        <v>144</v>
      </c>
      <c r="H166" t="s">
        <v>431</v>
      </c>
      <c r="I166" t="s">
        <v>432</v>
      </c>
      <c r="J166">
        <v>384</v>
      </c>
      <c r="K166">
        <v>1</v>
      </c>
      <c r="L166">
        <v>0</v>
      </c>
      <c r="M166" s="5"/>
      <c r="N166" s="5"/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t="s">
        <v>29</v>
      </c>
      <c r="B167" t="s">
        <v>433</v>
      </c>
      <c r="C167" t="s">
        <v>59</v>
      </c>
      <c r="D167" t="s">
        <v>434</v>
      </c>
      <c r="E167" t="s">
        <v>435</v>
      </c>
      <c r="F167" t="s">
        <v>436</v>
      </c>
      <c r="G167" t="s">
        <v>91</v>
      </c>
      <c r="H167" t="s">
        <v>437</v>
      </c>
      <c r="I167" t="s">
        <v>438</v>
      </c>
      <c r="J167">
        <v>16</v>
      </c>
      <c r="K167">
        <v>1</v>
      </c>
      <c r="L167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/>
      <c r="Z167" s="5"/>
      <c r="AA167" s="5"/>
      <c r="AB167" s="5"/>
      <c r="AC167" s="5"/>
    </row>
    <row r="168" spans="1:29" x14ac:dyDescent="0.25">
      <c r="A168" t="s">
        <v>29</v>
      </c>
      <c r="B168" t="s">
        <v>439</v>
      </c>
      <c r="K168">
        <v>1</v>
      </c>
      <c r="L168">
        <v>0</v>
      </c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t="s">
        <v>29</v>
      </c>
      <c r="B169" t="s">
        <v>440</v>
      </c>
      <c r="K169">
        <v>0</v>
      </c>
      <c r="L169">
        <v>-2</v>
      </c>
      <c r="M169" s="5"/>
      <c r="N169" s="5"/>
      <c r="O169" s="5"/>
      <c r="P169" s="5"/>
      <c r="Q169" s="5"/>
      <c r="R169" s="5"/>
      <c r="S169" s="5"/>
      <c r="T169" s="5">
        <v>-2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t="s">
        <v>29</v>
      </c>
      <c r="B170" t="s">
        <v>441</v>
      </c>
      <c r="K170">
        <v>9</v>
      </c>
      <c r="L170">
        <v>0</v>
      </c>
      <c r="M170" s="5"/>
      <c r="N170" s="5"/>
      <c r="O170" s="5"/>
      <c r="P170" s="5">
        <v>5</v>
      </c>
      <c r="Q170" s="5"/>
      <c r="R170" s="5"/>
      <c r="S170" s="5"/>
      <c r="T170" s="5">
        <v>1</v>
      </c>
      <c r="U170" s="5"/>
      <c r="V170" s="5"/>
      <c r="W170" s="5"/>
      <c r="X170" s="5">
        <v>3</v>
      </c>
      <c r="Y170" s="5"/>
      <c r="Z170" s="5"/>
      <c r="AA170" s="5"/>
      <c r="AB170" s="5"/>
      <c r="AC170" s="5"/>
    </row>
    <row r="171" spans="1:29" x14ac:dyDescent="0.25">
      <c r="A171" t="s">
        <v>29</v>
      </c>
      <c r="B171" t="s">
        <v>442</v>
      </c>
      <c r="C171" t="s">
        <v>59</v>
      </c>
      <c r="D171" t="s">
        <v>443</v>
      </c>
      <c r="E171" t="s">
        <v>444</v>
      </c>
      <c r="F171" t="s">
        <v>445</v>
      </c>
      <c r="G171" t="s">
        <v>91</v>
      </c>
      <c r="H171" t="s">
        <v>446</v>
      </c>
      <c r="I171" t="s">
        <v>447</v>
      </c>
      <c r="J171">
        <v>14</v>
      </c>
      <c r="K171">
        <v>4</v>
      </c>
      <c r="L171">
        <v>0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>
        <v>1</v>
      </c>
      <c r="Y171" s="5"/>
      <c r="Z171" s="5"/>
      <c r="AA171" s="5">
        <v>2</v>
      </c>
      <c r="AB171" s="5"/>
      <c r="AC171" s="5"/>
    </row>
    <row r="172" spans="1:29" x14ac:dyDescent="0.25">
      <c r="A172" t="s">
        <v>29</v>
      </c>
      <c r="B172" t="s">
        <v>448</v>
      </c>
      <c r="K172">
        <v>58</v>
      </c>
      <c r="L172">
        <v>0</v>
      </c>
      <c r="M172" s="5"/>
      <c r="N172" s="5"/>
      <c r="O172" s="5"/>
      <c r="P172" s="5">
        <v>15</v>
      </c>
      <c r="Q172" s="5">
        <v>5</v>
      </c>
      <c r="R172" s="5">
        <v>1</v>
      </c>
      <c r="S172" s="5"/>
      <c r="T172" s="5">
        <v>6</v>
      </c>
      <c r="U172" s="5">
        <v>2</v>
      </c>
      <c r="V172" s="5"/>
      <c r="W172" s="5"/>
      <c r="X172" s="5">
        <v>16</v>
      </c>
      <c r="Y172" s="5"/>
      <c r="Z172" s="5"/>
      <c r="AA172" s="5">
        <v>10</v>
      </c>
      <c r="AB172" s="5"/>
      <c r="AC172" s="5"/>
    </row>
    <row r="173" spans="1:29" x14ac:dyDescent="0.25">
      <c r="A173" t="s">
        <v>29</v>
      </c>
      <c r="B173" t="s">
        <v>449</v>
      </c>
      <c r="C173" t="s">
        <v>42</v>
      </c>
      <c r="D173" t="s">
        <v>450</v>
      </c>
      <c r="E173" t="s">
        <v>451</v>
      </c>
      <c r="F173" t="s">
        <v>452</v>
      </c>
      <c r="G173" t="s">
        <v>46</v>
      </c>
      <c r="H173" t="s">
        <v>453</v>
      </c>
      <c r="I173" t="s">
        <v>454</v>
      </c>
      <c r="J173">
        <v>4</v>
      </c>
      <c r="K173">
        <v>0</v>
      </c>
      <c r="L173">
        <v>-1</v>
      </c>
      <c r="M173" s="5"/>
      <c r="N173" s="5"/>
      <c r="O173" s="5"/>
      <c r="P173" s="5"/>
      <c r="Q173" s="5">
        <v>-1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t="s">
        <v>29</v>
      </c>
      <c r="B174" t="s">
        <v>455</v>
      </c>
      <c r="K174">
        <v>1</v>
      </c>
      <c r="L174">
        <v>0</v>
      </c>
      <c r="M174" s="5"/>
      <c r="N174" s="5"/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t="s">
        <v>29</v>
      </c>
      <c r="B175" t="s">
        <v>456</v>
      </c>
      <c r="C175" t="s">
        <v>338</v>
      </c>
      <c r="D175" t="s">
        <v>339</v>
      </c>
      <c r="E175" t="s">
        <v>340</v>
      </c>
      <c r="F175" t="s">
        <v>341</v>
      </c>
      <c r="G175" t="s">
        <v>91</v>
      </c>
      <c r="H175" t="s">
        <v>342</v>
      </c>
      <c r="I175" t="s">
        <v>343</v>
      </c>
      <c r="J175">
        <v>15</v>
      </c>
      <c r="K175">
        <v>0</v>
      </c>
      <c r="L175">
        <v>-12</v>
      </c>
      <c r="M175" s="5"/>
      <c r="N175" s="5"/>
      <c r="O175" s="5"/>
      <c r="P175" s="5"/>
      <c r="Q175" s="5">
        <v>-8</v>
      </c>
      <c r="R175" s="5"/>
      <c r="S175" s="5"/>
      <c r="T175" s="5"/>
      <c r="U175" s="5"/>
      <c r="V175" s="5"/>
      <c r="W175" s="5"/>
      <c r="X175" s="5">
        <v>-3</v>
      </c>
      <c r="Y175" s="5"/>
      <c r="Z175" s="5"/>
      <c r="AA175" s="5"/>
      <c r="AB175" s="5"/>
      <c r="AC175" s="5"/>
    </row>
    <row r="176" spans="1:29" x14ac:dyDescent="0.25">
      <c r="A176" t="s">
        <v>29</v>
      </c>
      <c r="B176" t="s">
        <v>457</v>
      </c>
      <c r="C176" t="s">
        <v>66</v>
      </c>
      <c r="D176" t="s">
        <v>458</v>
      </c>
      <c r="E176" t="s">
        <v>459</v>
      </c>
      <c r="F176" t="s">
        <v>460</v>
      </c>
      <c r="G176" t="s">
        <v>54</v>
      </c>
      <c r="H176" t="s">
        <v>461</v>
      </c>
      <c r="I176" t="s">
        <v>462</v>
      </c>
      <c r="J176">
        <v>312</v>
      </c>
      <c r="K176">
        <v>0</v>
      </c>
      <c r="L176">
        <v>-9</v>
      </c>
      <c r="M176" s="5"/>
      <c r="N176" s="5"/>
      <c r="O176" s="5"/>
      <c r="P176" s="5">
        <v>-5</v>
      </c>
      <c r="Q176" s="5"/>
      <c r="R176" s="5"/>
      <c r="S176" s="5"/>
      <c r="T176" s="5">
        <v>-1</v>
      </c>
      <c r="U176" s="5"/>
      <c r="V176" s="5"/>
      <c r="W176" s="5"/>
      <c r="X176" s="5">
        <v>-3</v>
      </c>
      <c r="Y176" s="5"/>
      <c r="Z176" s="5"/>
      <c r="AA176" s="5"/>
      <c r="AB176" s="5"/>
      <c r="AC176" s="5"/>
    </row>
    <row r="177" spans="1:29" x14ac:dyDescent="0.25">
      <c r="A177" t="s">
        <v>29</v>
      </c>
      <c r="B177" t="s">
        <v>463</v>
      </c>
      <c r="C177" t="s">
        <v>59</v>
      </c>
      <c r="D177" t="s">
        <v>464</v>
      </c>
      <c r="E177" t="s">
        <v>465</v>
      </c>
      <c r="F177" t="s">
        <v>466</v>
      </c>
      <c r="G177" t="s">
        <v>46</v>
      </c>
      <c r="H177" t="s">
        <v>467</v>
      </c>
      <c r="I177" t="s">
        <v>468</v>
      </c>
      <c r="J177">
        <v>0</v>
      </c>
      <c r="K177">
        <v>0</v>
      </c>
      <c r="L177">
        <v>-1</v>
      </c>
      <c r="M177" s="5"/>
      <c r="N177" s="5"/>
      <c r="O177" s="5"/>
      <c r="P177" s="5"/>
      <c r="Q177" s="5">
        <v>-1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t="s">
        <v>29</v>
      </c>
      <c r="B178" t="s">
        <v>469</v>
      </c>
      <c r="K178">
        <v>1</v>
      </c>
      <c r="L178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</row>
    <row r="179" spans="1:29" x14ac:dyDescent="0.25">
      <c r="A179" t="s">
        <v>29</v>
      </c>
      <c r="B179" t="s">
        <v>470</v>
      </c>
      <c r="K179">
        <v>1</v>
      </c>
      <c r="L179">
        <v>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</row>
    <row r="180" spans="1:29" x14ac:dyDescent="0.25">
      <c r="A180" t="s">
        <v>29</v>
      </c>
      <c r="B180" t="s">
        <v>471</v>
      </c>
      <c r="K180">
        <v>0</v>
      </c>
      <c r="L180">
        <v>-15</v>
      </c>
      <c r="M180" s="5"/>
      <c r="N180" s="5"/>
      <c r="O180" s="5"/>
      <c r="P180" s="5">
        <v>-6</v>
      </c>
      <c r="Q180" s="5"/>
      <c r="R180" s="5"/>
      <c r="S180" s="5"/>
      <c r="T180" s="5">
        <v>-1</v>
      </c>
      <c r="U180" s="5"/>
      <c r="V180" s="5"/>
      <c r="W180" s="5"/>
      <c r="X180" s="5">
        <v>-6</v>
      </c>
      <c r="Y180" s="5">
        <v>-1</v>
      </c>
      <c r="Z180" s="5"/>
      <c r="AA180" s="5">
        <v>-1</v>
      </c>
      <c r="AB180" s="5"/>
      <c r="AC180" s="5"/>
    </row>
    <row r="181" spans="1:29" x14ac:dyDescent="0.25">
      <c r="A181" t="s">
        <v>29</v>
      </c>
      <c r="B181" t="s">
        <v>472</v>
      </c>
      <c r="C181" t="s">
        <v>59</v>
      </c>
      <c r="D181" t="s">
        <v>473</v>
      </c>
      <c r="E181" t="s">
        <v>474</v>
      </c>
      <c r="F181" t="s">
        <v>475</v>
      </c>
      <c r="G181" t="s">
        <v>54</v>
      </c>
      <c r="H181" t="s">
        <v>476</v>
      </c>
      <c r="I181" t="s">
        <v>477</v>
      </c>
      <c r="J181">
        <v>6</v>
      </c>
      <c r="K181">
        <v>0</v>
      </c>
      <c r="L181">
        <v>-12</v>
      </c>
      <c r="M181" s="5"/>
      <c r="N181" s="5"/>
      <c r="O181" s="5"/>
      <c r="P181" s="5">
        <v>-3</v>
      </c>
      <c r="Q181" s="5"/>
      <c r="R181" s="5"/>
      <c r="S181" s="5"/>
      <c r="T181" s="5">
        <v>-1</v>
      </c>
      <c r="U181" s="5"/>
      <c r="V181" s="5"/>
      <c r="W181" s="5"/>
      <c r="X181" s="5">
        <v>-6</v>
      </c>
      <c r="Y181" s="5">
        <v>-1</v>
      </c>
      <c r="Z181" s="5"/>
      <c r="AA181" s="5">
        <v>-1</v>
      </c>
      <c r="AB181" s="5"/>
      <c r="AC181" s="5"/>
    </row>
    <row r="182" spans="1:29" x14ac:dyDescent="0.25">
      <c r="A182" t="s">
        <v>29</v>
      </c>
      <c r="B182" t="s">
        <v>478</v>
      </c>
      <c r="K182">
        <v>1</v>
      </c>
      <c r="L182">
        <v>0</v>
      </c>
      <c r="M182" s="5"/>
      <c r="N182" s="5"/>
      <c r="O182" s="5"/>
      <c r="P182" s="5"/>
      <c r="Q182" s="5"/>
      <c r="R182" s="5"/>
      <c r="S182" s="5"/>
      <c r="T182" s="5"/>
      <c r="U182" s="5">
        <v>1</v>
      </c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t="s">
        <v>29</v>
      </c>
      <c r="B183" t="s">
        <v>479</v>
      </c>
      <c r="C183" t="s">
        <v>59</v>
      </c>
      <c r="D183" t="s">
        <v>480</v>
      </c>
      <c r="E183" t="s">
        <v>481</v>
      </c>
      <c r="F183" t="s">
        <v>482</v>
      </c>
      <c r="G183" t="s">
        <v>46</v>
      </c>
      <c r="H183" t="s">
        <v>483</v>
      </c>
      <c r="I183" t="s">
        <v>484</v>
      </c>
      <c r="J183">
        <v>8</v>
      </c>
      <c r="K183">
        <v>0</v>
      </c>
      <c r="L183">
        <v>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t="s">
        <v>29</v>
      </c>
      <c r="B184" t="s">
        <v>485</v>
      </c>
      <c r="C184" t="s">
        <v>59</v>
      </c>
      <c r="D184" t="s">
        <v>486</v>
      </c>
      <c r="E184" t="s">
        <v>487</v>
      </c>
      <c r="F184" t="s">
        <v>488</v>
      </c>
      <c r="G184" t="s">
        <v>91</v>
      </c>
      <c r="H184" t="s">
        <v>489</v>
      </c>
      <c r="I184" t="s">
        <v>490</v>
      </c>
      <c r="J184">
        <v>17</v>
      </c>
      <c r="K184">
        <v>0</v>
      </c>
      <c r="L184">
        <v>-6</v>
      </c>
      <c r="M184" s="5"/>
      <c r="N184" s="5"/>
      <c r="O184" s="5"/>
      <c r="P184" s="5"/>
      <c r="Q184" s="5">
        <v>-3</v>
      </c>
      <c r="R184" s="5"/>
      <c r="S184" s="5"/>
      <c r="T184" s="5"/>
      <c r="U184" s="5"/>
      <c r="V184" s="5"/>
      <c r="W184" s="5"/>
      <c r="X184" s="5">
        <v>-3</v>
      </c>
      <c r="Y184" s="5"/>
      <c r="Z184" s="5"/>
      <c r="AA184" s="5"/>
      <c r="AB184" s="5"/>
      <c r="AC184" s="5"/>
    </row>
    <row r="185" spans="1:29" x14ac:dyDescent="0.25">
      <c r="A185" t="s">
        <v>29</v>
      </c>
      <c r="B185" t="s">
        <v>491</v>
      </c>
      <c r="C185" t="s">
        <v>59</v>
      </c>
      <c r="D185" t="s">
        <v>492</v>
      </c>
      <c r="E185" t="s">
        <v>493</v>
      </c>
      <c r="F185" t="s">
        <v>494</v>
      </c>
      <c r="G185" t="s">
        <v>144</v>
      </c>
      <c r="H185" t="s">
        <v>495</v>
      </c>
      <c r="I185" t="s">
        <v>496</v>
      </c>
      <c r="J185">
        <v>14</v>
      </c>
      <c r="K185">
        <v>5</v>
      </c>
      <c r="L185">
        <v>0</v>
      </c>
      <c r="M185" s="5"/>
      <c r="N185" s="5"/>
      <c r="O185" s="5"/>
      <c r="P185" s="5"/>
      <c r="Q185" s="5">
        <v>1</v>
      </c>
      <c r="R185" s="5"/>
      <c r="S185" s="5"/>
      <c r="T185" s="5"/>
      <c r="U185" s="5"/>
      <c r="V185" s="5"/>
      <c r="W185" s="5"/>
      <c r="X185" s="5">
        <v>3</v>
      </c>
      <c r="Y185" s="5"/>
      <c r="Z185" s="5"/>
      <c r="AA185" s="5"/>
      <c r="AB185" s="5"/>
      <c r="AC185" s="5"/>
    </row>
    <row r="186" spans="1:29" x14ac:dyDescent="0.25">
      <c r="A186" t="s">
        <v>29</v>
      </c>
      <c r="B186" t="s">
        <v>497</v>
      </c>
      <c r="K186">
        <v>0</v>
      </c>
      <c r="L186">
        <v>-1</v>
      </c>
      <c r="M186" s="5"/>
      <c r="N186" s="5"/>
      <c r="O186" s="5"/>
      <c r="P186" s="5"/>
      <c r="Q186" s="5"/>
      <c r="R186" s="5"/>
      <c r="S186" s="5"/>
      <c r="T186" s="5"/>
      <c r="U186" s="5">
        <v>-1</v>
      </c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t="s">
        <v>29</v>
      </c>
      <c r="B187" t="s">
        <v>498</v>
      </c>
      <c r="K187">
        <v>0</v>
      </c>
      <c r="L187">
        <v>-15</v>
      </c>
      <c r="M187" s="5"/>
      <c r="N187" s="5"/>
      <c r="O187" s="5"/>
      <c r="P187" s="5">
        <v>-6</v>
      </c>
      <c r="Q187" s="5"/>
      <c r="R187" s="5"/>
      <c r="S187" s="5"/>
      <c r="T187" s="5">
        <v>-1</v>
      </c>
      <c r="U187" s="5"/>
      <c r="V187" s="5"/>
      <c r="W187" s="5"/>
      <c r="X187" s="5">
        <v>-6</v>
      </c>
      <c r="Y187" s="5">
        <v>-1</v>
      </c>
      <c r="Z187" s="5"/>
      <c r="AA187" s="5">
        <v>-1</v>
      </c>
      <c r="AB187" s="5"/>
      <c r="AC187" s="5"/>
    </row>
    <row r="188" spans="1:29" x14ac:dyDescent="0.25">
      <c r="A188" t="s">
        <v>29</v>
      </c>
      <c r="B188" t="s">
        <v>499</v>
      </c>
      <c r="K188">
        <v>0</v>
      </c>
      <c r="L188">
        <v>-3</v>
      </c>
      <c r="M188" s="5"/>
      <c r="N188" s="5"/>
      <c r="O188" s="5"/>
      <c r="P188" s="5"/>
      <c r="Q188" s="5"/>
      <c r="R188" s="5"/>
      <c r="S188" s="5"/>
      <c r="T188" s="5">
        <v>-1</v>
      </c>
      <c r="U188" s="5"/>
      <c r="V188" s="5"/>
      <c r="W188" s="5"/>
      <c r="X188" s="5"/>
      <c r="Y188" s="5">
        <v>-2</v>
      </c>
      <c r="Z188" s="5"/>
      <c r="AA188" s="5"/>
      <c r="AB188" s="5"/>
      <c r="AC188" s="5"/>
    </row>
    <row r="189" spans="1:29" x14ac:dyDescent="0.25">
      <c r="A189" t="s">
        <v>29</v>
      </c>
      <c r="B189" t="s">
        <v>500</v>
      </c>
      <c r="K189">
        <v>0</v>
      </c>
      <c r="L189">
        <v>-1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>
        <v>-1</v>
      </c>
      <c r="AB189" s="5"/>
      <c r="AC189" s="5"/>
    </row>
    <row r="190" spans="1:29" x14ac:dyDescent="0.25">
      <c r="A190" t="s">
        <v>29</v>
      </c>
      <c r="B190" t="s">
        <v>501</v>
      </c>
      <c r="K190">
        <v>0</v>
      </c>
      <c r="L190">
        <v>-8</v>
      </c>
      <c r="M190" s="5"/>
      <c r="N190" s="5"/>
      <c r="O190" s="5"/>
      <c r="P190" s="5">
        <v>-4</v>
      </c>
      <c r="Q190" s="5"/>
      <c r="R190" s="5"/>
      <c r="S190" s="5"/>
      <c r="T190" s="5">
        <v>-1</v>
      </c>
      <c r="U190" s="5"/>
      <c r="V190" s="5"/>
      <c r="W190" s="5"/>
      <c r="X190" s="5"/>
      <c r="Y190" s="5"/>
      <c r="Z190" s="5"/>
      <c r="AA190" s="5">
        <v>-3</v>
      </c>
      <c r="AB190" s="5"/>
      <c r="AC190" s="5"/>
    </row>
    <row r="191" spans="1:29" x14ac:dyDescent="0.25">
      <c r="A191" t="s">
        <v>29</v>
      </c>
      <c r="B191" t="s">
        <v>502</v>
      </c>
      <c r="C191" t="s">
        <v>59</v>
      </c>
      <c r="D191" t="s">
        <v>503</v>
      </c>
      <c r="E191" t="s">
        <v>504</v>
      </c>
      <c r="F191" t="s">
        <v>505</v>
      </c>
      <c r="G191" t="s">
        <v>91</v>
      </c>
      <c r="H191" t="s">
        <v>506</v>
      </c>
      <c r="I191" t="s">
        <v>380</v>
      </c>
      <c r="J191">
        <v>285</v>
      </c>
      <c r="K191">
        <v>0</v>
      </c>
      <c r="L191">
        <v>-3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-2</v>
      </c>
      <c r="Y191" s="5"/>
      <c r="Z191" s="5"/>
      <c r="AA191" s="5"/>
      <c r="AB191" s="5"/>
      <c r="AC191" s="5"/>
    </row>
    <row r="192" spans="1:29" x14ac:dyDescent="0.25">
      <c r="A192" t="s">
        <v>29</v>
      </c>
      <c r="B192" t="s">
        <v>507</v>
      </c>
      <c r="K192">
        <v>16</v>
      </c>
      <c r="L192">
        <v>0</v>
      </c>
      <c r="M192" s="5"/>
      <c r="N192" s="5"/>
      <c r="O192" s="5"/>
      <c r="P192" s="5">
        <v>6</v>
      </c>
      <c r="Q192" s="5"/>
      <c r="R192" s="5"/>
      <c r="S192" s="5"/>
      <c r="T192" s="5">
        <v>1</v>
      </c>
      <c r="U192" s="5"/>
      <c r="V192" s="5"/>
      <c r="W192" s="5"/>
      <c r="X192" s="5">
        <v>7</v>
      </c>
      <c r="Y192" s="5">
        <v>1</v>
      </c>
      <c r="Z192" s="5"/>
      <c r="AA192" s="5">
        <v>1</v>
      </c>
      <c r="AB192" s="5"/>
      <c r="AC192" s="5"/>
    </row>
    <row r="193" spans="1:29" x14ac:dyDescent="0.25">
      <c r="A193" t="s">
        <v>29</v>
      </c>
      <c r="B193" t="s">
        <v>508</v>
      </c>
      <c r="K193">
        <v>0</v>
      </c>
      <c r="L193">
        <v>-3</v>
      </c>
      <c r="M193" s="5"/>
      <c r="N193" s="5"/>
      <c r="O193" s="5"/>
      <c r="P193" s="5"/>
      <c r="Q193" s="5">
        <v>-2</v>
      </c>
      <c r="R193" s="5"/>
      <c r="S193" s="5"/>
      <c r="T193" s="5">
        <v>-1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t="s">
        <v>29</v>
      </c>
      <c r="B194" t="s">
        <v>509</v>
      </c>
      <c r="K194">
        <v>0</v>
      </c>
      <c r="L194">
        <v>-1</v>
      </c>
      <c r="M194" s="5"/>
      <c r="N194" s="5"/>
      <c r="O194" s="5"/>
      <c r="P194" s="5"/>
      <c r="Q194" s="5">
        <v>-1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t="s">
        <v>29</v>
      </c>
      <c r="B195" t="s">
        <v>510</v>
      </c>
      <c r="K195">
        <v>31</v>
      </c>
      <c r="L195">
        <v>0</v>
      </c>
      <c r="M195" s="5"/>
      <c r="N195" s="5"/>
      <c r="O195" s="5"/>
      <c r="P195" s="5">
        <v>9</v>
      </c>
      <c r="Q195" s="5">
        <v>5</v>
      </c>
      <c r="R195" s="5"/>
      <c r="S195" s="5"/>
      <c r="T195" s="5">
        <v>3</v>
      </c>
      <c r="U195" s="5"/>
      <c r="V195" s="5"/>
      <c r="W195" s="5"/>
      <c r="X195" s="5">
        <v>11</v>
      </c>
      <c r="Y195" s="5">
        <v>2</v>
      </c>
      <c r="Z195" s="5"/>
      <c r="AA195" s="5">
        <v>1</v>
      </c>
      <c r="AB195" s="5"/>
      <c r="AC195" s="5"/>
    </row>
    <row r="196" spans="1:29" x14ac:dyDescent="0.25">
      <c r="A196" t="s">
        <v>29</v>
      </c>
      <c r="B196" t="s">
        <v>511</v>
      </c>
      <c r="K196">
        <v>101</v>
      </c>
      <c r="L196">
        <v>0</v>
      </c>
      <c r="M196" s="5"/>
      <c r="N196" s="5"/>
      <c r="O196" s="5"/>
      <c r="P196" s="5">
        <v>16</v>
      </c>
      <c r="Q196" s="5">
        <v>13</v>
      </c>
      <c r="R196" s="5">
        <v>1</v>
      </c>
      <c r="S196" s="5"/>
      <c r="T196" s="5">
        <v>7</v>
      </c>
      <c r="U196" s="5">
        <v>5</v>
      </c>
      <c r="V196" s="5">
        <v>1</v>
      </c>
      <c r="W196" s="5"/>
      <c r="X196" s="5">
        <v>34</v>
      </c>
      <c r="Y196" s="5">
        <v>4</v>
      </c>
      <c r="Z196" s="5">
        <v>1</v>
      </c>
      <c r="AA196" s="5">
        <v>19</v>
      </c>
      <c r="AB196" s="5"/>
      <c r="AC196" s="5"/>
    </row>
    <row r="197" spans="1:29" x14ac:dyDescent="0.25">
      <c r="A197" t="s">
        <v>29</v>
      </c>
      <c r="B197" t="s">
        <v>512</v>
      </c>
      <c r="C197" t="s">
        <v>59</v>
      </c>
      <c r="D197" t="s">
        <v>513</v>
      </c>
      <c r="E197" t="s">
        <v>514</v>
      </c>
      <c r="F197" t="s">
        <v>515</v>
      </c>
      <c r="G197" t="s">
        <v>46</v>
      </c>
      <c r="H197" t="s">
        <v>516</v>
      </c>
      <c r="I197" t="s">
        <v>517</v>
      </c>
      <c r="J197">
        <v>0</v>
      </c>
      <c r="K197">
        <v>0</v>
      </c>
      <c r="L197">
        <v>-2</v>
      </c>
      <c r="M197" s="5"/>
      <c r="N197" s="5"/>
      <c r="O197" s="5"/>
      <c r="P197" s="5"/>
      <c r="Q197" s="5"/>
      <c r="R197" s="5"/>
      <c r="S197" s="5"/>
      <c r="T197" s="5">
        <v>-1</v>
      </c>
      <c r="U197" s="5"/>
      <c r="V197" s="5"/>
      <c r="W197" s="5"/>
      <c r="X197" s="5">
        <v>-1</v>
      </c>
      <c r="Y197" s="5"/>
      <c r="Z197" s="5"/>
      <c r="AA197" s="5"/>
      <c r="AB197" s="5"/>
      <c r="AC197" s="5"/>
    </row>
    <row r="198" spans="1:29" x14ac:dyDescent="0.25">
      <c r="A198" t="s">
        <v>29</v>
      </c>
      <c r="B198" t="s">
        <v>518</v>
      </c>
      <c r="K198">
        <v>28</v>
      </c>
      <c r="L198">
        <v>0</v>
      </c>
      <c r="M198" s="5"/>
      <c r="N198" s="5"/>
      <c r="O198" s="5"/>
      <c r="P198" s="5">
        <v>5</v>
      </c>
      <c r="Q198" s="5">
        <v>5</v>
      </c>
      <c r="R198" s="5"/>
      <c r="S198" s="5"/>
      <c r="T198" s="5">
        <v>3</v>
      </c>
      <c r="U198" s="5"/>
      <c r="V198" s="5"/>
      <c r="W198" s="5"/>
      <c r="X198" s="5">
        <v>12</v>
      </c>
      <c r="Y198" s="5">
        <v>2</v>
      </c>
      <c r="Z198" s="5"/>
      <c r="AA198" s="5">
        <v>1</v>
      </c>
      <c r="AB198" s="5"/>
      <c r="AC198" s="5"/>
    </row>
    <row r="199" spans="1:29" x14ac:dyDescent="0.25">
      <c r="A199" t="s">
        <v>29</v>
      </c>
      <c r="B199" t="s">
        <v>519</v>
      </c>
      <c r="C199" t="s">
        <v>59</v>
      </c>
      <c r="D199" t="s">
        <v>520</v>
      </c>
      <c r="E199" t="s">
        <v>521</v>
      </c>
      <c r="F199" t="s">
        <v>522</v>
      </c>
      <c r="G199" t="s">
        <v>54</v>
      </c>
      <c r="H199" t="s">
        <v>523</v>
      </c>
      <c r="I199" t="s">
        <v>524</v>
      </c>
      <c r="J199">
        <v>0</v>
      </c>
      <c r="K199">
        <v>3</v>
      </c>
      <c r="L199">
        <v>0</v>
      </c>
      <c r="M199" s="5"/>
      <c r="N199" s="5"/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  <c r="Z199" s="5"/>
      <c r="AA199" s="5">
        <v>2</v>
      </c>
      <c r="AB199" s="5"/>
      <c r="AC199" s="5"/>
    </row>
    <row r="200" spans="1:29" x14ac:dyDescent="0.25">
      <c r="A200" t="s">
        <v>29</v>
      </c>
      <c r="B200" t="s">
        <v>525</v>
      </c>
      <c r="C200" t="s">
        <v>148</v>
      </c>
      <c r="D200" t="s">
        <v>526</v>
      </c>
      <c r="E200" t="s">
        <v>527</v>
      </c>
      <c r="F200" t="s">
        <v>528</v>
      </c>
      <c r="G200" t="s">
        <v>46</v>
      </c>
      <c r="H200" t="s">
        <v>529</v>
      </c>
      <c r="I200" t="s">
        <v>530</v>
      </c>
      <c r="J200">
        <v>2</v>
      </c>
      <c r="K200">
        <v>1</v>
      </c>
      <c r="L200">
        <v>0</v>
      </c>
      <c r="M200" s="5"/>
      <c r="N200" s="5"/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t="s">
        <v>29</v>
      </c>
      <c r="B201" t="s">
        <v>531</v>
      </c>
      <c r="K201">
        <v>2</v>
      </c>
      <c r="L201">
        <v>0</v>
      </c>
      <c r="M201" s="5"/>
      <c r="N201" s="5"/>
      <c r="O201" s="5"/>
      <c r="P201" s="5"/>
      <c r="Q201" s="5">
        <v>1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t="s">
        <v>29</v>
      </c>
      <c r="B202" t="s">
        <v>532</v>
      </c>
      <c r="K202">
        <v>24</v>
      </c>
      <c r="L202">
        <v>0</v>
      </c>
      <c r="M202" s="5"/>
      <c r="N202" s="5"/>
      <c r="O202" s="5"/>
      <c r="P202" s="5"/>
      <c r="Q202" s="5">
        <v>5</v>
      </c>
      <c r="R202" s="5">
        <v>1</v>
      </c>
      <c r="S202" s="5"/>
      <c r="T202" s="5">
        <v>3</v>
      </c>
      <c r="U202" s="5">
        <v>2</v>
      </c>
      <c r="V202" s="5"/>
      <c r="W202" s="5"/>
      <c r="X202" s="5">
        <v>3</v>
      </c>
      <c r="Y202" s="5"/>
      <c r="Z202" s="5"/>
      <c r="AA202" s="5">
        <v>7</v>
      </c>
      <c r="AB202" s="5"/>
      <c r="AC202" s="5"/>
    </row>
    <row r="203" spans="1:29" x14ac:dyDescent="0.25">
      <c r="A203" t="s">
        <v>29</v>
      </c>
      <c r="B203" t="s">
        <v>533</v>
      </c>
      <c r="K203">
        <v>0</v>
      </c>
      <c r="L203">
        <v>-1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-1</v>
      </c>
      <c r="Y203" s="5"/>
      <c r="Z203" s="5"/>
      <c r="AA203" s="5"/>
      <c r="AB203" s="5"/>
      <c r="AC203" s="5"/>
    </row>
    <row r="204" spans="1:29" x14ac:dyDescent="0.25">
      <c r="A204" t="s">
        <v>29</v>
      </c>
      <c r="B204" t="s">
        <v>534</v>
      </c>
      <c r="C204" t="s">
        <v>59</v>
      </c>
      <c r="D204" t="s">
        <v>535</v>
      </c>
      <c r="E204" t="s">
        <v>536</v>
      </c>
      <c r="F204" t="s">
        <v>537</v>
      </c>
      <c r="G204" t="s">
        <v>46</v>
      </c>
      <c r="H204" t="s">
        <v>538</v>
      </c>
      <c r="I204" t="s">
        <v>539</v>
      </c>
      <c r="J204">
        <v>0</v>
      </c>
      <c r="K204">
        <v>11</v>
      </c>
      <c r="L204">
        <v>0</v>
      </c>
      <c r="M204" s="5"/>
      <c r="N204" s="5"/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>
        <v>10</v>
      </c>
      <c r="Y204" s="5"/>
      <c r="Z204" s="5"/>
      <c r="AA204" s="5"/>
      <c r="AB204" s="5"/>
      <c r="AC204" s="5"/>
    </row>
    <row r="205" spans="1:29" x14ac:dyDescent="0.25">
      <c r="A205" t="s">
        <v>29</v>
      </c>
      <c r="B205" t="s">
        <v>540</v>
      </c>
      <c r="K205">
        <v>31</v>
      </c>
      <c r="L205">
        <v>0</v>
      </c>
      <c r="M205" s="5"/>
      <c r="N205" s="5"/>
      <c r="O205" s="5"/>
      <c r="P205" s="5">
        <v>9</v>
      </c>
      <c r="Q205" s="5">
        <v>5</v>
      </c>
      <c r="R205" s="5"/>
      <c r="S205" s="5"/>
      <c r="T205" s="5">
        <v>3</v>
      </c>
      <c r="U205" s="5"/>
      <c r="V205" s="5"/>
      <c r="W205" s="5"/>
      <c r="X205" s="5">
        <v>11</v>
      </c>
      <c r="Y205" s="5">
        <v>2</v>
      </c>
      <c r="Z205" s="5"/>
      <c r="AA205" s="5">
        <v>1</v>
      </c>
      <c r="AB205" s="5"/>
      <c r="AC205" s="5"/>
    </row>
    <row r="206" spans="1:29" x14ac:dyDescent="0.25">
      <c r="A206" t="s">
        <v>29</v>
      </c>
      <c r="B206" t="s">
        <v>541</v>
      </c>
      <c r="K206">
        <v>2</v>
      </c>
      <c r="L206">
        <v>-1</v>
      </c>
      <c r="M206" s="5"/>
      <c r="N206" s="5"/>
      <c r="O206" s="5"/>
      <c r="P206" s="5"/>
      <c r="Q206" s="5">
        <v>2</v>
      </c>
      <c r="R206" s="5"/>
      <c r="S206" s="5"/>
      <c r="T206" s="5"/>
      <c r="U206" s="5">
        <v>-1</v>
      </c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t="s">
        <v>29</v>
      </c>
      <c r="B207" t="s">
        <v>542</v>
      </c>
      <c r="K207">
        <v>10</v>
      </c>
      <c r="L207">
        <v>-3</v>
      </c>
      <c r="M207" s="5"/>
      <c r="N207" s="5"/>
      <c r="O207" s="5"/>
      <c r="P207" s="5">
        <v>6</v>
      </c>
      <c r="Q207" s="5"/>
      <c r="R207" s="5"/>
      <c r="S207" s="5"/>
      <c r="T207" s="5">
        <v>1</v>
      </c>
      <c r="U207" s="5">
        <v>1</v>
      </c>
      <c r="V207" s="5"/>
      <c r="W207" s="5"/>
      <c r="X207" s="5">
        <v>-2</v>
      </c>
      <c r="Y207" s="5">
        <v>1</v>
      </c>
      <c r="Z207" s="5"/>
      <c r="AA207" s="5">
        <v>1</v>
      </c>
      <c r="AB207" s="5"/>
      <c r="AC207" s="5"/>
    </row>
    <row r="208" spans="1:29" x14ac:dyDescent="0.25">
      <c r="A208" t="s">
        <v>29</v>
      </c>
      <c r="B208" t="s">
        <v>543</v>
      </c>
      <c r="K208">
        <v>0</v>
      </c>
      <c r="L208">
        <v>-14</v>
      </c>
      <c r="M208" s="5"/>
      <c r="N208" s="5"/>
      <c r="O208" s="5"/>
      <c r="P208" s="5">
        <v>-6</v>
      </c>
      <c r="Q208" s="5"/>
      <c r="R208" s="5"/>
      <c r="S208" s="5"/>
      <c r="T208" s="5">
        <v>-1</v>
      </c>
      <c r="U208" s="5"/>
      <c r="V208" s="5"/>
      <c r="W208" s="5"/>
      <c r="X208" s="5">
        <v>-5</v>
      </c>
      <c r="Y208" s="5">
        <v>-1</v>
      </c>
      <c r="Z208" s="5"/>
      <c r="AA208" s="5">
        <v>-1</v>
      </c>
      <c r="AB208" s="5"/>
      <c r="AC208" s="5"/>
    </row>
    <row r="209" spans="1:29" x14ac:dyDescent="0.25">
      <c r="A209" t="s">
        <v>29</v>
      </c>
      <c r="B209" t="s">
        <v>544</v>
      </c>
      <c r="K209">
        <v>0</v>
      </c>
      <c r="L209">
        <v>-1</v>
      </c>
      <c r="M209" s="5"/>
      <c r="N209" s="5"/>
      <c r="O209" s="5"/>
      <c r="P209" s="5">
        <v>-1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t="s">
        <v>29</v>
      </c>
      <c r="B210" t="s">
        <v>545</v>
      </c>
      <c r="K210">
        <v>1</v>
      </c>
      <c r="L210">
        <v>0</v>
      </c>
      <c r="M210" s="5"/>
      <c r="N210" s="5"/>
      <c r="O210" s="5"/>
      <c r="P210" s="5"/>
      <c r="Q210" s="5">
        <v>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t="s">
        <v>29</v>
      </c>
      <c r="B211" t="s">
        <v>546</v>
      </c>
      <c r="C211" t="s">
        <v>59</v>
      </c>
      <c r="D211" t="s">
        <v>547</v>
      </c>
      <c r="E211" t="s">
        <v>548</v>
      </c>
      <c r="F211" t="s">
        <v>549</v>
      </c>
      <c r="G211" t="s">
        <v>91</v>
      </c>
      <c r="H211" t="s">
        <v>550</v>
      </c>
      <c r="I211" t="s">
        <v>551</v>
      </c>
      <c r="J211">
        <v>373</v>
      </c>
      <c r="K211">
        <v>0</v>
      </c>
      <c r="L211">
        <v>-5</v>
      </c>
      <c r="M211" s="5"/>
      <c r="N211" s="5"/>
      <c r="O211" s="5"/>
      <c r="P211" s="5"/>
      <c r="Q211" s="5">
        <v>-3</v>
      </c>
      <c r="R211" s="5"/>
      <c r="S211" s="5"/>
      <c r="T211" s="5"/>
      <c r="U211" s="5"/>
      <c r="V211" s="5"/>
      <c r="W211" s="5"/>
      <c r="X211" s="5">
        <v>-2</v>
      </c>
      <c r="Y211" s="5"/>
      <c r="Z211" s="5"/>
      <c r="AA211" s="5"/>
      <c r="AB211" s="5"/>
      <c r="AC211" s="5"/>
    </row>
    <row r="212" spans="1:29" x14ac:dyDescent="0.25">
      <c r="A212" t="s">
        <v>29</v>
      </c>
      <c r="B212" t="s">
        <v>552</v>
      </c>
      <c r="K212">
        <v>0</v>
      </c>
      <c r="L212">
        <v>-15</v>
      </c>
      <c r="M212" s="5"/>
      <c r="N212" s="5"/>
      <c r="O212" s="5"/>
      <c r="P212" s="5">
        <v>-6</v>
      </c>
      <c r="Q212" s="5"/>
      <c r="R212" s="5"/>
      <c r="S212" s="5"/>
      <c r="T212" s="5">
        <v>-1</v>
      </c>
      <c r="U212" s="5"/>
      <c r="V212" s="5"/>
      <c r="W212" s="5"/>
      <c r="X212" s="5">
        <v>-6</v>
      </c>
      <c r="Y212" s="5">
        <v>-1</v>
      </c>
      <c r="Z212" s="5"/>
      <c r="AA212" s="5">
        <v>-1</v>
      </c>
      <c r="AB212" s="5"/>
      <c r="AC212" s="5"/>
    </row>
    <row r="213" spans="1:29" x14ac:dyDescent="0.25">
      <c r="A213" t="s">
        <v>29</v>
      </c>
      <c r="B213" t="s">
        <v>553</v>
      </c>
      <c r="C213" t="s">
        <v>66</v>
      </c>
      <c r="D213" t="s">
        <v>554</v>
      </c>
      <c r="E213" t="s">
        <v>555</v>
      </c>
      <c r="F213" t="s">
        <v>556</v>
      </c>
      <c r="G213" t="s">
        <v>91</v>
      </c>
      <c r="H213" t="s">
        <v>557</v>
      </c>
      <c r="I213" t="s">
        <v>558</v>
      </c>
      <c r="J213">
        <v>199</v>
      </c>
      <c r="K213">
        <v>0</v>
      </c>
      <c r="L213">
        <v>-9</v>
      </c>
      <c r="M213" s="5"/>
      <c r="N213" s="5"/>
      <c r="O213" s="5"/>
      <c r="P213" s="5">
        <v>-5</v>
      </c>
      <c r="Q213" s="5"/>
      <c r="R213" s="5"/>
      <c r="S213" s="5"/>
      <c r="T213" s="5">
        <v>-1</v>
      </c>
      <c r="U213" s="5"/>
      <c r="V213" s="5"/>
      <c r="W213" s="5"/>
      <c r="X213" s="5">
        <v>-3</v>
      </c>
      <c r="Y213" s="5"/>
      <c r="Z213" s="5"/>
      <c r="AA213" s="5"/>
      <c r="AB213" s="5"/>
      <c r="AC213" s="5"/>
    </row>
    <row r="214" spans="1:29" x14ac:dyDescent="0.25">
      <c r="A214" t="s">
        <v>29</v>
      </c>
      <c r="B214" t="s">
        <v>559</v>
      </c>
      <c r="K214">
        <v>4</v>
      </c>
      <c r="L214">
        <v>0</v>
      </c>
      <c r="M214" s="5"/>
      <c r="N214" s="5"/>
      <c r="O214" s="5"/>
      <c r="P214" s="5"/>
      <c r="Q214" s="5">
        <v>1</v>
      </c>
      <c r="R214" s="5"/>
      <c r="S214" s="5"/>
      <c r="T214" s="5"/>
      <c r="U214" s="5"/>
      <c r="V214" s="5"/>
      <c r="W214" s="5"/>
      <c r="X214" s="5">
        <v>2</v>
      </c>
      <c r="Y214" s="5"/>
      <c r="Z214" s="5"/>
      <c r="AA214" s="5">
        <v>1</v>
      </c>
      <c r="AB214" s="5"/>
      <c r="AC214" s="5"/>
    </row>
    <row r="215" spans="1:29" x14ac:dyDescent="0.25">
      <c r="A215" t="s">
        <v>29</v>
      </c>
      <c r="B215" t="s">
        <v>560</v>
      </c>
      <c r="K215">
        <v>2</v>
      </c>
      <c r="L215">
        <v>0</v>
      </c>
      <c r="M215" s="5"/>
      <c r="N215" s="5"/>
      <c r="O215" s="5"/>
      <c r="P215" s="5"/>
      <c r="Q215" s="5">
        <v>1</v>
      </c>
      <c r="R215" s="5"/>
      <c r="S215" s="5"/>
      <c r="T215" s="5"/>
      <c r="U215" s="5"/>
      <c r="V215" s="5"/>
      <c r="W215" s="5"/>
      <c r="X215" s="5">
        <v>1</v>
      </c>
      <c r="Y215" s="5"/>
      <c r="Z215" s="5"/>
      <c r="AA215" s="5"/>
      <c r="AB215" s="5"/>
      <c r="AC215" s="5"/>
    </row>
    <row r="216" spans="1:29" x14ac:dyDescent="0.25">
      <c r="A216" t="s">
        <v>29</v>
      </c>
      <c r="B216" t="s">
        <v>561</v>
      </c>
      <c r="K216">
        <v>1</v>
      </c>
      <c r="L216">
        <v>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>
        <v>1</v>
      </c>
      <c r="Z216" s="5"/>
      <c r="AA216" s="5"/>
      <c r="AB216" s="5"/>
      <c r="AC216" s="5"/>
    </row>
    <row r="217" spans="1:29" x14ac:dyDescent="0.25">
      <c r="A217" t="s">
        <v>29</v>
      </c>
      <c r="B217" t="s">
        <v>562</v>
      </c>
      <c r="K217">
        <v>0</v>
      </c>
      <c r="L217">
        <v>-2</v>
      </c>
      <c r="M217" s="5"/>
      <c r="N217" s="5"/>
      <c r="O217" s="5"/>
      <c r="P217" s="5"/>
      <c r="Q217" s="5">
        <v>-1</v>
      </c>
      <c r="R217" s="5"/>
      <c r="S217" s="5"/>
      <c r="T217" s="5"/>
      <c r="U217" s="5"/>
      <c r="V217" s="5"/>
      <c r="W217" s="5"/>
      <c r="X217" s="5">
        <v>-1</v>
      </c>
      <c r="Y217" s="5"/>
      <c r="Z217" s="5"/>
      <c r="AA217" s="5"/>
      <c r="AB217" s="5"/>
      <c r="AC217" s="5"/>
    </row>
    <row r="218" spans="1:29" x14ac:dyDescent="0.25">
      <c r="A218" t="s">
        <v>29</v>
      </c>
      <c r="B218" t="s">
        <v>563</v>
      </c>
      <c r="K218">
        <v>2</v>
      </c>
      <c r="L218">
        <v>0</v>
      </c>
      <c r="M218" s="5"/>
      <c r="N218" s="5"/>
      <c r="O218" s="5"/>
      <c r="P218" s="5"/>
      <c r="Q218" s="5"/>
      <c r="R218" s="5"/>
      <c r="S218" s="5">
        <v>1</v>
      </c>
      <c r="T218" s="5"/>
      <c r="U218" s="5"/>
      <c r="V218" s="5"/>
      <c r="W218" s="5"/>
      <c r="X218" s="5">
        <v>1</v>
      </c>
      <c r="Y218" s="5"/>
      <c r="Z218" s="5"/>
      <c r="AA218" s="5"/>
      <c r="AB218" s="5"/>
      <c r="AC218" s="5"/>
    </row>
    <row r="219" spans="1:29" x14ac:dyDescent="0.25">
      <c r="A219" t="s">
        <v>29</v>
      </c>
      <c r="B219" t="s">
        <v>564</v>
      </c>
      <c r="K219">
        <v>3</v>
      </c>
      <c r="L219">
        <v>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3</v>
      </c>
      <c r="AB219" s="5"/>
      <c r="AC219" s="5"/>
    </row>
    <row r="220" spans="1:29" x14ac:dyDescent="0.25">
      <c r="A220" t="s">
        <v>29</v>
      </c>
      <c r="B220" t="s">
        <v>565</v>
      </c>
      <c r="K220">
        <v>15</v>
      </c>
      <c r="L220">
        <v>0</v>
      </c>
      <c r="M220" s="5"/>
      <c r="N220" s="5"/>
      <c r="O220" s="5"/>
      <c r="P220" s="5">
        <v>6</v>
      </c>
      <c r="Q220" s="5"/>
      <c r="R220" s="5"/>
      <c r="S220" s="5"/>
      <c r="T220" s="5">
        <v>1</v>
      </c>
      <c r="U220" s="5"/>
      <c r="V220" s="5"/>
      <c r="W220" s="5"/>
      <c r="X220" s="5">
        <v>6</v>
      </c>
      <c r="Y220" s="5">
        <v>1</v>
      </c>
      <c r="Z220" s="5"/>
      <c r="AA220" s="5">
        <v>1</v>
      </c>
      <c r="AB220" s="5"/>
      <c r="AC220" s="5"/>
    </row>
    <row r="221" spans="1:29" x14ac:dyDescent="0.25">
      <c r="A221" t="s">
        <v>29</v>
      </c>
      <c r="B221" t="s">
        <v>566</v>
      </c>
      <c r="K221">
        <v>3</v>
      </c>
      <c r="L221">
        <v>-1</v>
      </c>
      <c r="M221" s="5"/>
      <c r="N221" s="5"/>
      <c r="O221" s="5"/>
      <c r="P221" s="5">
        <v>1</v>
      </c>
      <c r="Q221" s="5"/>
      <c r="R221" s="5"/>
      <c r="S221" s="5"/>
      <c r="T221" s="5">
        <v>-1</v>
      </c>
      <c r="U221" s="5"/>
      <c r="V221" s="5"/>
      <c r="W221" s="5"/>
      <c r="X221" s="5"/>
      <c r="Y221" s="5"/>
      <c r="Z221" s="5"/>
      <c r="AA221" s="5">
        <v>2</v>
      </c>
      <c r="AB221" s="5"/>
      <c r="AC221" s="5"/>
    </row>
    <row r="222" spans="1:29" x14ac:dyDescent="0.25">
      <c r="A222" t="s">
        <v>29</v>
      </c>
      <c r="B222" t="s">
        <v>567</v>
      </c>
      <c r="C222" t="s">
        <v>66</v>
      </c>
      <c r="D222" t="s">
        <v>568</v>
      </c>
      <c r="E222" t="s">
        <v>569</v>
      </c>
      <c r="F222" t="s">
        <v>570</v>
      </c>
      <c r="G222" t="s">
        <v>54</v>
      </c>
      <c r="H222" t="s">
        <v>571</v>
      </c>
      <c r="I222" t="s">
        <v>572</v>
      </c>
      <c r="J222">
        <v>28</v>
      </c>
      <c r="K222">
        <v>8</v>
      </c>
      <c r="L222">
        <v>0</v>
      </c>
      <c r="M222" s="5"/>
      <c r="N222" s="5"/>
      <c r="O222" s="5"/>
      <c r="P222" s="5">
        <v>5</v>
      </c>
      <c r="Q222" s="5"/>
      <c r="R222" s="5"/>
      <c r="S222" s="5"/>
      <c r="T222" s="5"/>
      <c r="U222" s="5"/>
      <c r="V222" s="5"/>
      <c r="W222" s="5"/>
      <c r="X222" s="5">
        <v>3</v>
      </c>
      <c r="Y222" s="5"/>
      <c r="Z222" s="5"/>
      <c r="AA222" s="5"/>
      <c r="AB222" s="5"/>
      <c r="AC222" s="5"/>
    </row>
    <row r="223" spans="1:29" x14ac:dyDescent="0.25">
      <c r="A223" t="s">
        <v>29</v>
      </c>
      <c r="B223" t="s">
        <v>573</v>
      </c>
      <c r="C223" t="s">
        <v>59</v>
      </c>
      <c r="D223" t="s">
        <v>574</v>
      </c>
      <c r="E223" t="s">
        <v>575</v>
      </c>
      <c r="F223" t="s">
        <v>576</v>
      </c>
      <c r="G223" t="s">
        <v>91</v>
      </c>
      <c r="H223" t="s">
        <v>577</v>
      </c>
      <c r="I223" t="s">
        <v>578</v>
      </c>
      <c r="J223">
        <v>306</v>
      </c>
      <c r="K223">
        <v>0</v>
      </c>
      <c r="L223">
        <v>-4</v>
      </c>
      <c r="M223" s="5"/>
      <c r="N223" s="5"/>
      <c r="O223" s="5"/>
      <c r="P223" s="5"/>
      <c r="Q223" s="5"/>
      <c r="R223" s="5"/>
      <c r="S223" s="5">
        <v>-2</v>
      </c>
      <c r="T223" s="5"/>
      <c r="U223" s="5"/>
      <c r="V223" s="5"/>
      <c r="W223" s="5"/>
      <c r="X223" s="5">
        <v>-2</v>
      </c>
      <c r="Y223" s="5"/>
      <c r="Z223" s="5"/>
      <c r="AA223" s="5"/>
      <c r="AB223" s="5"/>
      <c r="AC223" s="5"/>
    </row>
    <row r="224" spans="1:29" x14ac:dyDescent="0.25">
      <c r="A224" t="s">
        <v>29</v>
      </c>
      <c r="B224" t="s">
        <v>579</v>
      </c>
      <c r="C224" t="s">
        <v>59</v>
      </c>
      <c r="D224" t="s">
        <v>580</v>
      </c>
      <c r="E224" t="s">
        <v>581</v>
      </c>
      <c r="F224" t="s">
        <v>582</v>
      </c>
      <c r="G224" t="s">
        <v>54</v>
      </c>
      <c r="H224" t="s">
        <v>583</v>
      </c>
      <c r="I224" t="s">
        <v>584</v>
      </c>
      <c r="J224">
        <v>0</v>
      </c>
      <c r="K224">
        <v>5</v>
      </c>
      <c r="L224">
        <v>-4</v>
      </c>
      <c r="M224" s="5"/>
      <c r="N224" s="5"/>
      <c r="O224" s="5"/>
      <c r="P224" s="5">
        <v>-1</v>
      </c>
      <c r="Q224" s="5">
        <v>4</v>
      </c>
      <c r="R224" s="5"/>
      <c r="S224" s="5"/>
      <c r="T224" s="5">
        <v>-1</v>
      </c>
      <c r="U224" s="5"/>
      <c r="V224" s="5"/>
      <c r="W224" s="5"/>
      <c r="X224" s="5">
        <v>-2</v>
      </c>
      <c r="Y224" s="5"/>
      <c r="Z224" s="5"/>
      <c r="AA224" s="5">
        <v>1</v>
      </c>
      <c r="AB224" s="5"/>
      <c r="AC224" s="5"/>
    </row>
    <row r="225" spans="1:29" x14ac:dyDescent="0.25">
      <c r="A225" t="s">
        <v>29</v>
      </c>
      <c r="B225" t="s">
        <v>585</v>
      </c>
      <c r="C225" t="s">
        <v>59</v>
      </c>
      <c r="D225" t="s">
        <v>586</v>
      </c>
      <c r="E225" t="s">
        <v>587</v>
      </c>
      <c r="F225" t="s">
        <v>588</v>
      </c>
      <c r="G225" t="s">
        <v>54</v>
      </c>
      <c r="H225" t="s">
        <v>589</v>
      </c>
      <c r="I225" t="s">
        <v>590</v>
      </c>
      <c r="J225">
        <v>0</v>
      </c>
      <c r="K225">
        <v>1</v>
      </c>
      <c r="L225">
        <v>0</v>
      </c>
      <c r="M225" s="5"/>
      <c r="N225" s="5"/>
      <c r="O225" s="5"/>
      <c r="P225" s="5"/>
      <c r="Q225" s="5">
        <v>1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t="s">
        <v>29</v>
      </c>
      <c r="B226" t="s">
        <v>591</v>
      </c>
      <c r="C226" t="s">
        <v>59</v>
      </c>
      <c r="D226" t="s">
        <v>592</v>
      </c>
      <c r="E226" t="s">
        <v>593</v>
      </c>
      <c r="F226" t="s">
        <v>594</v>
      </c>
      <c r="G226" t="s">
        <v>91</v>
      </c>
      <c r="H226" t="s">
        <v>595</v>
      </c>
      <c r="I226" t="s">
        <v>596</v>
      </c>
      <c r="J226">
        <v>184</v>
      </c>
      <c r="K226">
        <v>0</v>
      </c>
      <c r="L226">
        <v>-15</v>
      </c>
      <c r="M226" s="5"/>
      <c r="N226" s="5"/>
      <c r="O226" s="5"/>
      <c r="P226" s="5">
        <v>-6</v>
      </c>
      <c r="Q226" s="5"/>
      <c r="R226" s="5"/>
      <c r="S226" s="5"/>
      <c r="T226" s="5">
        <v>-1</v>
      </c>
      <c r="U226" s="5"/>
      <c r="V226" s="5"/>
      <c r="W226" s="5"/>
      <c r="X226" s="5">
        <v>-6</v>
      </c>
      <c r="Y226" s="5">
        <v>-1</v>
      </c>
      <c r="Z226" s="5"/>
      <c r="AA226" s="5">
        <v>-1</v>
      </c>
      <c r="AB226" s="5"/>
      <c r="AC226" s="5"/>
    </row>
    <row r="227" spans="1:29" x14ac:dyDescent="0.25">
      <c r="A227" t="s">
        <v>29</v>
      </c>
      <c r="B227" t="s">
        <v>597</v>
      </c>
      <c r="K227">
        <v>0</v>
      </c>
      <c r="L227">
        <v>-51</v>
      </c>
      <c r="M227" s="5"/>
      <c r="N227" s="5"/>
      <c r="O227" s="5"/>
      <c r="P227" s="5">
        <v>-11</v>
      </c>
      <c r="Q227" s="5">
        <v>-5</v>
      </c>
      <c r="R227" s="5">
        <v>-1</v>
      </c>
      <c r="S227" s="5"/>
      <c r="T227" s="5">
        <v>-6</v>
      </c>
      <c r="U227" s="5">
        <v>-2</v>
      </c>
      <c r="V227" s="5"/>
      <c r="W227" s="5"/>
      <c r="X227" s="5">
        <v>-16</v>
      </c>
      <c r="Y227" s="5"/>
      <c r="Z227" s="5"/>
      <c r="AA227" s="5">
        <v>-7</v>
      </c>
      <c r="AB227" s="5"/>
      <c r="AC227" s="5"/>
    </row>
    <row r="228" spans="1:29" x14ac:dyDescent="0.25">
      <c r="A228" t="s">
        <v>29</v>
      </c>
      <c r="B228" t="s">
        <v>598</v>
      </c>
      <c r="C228" t="s">
        <v>59</v>
      </c>
      <c r="D228" t="s">
        <v>599</v>
      </c>
      <c r="E228" t="s">
        <v>600</v>
      </c>
      <c r="F228" t="s">
        <v>601</v>
      </c>
      <c r="G228" t="s">
        <v>46</v>
      </c>
      <c r="H228" t="s">
        <v>602</v>
      </c>
      <c r="I228" t="s">
        <v>603</v>
      </c>
      <c r="J228">
        <v>249</v>
      </c>
      <c r="K228">
        <v>8</v>
      </c>
      <c r="L228">
        <v>0</v>
      </c>
      <c r="M228" s="5"/>
      <c r="N228" s="5"/>
      <c r="O228" s="5"/>
      <c r="P228" s="5"/>
      <c r="Q228" s="5"/>
      <c r="R228" s="5"/>
      <c r="S228" s="5"/>
      <c r="T228" s="5">
        <v>1</v>
      </c>
      <c r="U228" s="5"/>
      <c r="V228" s="5"/>
      <c r="W228" s="5"/>
      <c r="X228" s="5">
        <v>7</v>
      </c>
      <c r="Y228" s="5"/>
      <c r="Z228" s="5"/>
      <c r="AA228" s="5"/>
      <c r="AB228" s="5"/>
      <c r="AC228" s="5"/>
    </row>
    <row r="229" spans="1:29" x14ac:dyDescent="0.25">
      <c r="A229" t="s">
        <v>29</v>
      </c>
      <c r="B229" t="s">
        <v>604</v>
      </c>
      <c r="K229">
        <v>9</v>
      </c>
      <c r="L229">
        <v>0</v>
      </c>
      <c r="M229" s="5"/>
      <c r="N229" s="5"/>
      <c r="O229" s="5"/>
      <c r="P229" s="5">
        <v>5</v>
      </c>
      <c r="Q229" s="5"/>
      <c r="R229" s="5"/>
      <c r="S229" s="5"/>
      <c r="T229" s="5">
        <v>1</v>
      </c>
      <c r="U229" s="5"/>
      <c r="V229" s="5"/>
      <c r="W229" s="5"/>
      <c r="X229" s="5">
        <v>3</v>
      </c>
      <c r="Y229" s="5"/>
      <c r="Z229" s="5"/>
      <c r="AA229" s="5"/>
      <c r="AB229" s="5"/>
      <c r="AC229" s="5"/>
    </row>
    <row r="230" spans="1:29" x14ac:dyDescent="0.25">
      <c r="A230" t="s">
        <v>29</v>
      </c>
      <c r="B230" t="s">
        <v>605</v>
      </c>
      <c r="C230" t="s">
        <v>59</v>
      </c>
      <c r="D230" t="s">
        <v>606</v>
      </c>
      <c r="E230" t="s">
        <v>607</v>
      </c>
      <c r="F230" t="s">
        <v>608</v>
      </c>
      <c r="G230" t="s">
        <v>54</v>
      </c>
      <c r="H230" t="s">
        <v>609</v>
      </c>
      <c r="I230" t="s">
        <v>610</v>
      </c>
      <c r="J230">
        <v>0</v>
      </c>
      <c r="K230">
        <v>0</v>
      </c>
      <c r="L230">
        <v>-15</v>
      </c>
      <c r="M230" s="5"/>
      <c r="N230" s="5"/>
      <c r="O230" s="5"/>
      <c r="P230" s="5">
        <v>-6</v>
      </c>
      <c r="Q230" s="5"/>
      <c r="R230" s="5"/>
      <c r="S230" s="5"/>
      <c r="T230" s="5">
        <v>-1</v>
      </c>
      <c r="U230" s="5"/>
      <c r="V230" s="5"/>
      <c r="W230" s="5"/>
      <c r="X230" s="5">
        <v>-6</v>
      </c>
      <c r="Y230" s="5">
        <v>-1</v>
      </c>
      <c r="Z230" s="5"/>
      <c r="AA230" s="5">
        <v>-1</v>
      </c>
      <c r="AB230" s="5"/>
      <c r="AC230" s="5"/>
    </row>
    <row r="231" spans="1:29" x14ac:dyDescent="0.25">
      <c r="A231" t="s">
        <v>29</v>
      </c>
      <c r="B231" t="s">
        <v>611</v>
      </c>
      <c r="C231" t="s">
        <v>338</v>
      </c>
      <c r="D231" t="s">
        <v>339</v>
      </c>
      <c r="E231" t="s">
        <v>340</v>
      </c>
      <c r="F231" t="s">
        <v>341</v>
      </c>
      <c r="G231" t="s">
        <v>91</v>
      </c>
      <c r="H231" t="s">
        <v>342</v>
      </c>
      <c r="I231" t="s">
        <v>343</v>
      </c>
      <c r="J231">
        <v>15</v>
      </c>
      <c r="K231">
        <v>8</v>
      </c>
      <c r="L231">
        <v>0</v>
      </c>
      <c r="M231" s="5"/>
      <c r="N231" s="5"/>
      <c r="O231" s="5"/>
      <c r="P231" s="5"/>
      <c r="Q231" s="5">
        <v>4</v>
      </c>
      <c r="R231" s="5"/>
      <c r="S231" s="5"/>
      <c r="T231" s="5"/>
      <c r="U231" s="5"/>
      <c r="V231" s="5"/>
      <c r="W231" s="5"/>
      <c r="X231" s="5">
        <v>3</v>
      </c>
      <c r="Y231" s="5"/>
      <c r="Z231" s="5"/>
      <c r="AA231" s="5"/>
      <c r="AB231" s="5"/>
      <c r="AC231" s="5"/>
    </row>
    <row r="232" spans="1:29" x14ac:dyDescent="0.25">
      <c r="A232" t="s">
        <v>29</v>
      </c>
      <c r="B232" t="s">
        <v>612</v>
      </c>
      <c r="K232">
        <v>4</v>
      </c>
      <c r="L232">
        <v>0</v>
      </c>
      <c r="M232" s="5"/>
      <c r="N232" s="5"/>
      <c r="O232" s="5"/>
      <c r="P232" s="5"/>
      <c r="Q232" s="5">
        <v>3</v>
      </c>
      <c r="R232" s="5"/>
      <c r="S232" s="5"/>
      <c r="T232" s="5"/>
      <c r="U232" s="5"/>
      <c r="V232" s="5"/>
      <c r="W232" s="5"/>
      <c r="X232" s="5">
        <v>1</v>
      </c>
      <c r="Y232" s="5"/>
      <c r="Z232" s="5"/>
      <c r="AA232" s="5"/>
      <c r="AB232" s="5"/>
      <c r="AC232" s="5"/>
    </row>
    <row r="233" spans="1:29" x14ac:dyDescent="0.25">
      <c r="A233" t="s">
        <v>29</v>
      </c>
      <c r="B233" t="s">
        <v>613</v>
      </c>
      <c r="C233" t="s">
        <v>59</v>
      </c>
      <c r="D233" t="s">
        <v>614</v>
      </c>
      <c r="E233" t="s">
        <v>615</v>
      </c>
      <c r="F233" t="s">
        <v>616</v>
      </c>
      <c r="G233" t="s">
        <v>91</v>
      </c>
      <c r="H233" t="s">
        <v>617</v>
      </c>
      <c r="I233" t="s">
        <v>618</v>
      </c>
      <c r="J233">
        <v>116</v>
      </c>
      <c r="K233">
        <v>14</v>
      </c>
      <c r="L233">
        <v>0</v>
      </c>
      <c r="M233" s="5"/>
      <c r="N233" s="5"/>
      <c r="O233" s="5"/>
      <c r="P233" s="5">
        <v>6</v>
      </c>
      <c r="Q233" s="5">
        <v>1</v>
      </c>
      <c r="R233" s="5"/>
      <c r="S233" s="5"/>
      <c r="T233" s="5">
        <v>1</v>
      </c>
      <c r="U233" s="5"/>
      <c r="V233" s="5"/>
      <c r="W233" s="5"/>
      <c r="X233" s="5">
        <v>4</v>
      </c>
      <c r="Y233" s="5">
        <v>1</v>
      </c>
      <c r="Z233" s="5"/>
      <c r="AA233" s="5">
        <v>1</v>
      </c>
      <c r="AB233" s="5"/>
      <c r="AC233" s="5"/>
    </row>
    <row r="234" spans="1:29" x14ac:dyDescent="0.25">
      <c r="A234" t="s">
        <v>29</v>
      </c>
      <c r="B234" t="s">
        <v>619</v>
      </c>
      <c r="C234" t="s">
        <v>59</v>
      </c>
      <c r="D234" t="s">
        <v>620</v>
      </c>
      <c r="E234" t="s">
        <v>621</v>
      </c>
      <c r="F234" t="s">
        <v>622</v>
      </c>
      <c r="G234" t="s">
        <v>54</v>
      </c>
      <c r="H234" t="s">
        <v>623</v>
      </c>
      <c r="I234" t="s">
        <v>624</v>
      </c>
      <c r="J234">
        <v>0</v>
      </c>
      <c r="K234">
        <v>0</v>
      </c>
      <c r="L234">
        <v>-1</v>
      </c>
      <c r="M234" s="5"/>
      <c r="N234" s="5"/>
      <c r="O234" s="5"/>
      <c r="P234" s="5"/>
      <c r="Q234" s="5"/>
      <c r="R234" s="5"/>
      <c r="S234" s="5"/>
      <c r="T234" s="5"/>
      <c r="U234" s="5">
        <v>-1</v>
      </c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t="s">
        <v>29</v>
      </c>
      <c r="B235" t="s">
        <v>625</v>
      </c>
      <c r="C235" t="s">
        <v>626</v>
      </c>
      <c r="D235" t="s">
        <v>627</v>
      </c>
      <c r="E235" t="s">
        <v>628</v>
      </c>
      <c r="F235" t="s">
        <v>629</v>
      </c>
      <c r="G235" t="s">
        <v>91</v>
      </c>
      <c r="H235" t="s">
        <v>630</v>
      </c>
      <c r="I235" t="s">
        <v>631</v>
      </c>
      <c r="J235">
        <v>68</v>
      </c>
      <c r="K235">
        <v>1</v>
      </c>
      <c r="L235">
        <v>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>
        <v>1</v>
      </c>
      <c r="AB235" s="5"/>
      <c r="AC235" s="5"/>
    </row>
    <row r="236" spans="1:29" x14ac:dyDescent="0.25">
      <c r="A236" t="s">
        <v>29</v>
      </c>
      <c r="B236" t="s">
        <v>632</v>
      </c>
      <c r="C236" t="s">
        <v>59</v>
      </c>
      <c r="D236" t="s">
        <v>633</v>
      </c>
      <c r="E236" t="s">
        <v>634</v>
      </c>
      <c r="F236" t="s">
        <v>635</v>
      </c>
      <c r="G236" t="s">
        <v>54</v>
      </c>
      <c r="H236" t="s">
        <v>636</v>
      </c>
      <c r="I236" t="s">
        <v>637</v>
      </c>
      <c r="J236">
        <v>0</v>
      </c>
      <c r="K236">
        <v>1</v>
      </c>
      <c r="L236">
        <v>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1</v>
      </c>
      <c r="Y236" s="5"/>
      <c r="Z236" s="5"/>
      <c r="AA236" s="5"/>
      <c r="AB236" s="5"/>
      <c r="AC236" s="5"/>
    </row>
    <row r="237" spans="1:29" x14ac:dyDescent="0.25">
      <c r="A237" t="s">
        <v>29</v>
      </c>
      <c r="B237" t="s">
        <v>638</v>
      </c>
      <c r="C237" t="s">
        <v>198</v>
      </c>
      <c r="D237" t="s">
        <v>639</v>
      </c>
      <c r="E237" t="s">
        <v>640</v>
      </c>
      <c r="F237" t="s">
        <v>641</v>
      </c>
      <c r="G237" t="s">
        <v>46</v>
      </c>
      <c r="H237" t="s">
        <v>642</v>
      </c>
      <c r="I237" t="s">
        <v>643</v>
      </c>
      <c r="J237">
        <v>0</v>
      </c>
      <c r="K237">
        <v>0</v>
      </c>
      <c r="L237">
        <v>-1</v>
      </c>
      <c r="M237" s="5"/>
      <c r="N237" s="5"/>
      <c r="O237" s="5"/>
      <c r="P237" s="5"/>
      <c r="Q237" s="5"/>
      <c r="R237" s="5"/>
      <c r="S237" s="5"/>
      <c r="T237" s="5"/>
      <c r="U237" s="5">
        <v>-1</v>
      </c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t="s">
        <v>29</v>
      </c>
      <c r="B238" t="s">
        <v>644</v>
      </c>
      <c r="C238" t="s">
        <v>59</v>
      </c>
      <c r="D238" t="s">
        <v>645</v>
      </c>
      <c r="E238" t="s">
        <v>646</v>
      </c>
      <c r="F238" t="s">
        <v>647</v>
      </c>
      <c r="G238" t="s">
        <v>54</v>
      </c>
      <c r="H238" t="s">
        <v>648</v>
      </c>
      <c r="I238" t="s">
        <v>649</v>
      </c>
      <c r="J238">
        <v>0</v>
      </c>
      <c r="K238">
        <v>0</v>
      </c>
      <c r="L238">
        <v>-4</v>
      </c>
      <c r="M238" s="5"/>
      <c r="N238" s="5"/>
      <c r="O238" s="5"/>
      <c r="P238" s="5">
        <v>-1</v>
      </c>
      <c r="Q238" s="5"/>
      <c r="R238" s="5"/>
      <c r="S238" s="5"/>
      <c r="T238" s="5"/>
      <c r="U238" s="5"/>
      <c r="V238" s="5"/>
      <c r="W238" s="5"/>
      <c r="X238" s="5">
        <v>-3</v>
      </c>
      <c r="Y238" s="5"/>
      <c r="Z238" s="5"/>
      <c r="AA238" s="5"/>
      <c r="AB238" s="5"/>
      <c r="AC238" s="5"/>
    </row>
    <row r="239" spans="1:29" x14ac:dyDescent="0.25">
      <c r="A239" t="s">
        <v>29</v>
      </c>
      <c r="B239" t="s">
        <v>650</v>
      </c>
      <c r="C239" t="s">
        <v>148</v>
      </c>
      <c r="D239" t="s">
        <v>149</v>
      </c>
      <c r="E239" t="s">
        <v>150</v>
      </c>
      <c r="F239" t="s">
        <v>151</v>
      </c>
      <c r="G239" t="s">
        <v>91</v>
      </c>
      <c r="H239" t="s">
        <v>152</v>
      </c>
      <c r="I239" t="s">
        <v>153</v>
      </c>
      <c r="J239">
        <v>59</v>
      </c>
      <c r="K239">
        <v>6</v>
      </c>
      <c r="L239">
        <v>0</v>
      </c>
      <c r="M239" s="5"/>
      <c r="N239" s="5"/>
      <c r="O239" s="5"/>
      <c r="P239" s="5"/>
      <c r="Q239" s="5"/>
      <c r="R239" s="5"/>
      <c r="S239" s="5"/>
      <c r="T239" s="5">
        <v>2</v>
      </c>
      <c r="U239" s="5"/>
      <c r="V239" s="5"/>
      <c r="W239" s="5"/>
      <c r="X239" s="5"/>
      <c r="Y239" s="5">
        <v>1</v>
      </c>
      <c r="Z239" s="5"/>
      <c r="AA239" s="5">
        <v>3</v>
      </c>
      <c r="AB239" s="5"/>
      <c r="AC239" s="5"/>
    </row>
    <row r="240" spans="1:29" x14ac:dyDescent="0.25">
      <c r="A240" t="s">
        <v>29</v>
      </c>
      <c r="B240" t="s">
        <v>651</v>
      </c>
      <c r="K240">
        <v>1</v>
      </c>
      <c r="L240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1</v>
      </c>
      <c r="Y240" s="5"/>
      <c r="Z240" s="5"/>
      <c r="AA240" s="5"/>
      <c r="AB240" s="5"/>
      <c r="AC240" s="5"/>
    </row>
    <row r="241" spans="1:29" x14ac:dyDescent="0.25">
      <c r="A241" t="s">
        <v>29</v>
      </c>
      <c r="B241" t="s">
        <v>652</v>
      </c>
      <c r="K241">
        <v>0</v>
      </c>
      <c r="L241">
        <v>-1</v>
      </c>
      <c r="M241" s="5"/>
      <c r="N241" s="5"/>
      <c r="O241" s="5"/>
      <c r="P241" s="5">
        <v>-1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t="s">
        <v>29</v>
      </c>
      <c r="B242" t="s">
        <v>653</v>
      </c>
      <c r="K242">
        <v>2</v>
      </c>
      <c r="L242">
        <v>0</v>
      </c>
      <c r="M242" s="5"/>
      <c r="N242" s="5"/>
      <c r="O242" s="5"/>
      <c r="P242" s="5"/>
      <c r="Q242" s="5">
        <v>1</v>
      </c>
      <c r="R242" s="5"/>
      <c r="S242" s="5"/>
      <c r="T242" s="5"/>
      <c r="U242" s="5"/>
      <c r="V242" s="5"/>
      <c r="W242" s="5"/>
      <c r="X242" s="5">
        <v>1</v>
      </c>
      <c r="Y242" s="5"/>
      <c r="Z242" s="5"/>
      <c r="AA242" s="5"/>
      <c r="AB242" s="5"/>
      <c r="AC242" s="5"/>
    </row>
    <row r="243" spans="1:29" x14ac:dyDescent="0.25">
      <c r="A243" t="s">
        <v>29</v>
      </c>
      <c r="B243" t="s">
        <v>654</v>
      </c>
      <c r="K243">
        <v>0</v>
      </c>
      <c r="L243">
        <v>-1</v>
      </c>
      <c r="M243" s="5"/>
      <c r="N243" s="5"/>
      <c r="O243" s="5"/>
      <c r="P243" s="5"/>
      <c r="Q243" s="5">
        <v>-1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t="s">
        <v>29</v>
      </c>
      <c r="B244" t="s">
        <v>655</v>
      </c>
      <c r="K244">
        <v>12</v>
      </c>
      <c r="L244">
        <v>-1</v>
      </c>
      <c r="M244" s="5"/>
      <c r="N244" s="5"/>
      <c r="O244" s="5"/>
      <c r="P244" s="5">
        <v>6</v>
      </c>
      <c r="Q244" s="5"/>
      <c r="R244" s="5"/>
      <c r="S244" s="5"/>
      <c r="T244" s="5">
        <v>1</v>
      </c>
      <c r="U244" s="5">
        <v>-1</v>
      </c>
      <c r="V244" s="5"/>
      <c r="W244" s="5"/>
      <c r="X244" s="5">
        <v>4</v>
      </c>
      <c r="Y244" s="5">
        <v>1</v>
      </c>
      <c r="Z244" s="5"/>
      <c r="AA244" s="5"/>
      <c r="AB244" s="5"/>
      <c r="AC244" s="5"/>
    </row>
    <row r="245" spans="1:29" x14ac:dyDescent="0.25">
      <c r="A245" t="s">
        <v>29</v>
      </c>
      <c r="B245" t="s">
        <v>656</v>
      </c>
      <c r="C245" t="s">
        <v>59</v>
      </c>
      <c r="D245" t="s">
        <v>657</v>
      </c>
      <c r="E245" t="s">
        <v>658</v>
      </c>
      <c r="F245" t="s">
        <v>659</v>
      </c>
      <c r="G245" t="s">
        <v>54</v>
      </c>
      <c r="H245" t="s">
        <v>660</v>
      </c>
      <c r="I245" t="s">
        <v>661</v>
      </c>
      <c r="J245">
        <v>32</v>
      </c>
      <c r="K245">
        <v>2</v>
      </c>
      <c r="L245">
        <v>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1</v>
      </c>
      <c r="Y245" s="5">
        <v>1</v>
      </c>
      <c r="Z245" s="5"/>
      <c r="AA245" s="5"/>
      <c r="AB245" s="5"/>
      <c r="AC245" s="5"/>
    </row>
    <row r="246" spans="1:29" x14ac:dyDescent="0.25">
      <c r="A246" t="s">
        <v>29</v>
      </c>
      <c r="B246" t="s">
        <v>662</v>
      </c>
      <c r="C246" t="s">
        <v>66</v>
      </c>
      <c r="D246" t="s">
        <v>663</v>
      </c>
      <c r="E246" t="s">
        <v>664</v>
      </c>
      <c r="F246" t="s">
        <v>665</v>
      </c>
      <c r="G246" t="s">
        <v>70</v>
      </c>
      <c r="H246" t="s">
        <v>666</v>
      </c>
      <c r="I246" t="s">
        <v>667</v>
      </c>
      <c r="J246">
        <v>56</v>
      </c>
      <c r="K246">
        <v>1</v>
      </c>
      <c r="L246">
        <v>0</v>
      </c>
      <c r="M246" s="5"/>
      <c r="N246" s="5"/>
      <c r="O246" s="5"/>
      <c r="P246" s="5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t="s">
        <v>29</v>
      </c>
      <c r="B247" t="s">
        <v>668</v>
      </c>
      <c r="K247">
        <v>0</v>
      </c>
      <c r="L247">
        <v>-7</v>
      </c>
      <c r="M247" s="5"/>
      <c r="N247" s="5"/>
      <c r="O247" s="5"/>
      <c r="P247" s="5"/>
      <c r="Q247" s="5"/>
      <c r="R247" s="5"/>
      <c r="S247" s="5"/>
      <c r="T247" s="5"/>
      <c r="U247" s="5">
        <v>-1</v>
      </c>
      <c r="V247" s="5"/>
      <c r="W247" s="5"/>
      <c r="X247" s="5">
        <v>-3</v>
      </c>
      <c r="Y247" s="5">
        <v>-1</v>
      </c>
      <c r="Z247" s="5"/>
      <c r="AA247" s="5">
        <v>-2</v>
      </c>
      <c r="AB247" s="5"/>
      <c r="AC247" s="5"/>
    </row>
    <row r="248" spans="1:29" x14ac:dyDescent="0.25">
      <c r="A248" t="s">
        <v>29</v>
      </c>
      <c r="B248" t="s">
        <v>669</v>
      </c>
      <c r="K248">
        <v>3</v>
      </c>
      <c r="L248">
        <v>0</v>
      </c>
      <c r="M248" s="5"/>
      <c r="N248" s="5"/>
      <c r="O248" s="5"/>
      <c r="P248" s="5"/>
      <c r="Q248" s="5"/>
      <c r="R248" s="5"/>
      <c r="S248" s="5"/>
      <c r="T248" s="5">
        <v>1</v>
      </c>
      <c r="U248" s="5">
        <v>1</v>
      </c>
      <c r="V248" s="5"/>
      <c r="W248" s="5"/>
      <c r="X248" s="5">
        <v>1</v>
      </c>
      <c r="Y248" s="5"/>
      <c r="Z248" s="5"/>
      <c r="AA248" s="5"/>
      <c r="AB248" s="5"/>
      <c r="AC248" s="5"/>
    </row>
    <row r="249" spans="1:29" x14ac:dyDescent="0.25">
      <c r="A249" t="s">
        <v>29</v>
      </c>
      <c r="B249" t="s">
        <v>670</v>
      </c>
      <c r="K249">
        <v>0</v>
      </c>
      <c r="L249">
        <v>-1</v>
      </c>
      <c r="M249" s="5"/>
      <c r="N249" s="5"/>
      <c r="O249" s="5"/>
      <c r="P249" s="5"/>
      <c r="Q249" s="5"/>
      <c r="R249" s="5"/>
      <c r="S249" s="5"/>
      <c r="T249" s="5"/>
      <c r="U249" s="5">
        <v>-1</v>
      </c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t="s">
        <v>29</v>
      </c>
      <c r="B250" t="s">
        <v>671</v>
      </c>
      <c r="K250">
        <v>9</v>
      </c>
      <c r="L250">
        <v>0</v>
      </c>
      <c r="M250" s="5"/>
      <c r="N250" s="5"/>
      <c r="O250" s="5"/>
      <c r="P250" s="5">
        <v>5</v>
      </c>
      <c r="Q250" s="5"/>
      <c r="R250" s="5"/>
      <c r="S250" s="5"/>
      <c r="T250" s="5">
        <v>1</v>
      </c>
      <c r="U250" s="5"/>
      <c r="V250" s="5"/>
      <c r="W250" s="5"/>
      <c r="X250" s="5">
        <v>3</v>
      </c>
      <c r="Y250" s="5"/>
      <c r="Z250" s="5"/>
      <c r="AA250" s="5"/>
      <c r="AB250" s="5"/>
      <c r="AC250" s="5"/>
    </row>
    <row r="251" spans="1:29" x14ac:dyDescent="0.25">
      <c r="A251" t="s">
        <v>29</v>
      </c>
      <c r="B251" t="s">
        <v>672</v>
      </c>
      <c r="K251">
        <v>0</v>
      </c>
      <c r="L251">
        <v>-2</v>
      </c>
      <c r="M251" s="5"/>
      <c r="N251" s="5"/>
      <c r="O251" s="5"/>
      <c r="P251" s="5"/>
      <c r="Q251" s="5"/>
      <c r="R251" s="5"/>
      <c r="S251" s="5">
        <v>-1</v>
      </c>
      <c r="T251" s="5"/>
      <c r="U251" s="5"/>
      <c r="V251" s="5"/>
      <c r="W251" s="5"/>
      <c r="X251" s="5">
        <v>-1</v>
      </c>
      <c r="Y251" s="5"/>
      <c r="Z251" s="5"/>
      <c r="AA251" s="5"/>
      <c r="AB251" s="5"/>
      <c r="AC251" s="5"/>
    </row>
    <row r="252" spans="1:29" x14ac:dyDescent="0.25">
      <c r="A252" t="s">
        <v>29</v>
      </c>
      <c r="B252" t="s">
        <v>673</v>
      </c>
      <c r="K252">
        <v>0</v>
      </c>
      <c r="L252">
        <v>-57</v>
      </c>
      <c r="M252" s="5"/>
      <c r="N252" s="5"/>
      <c r="O252" s="5"/>
      <c r="P252" s="5">
        <v>-14</v>
      </c>
      <c r="Q252" s="5">
        <v>-5</v>
      </c>
      <c r="R252" s="5">
        <v>-1</v>
      </c>
      <c r="S252" s="5"/>
      <c r="T252" s="5">
        <v>-6</v>
      </c>
      <c r="U252" s="5">
        <v>-2</v>
      </c>
      <c r="V252" s="5"/>
      <c r="W252" s="5"/>
      <c r="X252" s="5">
        <v>-16</v>
      </c>
      <c r="Y252" s="5"/>
      <c r="Z252" s="5"/>
      <c r="AA252" s="5">
        <v>-10</v>
      </c>
      <c r="AB252" s="5"/>
      <c r="AC252" s="5"/>
    </row>
    <row r="253" spans="1:29" x14ac:dyDescent="0.25">
      <c r="A253" t="s">
        <v>29</v>
      </c>
      <c r="B253" t="s">
        <v>674</v>
      </c>
      <c r="C253" t="s">
        <v>59</v>
      </c>
      <c r="D253" t="s">
        <v>675</v>
      </c>
      <c r="E253" t="s">
        <v>676</v>
      </c>
      <c r="F253" t="s">
        <v>677</v>
      </c>
      <c r="G253" t="s">
        <v>46</v>
      </c>
      <c r="H253" t="s">
        <v>678</v>
      </c>
      <c r="I253" t="s">
        <v>679</v>
      </c>
      <c r="J253">
        <v>18</v>
      </c>
      <c r="K253">
        <v>0</v>
      </c>
      <c r="L253">
        <v>-5</v>
      </c>
      <c r="M253" s="5"/>
      <c r="N253" s="5"/>
      <c r="O253" s="5"/>
      <c r="P253" s="5"/>
      <c r="Q253" s="5"/>
      <c r="R253" s="5"/>
      <c r="S253" s="5"/>
      <c r="T253" s="5"/>
      <c r="U253" s="5">
        <v>-1</v>
      </c>
      <c r="V253" s="5"/>
      <c r="W253" s="5"/>
      <c r="X253" s="5">
        <v>-2</v>
      </c>
      <c r="Y253" s="5">
        <v>-1</v>
      </c>
      <c r="Z253" s="5"/>
      <c r="AA253" s="5">
        <v>-1</v>
      </c>
      <c r="AB253" s="5"/>
      <c r="AC253" s="5"/>
    </row>
    <row r="254" spans="1:29" x14ac:dyDescent="0.25">
      <c r="A254" t="s">
        <v>29</v>
      </c>
      <c r="B254" t="s">
        <v>680</v>
      </c>
      <c r="K254">
        <v>0</v>
      </c>
      <c r="L254">
        <v>-10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>
        <v>-10</v>
      </c>
      <c r="Y254" s="5"/>
      <c r="Z254" s="5"/>
      <c r="AA254" s="5"/>
      <c r="AB254" s="5"/>
      <c r="AC254" s="5"/>
    </row>
    <row r="255" spans="1:29" x14ac:dyDescent="0.25">
      <c r="A255" t="s">
        <v>29</v>
      </c>
      <c r="B255" t="s">
        <v>681</v>
      </c>
      <c r="K255">
        <v>0</v>
      </c>
      <c r="L255">
        <v>-1</v>
      </c>
      <c r="M255" s="5"/>
      <c r="N255" s="5"/>
      <c r="O255" s="5"/>
      <c r="P255" s="5"/>
      <c r="Q255" s="5"/>
      <c r="R255" s="5"/>
      <c r="S255" s="5"/>
      <c r="T255" s="5">
        <v>-1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t="s">
        <v>29</v>
      </c>
      <c r="B256" t="s">
        <v>682</v>
      </c>
      <c r="K256">
        <v>3</v>
      </c>
      <c r="L256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2</v>
      </c>
      <c r="Y256" s="5"/>
      <c r="Z256" s="5"/>
      <c r="AA256" s="5">
        <v>1</v>
      </c>
      <c r="AB256" s="5"/>
      <c r="AC256" s="5"/>
    </row>
    <row r="257" spans="1:29" x14ac:dyDescent="0.25">
      <c r="A257" t="s">
        <v>29</v>
      </c>
      <c r="B257" t="s">
        <v>683</v>
      </c>
      <c r="K257">
        <v>15</v>
      </c>
      <c r="L257">
        <v>0</v>
      </c>
      <c r="M257" s="5"/>
      <c r="N257" s="5"/>
      <c r="O257" s="5"/>
      <c r="P257" s="5">
        <v>6</v>
      </c>
      <c r="Q257" s="5"/>
      <c r="R257" s="5"/>
      <c r="S257" s="5"/>
      <c r="T257" s="5">
        <v>1</v>
      </c>
      <c r="U257" s="5"/>
      <c r="V257" s="5"/>
      <c r="W257" s="5"/>
      <c r="X257" s="5">
        <v>6</v>
      </c>
      <c r="Y257" s="5">
        <v>1</v>
      </c>
      <c r="Z257" s="5"/>
      <c r="AA257" s="5">
        <v>1</v>
      </c>
      <c r="AB257" s="5"/>
      <c r="AC257" s="5"/>
    </row>
    <row r="258" spans="1:29" x14ac:dyDescent="0.25">
      <c r="A258" t="s">
        <v>29</v>
      </c>
      <c r="B258" t="s">
        <v>684</v>
      </c>
      <c r="C258" t="s">
        <v>59</v>
      </c>
      <c r="D258" t="s">
        <v>685</v>
      </c>
      <c r="E258" t="s">
        <v>686</v>
      </c>
      <c r="F258" t="s">
        <v>687</v>
      </c>
      <c r="G258" t="s">
        <v>46</v>
      </c>
      <c r="H258" t="s">
        <v>688</v>
      </c>
      <c r="I258" t="s">
        <v>689</v>
      </c>
      <c r="J258">
        <v>0</v>
      </c>
      <c r="K258">
        <v>3</v>
      </c>
      <c r="L258">
        <v>0</v>
      </c>
      <c r="M258" s="5"/>
      <c r="N258" s="5"/>
      <c r="O258" s="5"/>
      <c r="P258" s="5"/>
      <c r="Q258" s="5">
        <v>1</v>
      </c>
      <c r="R258" s="5"/>
      <c r="S258" s="5"/>
      <c r="T258" s="5">
        <v>1</v>
      </c>
      <c r="U258" s="5">
        <v>1</v>
      </c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t="s">
        <v>29</v>
      </c>
      <c r="B259" t="s">
        <v>690</v>
      </c>
      <c r="K259">
        <v>4</v>
      </c>
      <c r="L259">
        <v>0</v>
      </c>
      <c r="M259" s="5"/>
      <c r="N259" s="5"/>
      <c r="O259" s="5"/>
      <c r="P259" s="5"/>
      <c r="Q259" s="5">
        <v>2</v>
      </c>
      <c r="R259" s="5"/>
      <c r="S259" s="5"/>
      <c r="T259" s="5">
        <v>1</v>
      </c>
      <c r="U259" s="5"/>
      <c r="V259" s="5"/>
      <c r="W259" s="5"/>
      <c r="X259" s="5">
        <v>1</v>
      </c>
      <c r="Y259" s="5"/>
      <c r="Z259" s="5"/>
      <c r="AA259" s="5"/>
      <c r="AB259" s="5"/>
      <c r="AC259" s="5"/>
    </row>
    <row r="260" spans="1:29" x14ac:dyDescent="0.25">
      <c r="A260" t="s">
        <v>29</v>
      </c>
      <c r="B260" t="s">
        <v>691</v>
      </c>
      <c r="C260" t="s">
        <v>59</v>
      </c>
      <c r="D260" t="s">
        <v>354</v>
      </c>
      <c r="E260" t="s">
        <v>355</v>
      </c>
      <c r="F260" t="s">
        <v>356</v>
      </c>
      <c r="G260" t="s">
        <v>46</v>
      </c>
      <c r="H260" t="s">
        <v>357</v>
      </c>
      <c r="I260" t="s">
        <v>358</v>
      </c>
      <c r="J260">
        <v>1</v>
      </c>
      <c r="K260">
        <v>1</v>
      </c>
      <c r="L260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</v>
      </c>
      <c r="Y260" s="5"/>
      <c r="Z260" s="5"/>
      <c r="AA260" s="5"/>
      <c r="AB260" s="5"/>
      <c r="AC260" s="5"/>
    </row>
    <row r="261" spans="1:29" x14ac:dyDescent="0.25">
      <c r="A261" t="s">
        <v>29</v>
      </c>
      <c r="B261" t="s">
        <v>692</v>
      </c>
      <c r="C261" t="s">
        <v>59</v>
      </c>
      <c r="D261" t="s">
        <v>693</v>
      </c>
      <c r="E261" t="s">
        <v>694</v>
      </c>
      <c r="F261" t="s">
        <v>695</v>
      </c>
      <c r="G261" t="s">
        <v>46</v>
      </c>
      <c r="H261" t="s">
        <v>696</v>
      </c>
      <c r="I261" t="s">
        <v>697</v>
      </c>
      <c r="J261">
        <v>14</v>
      </c>
      <c r="K261">
        <v>0</v>
      </c>
      <c r="L261">
        <v>-1</v>
      </c>
      <c r="M261" s="5"/>
      <c r="N261" s="5"/>
      <c r="O261" s="5"/>
      <c r="P261" s="5"/>
      <c r="Q261" s="5"/>
      <c r="R261" s="5"/>
      <c r="S261" s="5"/>
      <c r="T261" s="5"/>
      <c r="U261" s="5">
        <v>-1</v>
      </c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t="s">
        <v>29</v>
      </c>
      <c r="B262" t="s">
        <v>698</v>
      </c>
      <c r="K262">
        <v>1</v>
      </c>
      <c r="L262">
        <v>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>
        <v>1</v>
      </c>
      <c r="Y262" s="5"/>
      <c r="Z262" s="5"/>
      <c r="AA262" s="5"/>
      <c r="AB262" s="5"/>
      <c r="AC262" s="5"/>
    </row>
    <row r="263" spans="1:29" x14ac:dyDescent="0.25">
      <c r="A263" t="s">
        <v>29</v>
      </c>
      <c r="B263" t="s">
        <v>699</v>
      </c>
      <c r="K263">
        <v>0</v>
      </c>
      <c r="L263">
        <v>-12</v>
      </c>
      <c r="M263" s="5"/>
      <c r="N263" s="5"/>
      <c r="O263" s="5"/>
      <c r="P263" s="5">
        <v>-1</v>
      </c>
      <c r="Q263" s="5">
        <v>-4</v>
      </c>
      <c r="R263" s="5"/>
      <c r="S263" s="5"/>
      <c r="T263" s="5"/>
      <c r="U263" s="5"/>
      <c r="V263" s="5"/>
      <c r="W263" s="5"/>
      <c r="X263" s="5">
        <v>-7</v>
      </c>
      <c r="Y263" s="5"/>
      <c r="Z263" s="5"/>
      <c r="AA263" s="5"/>
      <c r="AB263" s="5"/>
      <c r="AC263" s="5"/>
    </row>
    <row r="264" spans="1:29" x14ac:dyDescent="0.25">
      <c r="A264" t="s">
        <v>29</v>
      </c>
      <c r="B264" t="s">
        <v>700</v>
      </c>
      <c r="K264">
        <v>0</v>
      </c>
      <c r="L264">
        <v>-1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>
        <v>-1</v>
      </c>
      <c r="AB264" s="5"/>
      <c r="AC264" s="5"/>
    </row>
    <row r="265" spans="1:29" x14ac:dyDescent="0.25">
      <c r="A265" t="s">
        <v>29</v>
      </c>
      <c r="B265" t="s">
        <v>701</v>
      </c>
      <c r="K265">
        <v>1</v>
      </c>
      <c r="L265">
        <v>-9</v>
      </c>
      <c r="M265" s="5"/>
      <c r="N265" s="5"/>
      <c r="O265" s="5"/>
      <c r="P265" s="5">
        <v>-5</v>
      </c>
      <c r="Q265" s="5"/>
      <c r="R265" s="5"/>
      <c r="S265" s="5"/>
      <c r="T265" s="5">
        <v>-1</v>
      </c>
      <c r="U265" s="5">
        <v>1</v>
      </c>
      <c r="V265" s="5"/>
      <c r="W265" s="5"/>
      <c r="X265" s="5">
        <v>-3</v>
      </c>
      <c r="Y265" s="5"/>
      <c r="Z265" s="5"/>
      <c r="AA265" s="5"/>
      <c r="AB265" s="5"/>
      <c r="AC265" s="5"/>
    </row>
    <row r="266" spans="1:29" x14ac:dyDescent="0.25">
      <c r="A266" t="s">
        <v>29</v>
      </c>
      <c r="B266" t="s">
        <v>702</v>
      </c>
      <c r="K266">
        <v>0</v>
      </c>
      <c r="L266">
        <v>-7</v>
      </c>
      <c r="M266" s="5"/>
      <c r="N266" s="5"/>
      <c r="O266" s="5"/>
      <c r="P266" s="5"/>
      <c r="Q266" s="5"/>
      <c r="R266" s="5"/>
      <c r="S266" s="5"/>
      <c r="T266" s="5"/>
      <c r="U266" s="5">
        <v>-1</v>
      </c>
      <c r="V266" s="5"/>
      <c r="W266" s="5"/>
      <c r="X266" s="5">
        <v>-3</v>
      </c>
      <c r="Y266" s="5">
        <v>-1</v>
      </c>
      <c r="Z266" s="5"/>
      <c r="AA266" s="5">
        <v>-2</v>
      </c>
      <c r="AB266" s="5"/>
      <c r="AC266" s="5"/>
    </row>
    <row r="267" spans="1:29" x14ac:dyDescent="0.25">
      <c r="A267" t="s">
        <v>29</v>
      </c>
      <c r="B267" t="s">
        <v>703</v>
      </c>
      <c r="C267" t="s">
        <v>59</v>
      </c>
      <c r="D267" t="s">
        <v>599</v>
      </c>
      <c r="E267" t="s">
        <v>600</v>
      </c>
      <c r="F267" t="s">
        <v>601</v>
      </c>
      <c r="G267" t="s">
        <v>46</v>
      </c>
      <c r="H267" t="s">
        <v>602</v>
      </c>
      <c r="I267" t="s">
        <v>603</v>
      </c>
      <c r="J267">
        <v>249</v>
      </c>
      <c r="K267">
        <v>0</v>
      </c>
      <c r="L267">
        <v>-8</v>
      </c>
      <c r="M267" s="5"/>
      <c r="N267" s="5"/>
      <c r="O267" s="5"/>
      <c r="P267" s="5"/>
      <c r="Q267" s="5"/>
      <c r="R267" s="5"/>
      <c r="S267" s="5"/>
      <c r="T267" s="5">
        <v>-1</v>
      </c>
      <c r="U267" s="5"/>
      <c r="V267" s="5"/>
      <c r="W267" s="5"/>
      <c r="X267" s="5">
        <v>-7</v>
      </c>
      <c r="Y267" s="5"/>
      <c r="Z267" s="5"/>
      <c r="AA267" s="5"/>
      <c r="AB267" s="5"/>
      <c r="AC267" s="5"/>
    </row>
    <row r="268" spans="1:29" x14ac:dyDescent="0.25">
      <c r="A268" t="s">
        <v>29</v>
      </c>
      <c r="B268" t="s">
        <v>704</v>
      </c>
      <c r="K268">
        <v>1</v>
      </c>
      <c r="L268">
        <v>0</v>
      </c>
      <c r="M268" s="5"/>
      <c r="N268" s="5"/>
      <c r="O268" s="5"/>
      <c r="P268" s="5"/>
      <c r="Q268" s="5">
        <v>1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t="s">
        <v>29</v>
      </c>
      <c r="B269" t="s">
        <v>705</v>
      </c>
      <c r="K269">
        <v>0</v>
      </c>
      <c r="L269">
        <v>-15</v>
      </c>
      <c r="M269" s="5"/>
      <c r="N269" s="5"/>
      <c r="O269" s="5"/>
      <c r="P269" s="5">
        <v>-6</v>
      </c>
      <c r="Q269" s="5"/>
      <c r="R269" s="5"/>
      <c r="S269" s="5"/>
      <c r="T269" s="5">
        <v>-1</v>
      </c>
      <c r="U269" s="5"/>
      <c r="V269" s="5"/>
      <c r="W269" s="5"/>
      <c r="X269" s="5">
        <v>-6</v>
      </c>
      <c r="Y269" s="5">
        <v>-1</v>
      </c>
      <c r="Z269" s="5"/>
      <c r="AA269" s="5">
        <v>-1</v>
      </c>
      <c r="AB269" s="5"/>
      <c r="AC269" s="5"/>
    </row>
    <row r="270" spans="1:29" x14ac:dyDescent="0.25">
      <c r="A270" t="s">
        <v>29</v>
      </c>
      <c r="B270" t="s">
        <v>706</v>
      </c>
      <c r="C270" t="s">
        <v>66</v>
      </c>
      <c r="D270" t="s">
        <v>568</v>
      </c>
      <c r="E270" t="s">
        <v>569</v>
      </c>
      <c r="F270" t="s">
        <v>570</v>
      </c>
      <c r="G270" t="s">
        <v>54</v>
      </c>
      <c r="H270" t="s">
        <v>571</v>
      </c>
      <c r="I270" t="s">
        <v>572</v>
      </c>
      <c r="J270">
        <v>28</v>
      </c>
      <c r="K270">
        <v>5</v>
      </c>
      <c r="L270">
        <v>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3</v>
      </c>
      <c r="Y270" s="5"/>
      <c r="Z270" s="5"/>
      <c r="AA270" s="5">
        <v>2</v>
      </c>
      <c r="AB270" s="5"/>
      <c r="AC270" s="5"/>
    </row>
    <row r="271" spans="1:29" x14ac:dyDescent="0.25">
      <c r="A271" t="s">
        <v>29</v>
      </c>
      <c r="B271" t="s">
        <v>707</v>
      </c>
      <c r="C271" t="s">
        <v>59</v>
      </c>
      <c r="D271" t="s">
        <v>708</v>
      </c>
      <c r="E271" t="s">
        <v>709</v>
      </c>
      <c r="F271" t="s">
        <v>710</v>
      </c>
      <c r="G271" t="s">
        <v>46</v>
      </c>
      <c r="H271" t="s">
        <v>711</v>
      </c>
      <c r="I271" t="s">
        <v>712</v>
      </c>
      <c r="J271">
        <v>126</v>
      </c>
      <c r="K271">
        <v>2</v>
      </c>
      <c r="L271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>
        <v>2</v>
      </c>
      <c r="Y271" s="5"/>
      <c r="Z271" s="5"/>
      <c r="AA271" s="5"/>
      <c r="AB271" s="5"/>
      <c r="AC271" s="5"/>
    </row>
    <row r="272" spans="1:29" x14ac:dyDescent="0.25">
      <c r="A272" t="s">
        <v>29</v>
      </c>
      <c r="B272" t="s">
        <v>713</v>
      </c>
      <c r="C272" t="s">
        <v>59</v>
      </c>
      <c r="D272" t="s">
        <v>714</v>
      </c>
      <c r="E272" t="s">
        <v>715</v>
      </c>
      <c r="F272" t="s">
        <v>716</v>
      </c>
      <c r="G272" t="s">
        <v>54</v>
      </c>
      <c r="H272" t="s">
        <v>717</v>
      </c>
      <c r="I272" t="s">
        <v>718</v>
      </c>
      <c r="J272">
        <v>645</v>
      </c>
      <c r="K272">
        <v>1</v>
      </c>
      <c r="L272">
        <v>0</v>
      </c>
      <c r="M272" s="5"/>
      <c r="N272" s="5"/>
      <c r="O272" s="5"/>
      <c r="P272" s="5"/>
      <c r="Q272" s="5"/>
      <c r="R272" s="5"/>
      <c r="S272" s="5"/>
      <c r="T272" s="5"/>
      <c r="U272" s="5">
        <v>1</v>
      </c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t="s">
        <v>29</v>
      </c>
      <c r="B273" t="s">
        <v>719</v>
      </c>
      <c r="K273">
        <v>1</v>
      </c>
      <c r="L273">
        <v>-15</v>
      </c>
      <c r="M273" s="5"/>
      <c r="N273" s="5"/>
      <c r="O273" s="5"/>
      <c r="P273" s="5">
        <v>-6</v>
      </c>
      <c r="Q273" s="5"/>
      <c r="R273" s="5"/>
      <c r="S273" s="5"/>
      <c r="T273" s="5">
        <v>-1</v>
      </c>
      <c r="U273" s="5"/>
      <c r="V273" s="5"/>
      <c r="W273" s="5"/>
      <c r="X273" s="5">
        <v>-6</v>
      </c>
      <c r="Y273" s="5">
        <v>-1</v>
      </c>
      <c r="Z273" s="5"/>
      <c r="AA273" s="5">
        <v>-1</v>
      </c>
      <c r="AB273" s="5"/>
      <c r="AC273" s="5"/>
    </row>
    <row r="274" spans="1:29" x14ac:dyDescent="0.25">
      <c r="A274" t="s">
        <v>29</v>
      </c>
      <c r="B274" t="s">
        <v>720</v>
      </c>
      <c r="K274">
        <v>1</v>
      </c>
      <c r="L274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1</v>
      </c>
      <c r="AB274" s="5"/>
      <c r="AC274" s="5"/>
    </row>
    <row r="275" spans="1:29" x14ac:dyDescent="0.25">
      <c r="A275" t="s">
        <v>29</v>
      </c>
      <c r="B275" t="s">
        <v>721</v>
      </c>
      <c r="K275">
        <v>7</v>
      </c>
      <c r="L275">
        <v>0</v>
      </c>
      <c r="M275" s="5"/>
      <c r="N275" s="5"/>
      <c r="O275" s="5"/>
      <c r="P275" s="5"/>
      <c r="Q275" s="5">
        <v>1</v>
      </c>
      <c r="R275" s="5"/>
      <c r="S275" s="5"/>
      <c r="T275" s="5"/>
      <c r="U275" s="5">
        <v>1</v>
      </c>
      <c r="V275" s="5"/>
      <c r="W275" s="5"/>
      <c r="X275" s="5">
        <v>1</v>
      </c>
      <c r="Y275" s="5"/>
      <c r="Z275" s="5"/>
      <c r="AA275" s="5">
        <v>4</v>
      </c>
      <c r="AB275" s="5"/>
      <c r="AC275" s="5"/>
    </row>
    <row r="276" spans="1:29" x14ac:dyDescent="0.25">
      <c r="A276" t="s">
        <v>29</v>
      </c>
      <c r="B276" t="s">
        <v>722</v>
      </c>
      <c r="K276">
        <v>1</v>
      </c>
      <c r="L276">
        <v>-1</v>
      </c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>
        <v>-1</v>
      </c>
      <c r="W276" s="5"/>
      <c r="X276" s="5"/>
      <c r="Y276" s="5"/>
      <c r="Z276" s="5"/>
      <c r="AA276" s="5"/>
      <c r="AB276" s="5"/>
      <c r="AC276" s="5"/>
    </row>
    <row r="277" spans="1:29" x14ac:dyDescent="0.25">
      <c r="A277" t="s">
        <v>29</v>
      </c>
      <c r="B277" t="s">
        <v>723</v>
      </c>
      <c r="K277">
        <v>1</v>
      </c>
      <c r="L277">
        <v>0</v>
      </c>
      <c r="M277" s="5"/>
      <c r="N277" s="5"/>
      <c r="O277" s="5"/>
      <c r="P277" s="5"/>
      <c r="Q277" s="5"/>
      <c r="R277" s="5"/>
      <c r="S277" s="5"/>
      <c r="T277" s="5"/>
      <c r="U277" s="5"/>
      <c r="V277" s="5">
        <v>1</v>
      </c>
      <c r="W277" s="5"/>
      <c r="X277" s="5"/>
      <c r="Y277" s="5"/>
      <c r="Z277" s="5"/>
      <c r="AA277" s="5"/>
      <c r="AB277" s="5"/>
      <c r="AC277" s="5"/>
    </row>
    <row r="278" spans="1:29" x14ac:dyDescent="0.25">
      <c r="A278" t="s">
        <v>29</v>
      </c>
      <c r="B278" t="s">
        <v>724</v>
      </c>
      <c r="K278">
        <v>15</v>
      </c>
      <c r="L278">
        <v>0</v>
      </c>
      <c r="M278" s="5"/>
      <c r="N278" s="5"/>
      <c r="O278" s="5"/>
      <c r="P278" s="5">
        <v>6</v>
      </c>
      <c r="Q278" s="5"/>
      <c r="R278" s="5"/>
      <c r="S278" s="5"/>
      <c r="T278" s="5">
        <v>1</v>
      </c>
      <c r="U278" s="5"/>
      <c r="V278" s="5"/>
      <c r="W278" s="5"/>
      <c r="X278" s="5">
        <v>6</v>
      </c>
      <c r="Y278" s="5">
        <v>1</v>
      </c>
      <c r="Z278" s="5"/>
      <c r="AA278" s="5">
        <v>1</v>
      </c>
      <c r="AB278" s="5"/>
      <c r="AC278" s="5"/>
    </row>
    <row r="279" spans="1:29" x14ac:dyDescent="0.25">
      <c r="A279" t="s">
        <v>29</v>
      </c>
      <c r="B279" t="s">
        <v>725</v>
      </c>
      <c r="C279" t="s">
        <v>59</v>
      </c>
      <c r="D279" t="s">
        <v>726</v>
      </c>
      <c r="E279" t="s">
        <v>727</v>
      </c>
      <c r="F279" t="s">
        <v>728</v>
      </c>
      <c r="G279" t="s">
        <v>46</v>
      </c>
      <c r="H279" t="s">
        <v>729</v>
      </c>
      <c r="I279" t="s">
        <v>730</v>
      </c>
      <c r="J279">
        <v>1</v>
      </c>
      <c r="K279">
        <v>1</v>
      </c>
      <c r="L279">
        <v>-1</v>
      </c>
      <c r="M279" s="5"/>
      <c r="N279" s="5"/>
      <c r="O279" s="5"/>
      <c r="P279" s="5"/>
      <c r="Q279" s="5"/>
      <c r="R279" s="5"/>
      <c r="S279" s="5"/>
      <c r="T279" s="5">
        <v>-1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t="s">
        <v>29</v>
      </c>
      <c r="B280" t="s">
        <v>731</v>
      </c>
      <c r="K280">
        <v>0</v>
      </c>
      <c r="L280">
        <v>-2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>
        <v>-1</v>
      </c>
      <c r="Z280" s="5"/>
      <c r="AA280" s="5">
        <v>-1</v>
      </c>
      <c r="AB280" s="5"/>
      <c r="AC280" s="5"/>
    </row>
    <row r="281" spans="1:29" x14ac:dyDescent="0.25">
      <c r="A281" t="s">
        <v>29</v>
      </c>
      <c r="B281" t="s">
        <v>732</v>
      </c>
      <c r="K281">
        <v>2</v>
      </c>
      <c r="L281">
        <v>0</v>
      </c>
      <c r="M281" s="5"/>
      <c r="N281" s="5"/>
      <c r="O281" s="5"/>
      <c r="P281" s="5"/>
      <c r="Q281" s="5"/>
      <c r="R281" s="5"/>
      <c r="S281" s="5"/>
      <c r="T281" s="5"/>
      <c r="U281" s="5">
        <v>1</v>
      </c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t="s">
        <v>29</v>
      </c>
      <c r="B282" t="s">
        <v>733</v>
      </c>
      <c r="K282">
        <v>0</v>
      </c>
      <c r="L282">
        <v>-1</v>
      </c>
      <c r="M282" s="5"/>
      <c r="N282" s="5"/>
      <c r="O282" s="5"/>
      <c r="P282" s="5"/>
      <c r="Q282" s="5"/>
      <c r="R282" s="5"/>
      <c r="S282" s="5"/>
      <c r="T282" s="5"/>
      <c r="U282" s="5">
        <v>-1</v>
      </c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t="s">
        <v>29</v>
      </c>
      <c r="B283" t="s">
        <v>734</v>
      </c>
      <c r="C283" t="s">
        <v>59</v>
      </c>
      <c r="D283" t="s">
        <v>735</v>
      </c>
      <c r="E283" t="s">
        <v>736</v>
      </c>
      <c r="F283" t="s">
        <v>737</v>
      </c>
      <c r="G283" t="s">
        <v>91</v>
      </c>
      <c r="H283" t="s">
        <v>738</v>
      </c>
      <c r="I283" t="s">
        <v>739</v>
      </c>
      <c r="J283">
        <v>39</v>
      </c>
      <c r="K283">
        <v>3</v>
      </c>
      <c r="L283">
        <v>0</v>
      </c>
      <c r="M283" s="5"/>
      <c r="N283" s="5"/>
      <c r="O283" s="5"/>
      <c r="P283" s="5"/>
      <c r="Q283" s="5"/>
      <c r="R283" s="5"/>
      <c r="S283" s="5"/>
      <c r="T283" s="5"/>
      <c r="U283" s="5">
        <v>2</v>
      </c>
      <c r="V283" s="5"/>
      <c r="W283" s="5"/>
      <c r="X283" s="5">
        <v>1</v>
      </c>
      <c r="Y283" s="5"/>
      <c r="Z283" s="5"/>
      <c r="AA283" s="5"/>
      <c r="AB283" s="5"/>
      <c r="AC283" s="5"/>
    </row>
    <row r="284" spans="1:29" x14ac:dyDescent="0.25">
      <c r="A284" t="s">
        <v>29</v>
      </c>
      <c r="B284" t="s">
        <v>740</v>
      </c>
      <c r="K284">
        <v>0</v>
      </c>
      <c r="L284">
        <v>-13</v>
      </c>
      <c r="M284" s="5"/>
      <c r="N284" s="5"/>
      <c r="O284" s="5"/>
      <c r="P284" s="5">
        <v>-3</v>
      </c>
      <c r="Q284" s="5"/>
      <c r="R284" s="5"/>
      <c r="S284" s="5"/>
      <c r="T284" s="5">
        <v>-2</v>
      </c>
      <c r="U284" s="5"/>
      <c r="V284" s="5"/>
      <c r="W284" s="5"/>
      <c r="X284" s="5">
        <v>-6</v>
      </c>
      <c r="Y284" s="5">
        <v>-1</v>
      </c>
      <c r="Z284" s="5"/>
      <c r="AA284" s="5">
        <v>-1</v>
      </c>
      <c r="AB284" s="5"/>
      <c r="AC284" s="5"/>
    </row>
    <row r="285" spans="1:29" x14ac:dyDescent="0.25">
      <c r="A285" t="s">
        <v>29</v>
      </c>
      <c r="B285" t="s">
        <v>741</v>
      </c>
      <c r="K285">
        <v>20</v>
      </c>
      <c r="L285">
        <v>0</v>
      </c>
      <c r="M285" s="5"/>
      <c r="N285" s="5"/>
      <c r="O285" s="5"/>
      <c r="P285" s="5">
        <v>8</v>
      </c>
      <c r="Q285" s="5"/>
      <c r="R285" s="5"/>
      <c r="S285" s="5"/>
      <c r="T285" s="5">
        <v>3</v>
      </c>
      <c r="U285" s="5"/>
      <c r="V285" s="5"/>
      <c r="W285" s="5"/>
      <c r="X285" s="5">
        <v>7</v>
      </c>
      <c r="Y285" s="5">
        <v>1</v>
      </c>
      <c r="Z285" s="5"/>
      <c r="AA285" s="5">
        <v>1</v>
      </c>
      <c r="AB285" s="5"/>
      <c r="AC285" s="5"/>
    </row>
    <row r="286" spans="1:29" x14ac:dyDescent="0.25">
      <c r="A286" t="s">
        <v>29</v>
      </c>
      <c r="B286" t="s">
        <v>742</v>
      </c>
      <c r="C286" t="s">
        <v>50</v>
      </c>
      <c r="D286" t="s">
        <v>743</v>
      </c>
      <c r="E286" t="s">
        <v>744</v>
      </c>
      <c r="F286" t="s">
        <v>745</v>
      </c>
      <c r="G286" t="s">
        <v>54</v>
      </c>
      <c r="H286" t="s">
        <v>746</v>
      </c>
      <c r="I286" t="s">
        <v>747</v>
      </c>
      <c r="J286">
        <v>0</v>
      </c>
      <c r="K286">
        <v>0</v>
      </c>
      <c r="L286">
        <v>-24</v>
      </c>
      <c r="M286" s="5"/>
      <c r="N286" s="5"/>
      <c r="O286" s="5"/>
      <c r="P286" s="5">
        <v>-3</v>
      </c>
      <c r="Q286" s="5"/>
      <c r="R286" s="5"/>
      <c r="S286" s="5"/>
      <c r="T286" s="5">
        <v>-5</v>
      </c>
      <c r="U286" s="5"/>
      <c r="V286" s="5"/>
      <c r="W286" s="5"/>
      <c r="X286" s="5">
        <v>-8</v>
      </c>
      <c r="Y286" s="5"/>
      <c r="Z286" s="5"/>
      <c r="AA286" s="5">
        <v>-8</v>
      </c>
      <c r="AB286" s="5"/>
      <c r="AC286" s="5"/>
    </row>
    <row r="287" spans="1:29" x14ac:dyDescent="0.25">
      <c r="A287" t="s">
        <v>29</v>
      </c>
      <c r="B287" t="s">
        <v>748</v>
      </c>
      <c r="K287">
        <v>1</v>
      </c>
      <c r="L287">
        <v>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>
        <v>1</v>
      </c>
      <c r="AB287" s="5"/>
      <c r="AC287" s="5"/>
    </row>
    <row r="288" spans="1:29" x14ac:dyDescent="0.25">
      <c r="A288" t="s">
        <v>29</v>
      </c>
      <c r="B288" t="s">
        <v>749</v>
      </c>
      <c r="K288">
        <v>3</v>
      </c>
      <c r="L288">
        <v>0</v>
      </c>
      <c r="M288" s="5"/>
      <c r="N288" s="5"/>
      <c r="O288" s="5"/>
      <c r="P288" s="5">
        <v>1</v>
      </c>
      <c r="Q288" s="5"/>
      <c r="R288" s="5"/>
      <c r="S288" s="5"/>
      <c r="T288" s="5">
        <v>1</v>
      </c>
      <c r="U288" s="5"/>
      <c r="V288" s="5"/>
      <c r="W288" s="5"/>
      <c r="X288" s="5">
        <v>1</v>
      </c>
      <c r="Y288" s="5"/>
      <c r="Z288" s="5"/>
      <c r="AA288" s="5"/>
      <c r="AB288" s="5"/>
      <c r="AC288" s="5"/>
    </row>
    <row r="289" spans="1:29" x14ac:dyDescent="0.25">
      <c r="A289" t="s">
        <v>29</v>
      </c>
      <c r="B289" t="s">
        <v>750</v>
      </c>
      <c r="C289" t="s">
        <v>626</v>
      </c>
      <c r="D289" t="s">
        <v>751</v>
      </c>
      <c r="E289" t="s">
        <v>752</v>
      </c>
      <c r="F289" t="s">
        <v>753</v>
      </c>
      <c r="G289" t="s">
        <v>144</v>
      </c>
      <c r="H289" t="s">
        <v>754</v>
      </c>
      <c r="I289" t="s">
        <v>755</v>
      </c>
      <c r="J289">
        <v>105</v>
      </c>
      <c r="K289">
        <v>1</v>
      </c>
      <c r="L289">
        <v>-2</v>
      </c>
      <c r="M289" s="5"/>
      <c r="N289" s="5"/>
      <c r="O289" s="5"/>
      <c r="P289" s="5">
        <v>-1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>
        <v>-1</v>
      </c>
      <c r="AB289" s="5"/>
      <c r="AC289" s="5"/>
    </row>
    <row r="290" spans="1:29" x14ac:dyDescent="0.25">
      <c r="A290" t="s">
        <v>29</v>
      </c>
      <c r="B290" t="s">
        <v>756</v>
      </c>
      <c r="C290" t="s">
        <v>59</v>
      </c>
      <c r="D290" t="s">
        <v>757</v>
      </c>
      <c r="E290" t="s">
        <v>758</v>
      </c>
      <c r="F290" t="s">
        <v>759</v>
      </c>
      <c r="G290" t="s">
        <v>54</v>
      </c>
      <c r="H290" t="s">
        <v>760</v>
      </c>
      <c r="I290" t="s">
        <v>761</v>
      </c>
      <c r="J290">
        <v>0</v>
      </c>
      <c r="K290">
        <v>12</v>
      </c>
      <c r="L290">
        <v>0</v>
      </c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>
        <v>11</v>
      </c>
      <c r="Y290" s="5"/>
      <c r="Z290" s="5"/>
      <c r="AA290" s="5"/>
      <c r="AB290" s="5"/>
      <c r="AC290" s="5"/>
    </row>
    <row r="291" spans="1:29" x14ac:dyDescent="0.25">
      <c r="A291" t="s">
        <v>29</v>
      </c>
      <c r="B291" t="s">
        <v>762</v>
      </c>
      <c r="C291" t="s">
        <v>59</v>
      </c>
      <c r="D291" t="s">
        <v>763</v>
      </c>
      <c r="E291" t="s">
        <v>764</v>
      </c>
      <c r="F291" t="s">
        <v>765</v>
      </c>
      <c r="G291" t="s">
        <v>46</v>
      </c>
      <c r="H291" t="s">
        <v>766</v>
      </c>
      <c r="I291" t="s">
        <v>767</v>
      </c>
      <c r="J291">
        <v>0</v>
      </c>
      <c r="K291">
        <v>1</v>
      </c>
      <c r="L291">
        <v>0</v>
      </c>
      <c r="M291" s="5"/>
      <c r="N291" s="5"/>
      <c r="O291" s="5"/>
      <c r="P291" s="5"/>
      <c r="Q291" s="5"/>
      <c r="R291" s="5"/>
      <c r="S291" s="5"/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t="s">
        <v>29</v>
      </c>
      <c r="B292" t="s">
        <v>768</v>
      </c>
      <c r="K292">
        <v>0</v>
      </c>
      <c r="L292">
        <v>-28</v>
      </c>
      <c r="M292" s="5"/>
      <c r="N292" s="5"/>
      <c r="O292" s="5"/>
      <c r="P292" s="5">
        <v>-8</v>
      </c>
      <c r="Q292" s="5">
        <v>-6</v>
      </c>
      <c r="R292" s="5"/>
      <c r="S292" s="5"/>
      <c r="T292" s="5">
        <v>-2</v>
      </c>
      <c r="U292" s="5"/>
      <c r="V292" s="5"/>
      <c r="W292" s="5"/>
      <c r="X292" s="5">
        <v>-9</v>
      </c>
      <c r="Y292" s="5">
        <v>-2</v>
      </c>
      <c r="Z292" s="5"/>
      <c r="AA292" s="5">
        <v>-1</v>
      </c>
      <c r="AB292" s="5"/>
      <c r="AC292" s="5"/>
    </row>
    <row r="293" spans="1:29" x14ac:dyDescent="0.25">
      <c r="A293" t="s">
        <v>29</v>
      </c>
      <c r="B293" t="s">
        <v>769</v>
      </c>
      <c r="C293" t="s">
        <v>59</v>
      </c>
      <c r="D293" t="s">
        <v>434</v>
      </c>
      <c r="E293" t="s">
        <v>435</v>
      </c>
      <c r="F293" t="s">
        <v>436</v>
      </c>
      <c r="G293" t="s">
        <v>91</v>
      </c>
      <c r="H293" t="s">
        <v>437</v>
      </c>
      <c r="I293" t="s">
        <v>438</v>
      </c>
      <c r="J293">
        <v>16</v>
      </c>
      <c r="K293">
        <v>1</v>
      </c>
      <c r="L293">
        <v>0</v>
      </c>
      <c r="M293" s="5"/>
      <c r="N293" s="5"/>
      <c r="O293" s="5"/>
      <c r="P293" s="5"/>
      <c r="Q293" s="5"/>
      <c r="R293" s="5">
        <v>1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8"/>
  <sheetViews>
    <sheetView tabSelected="1" topLeftCell="A85" zoomScale="85" zoomScaleNormal="85" workbookViewId="0">
      <selection activeCell="I89" sqref="I89"/>
    </sheetView>
  </sheetViews>
  <sheetFormatPr defaultRowHeight="15" x14ac:dyDescent="0.25"/>
  <cols>
    <col min="2" max="2" width="13.42578125" bestFit="1" customWidth="1"/>
    <col min="3" max="3" width="14.85546875" bestFit="1" customWidth="1"/>
    <col min="4" max="4" width="17.5703125" bestFit="1" customWidth="1"/>
    <col min="5" max="5" width="16.5703125" bestFit="1" customWidth="1"/>
    <col min="6" max="6" width="22.85546875" bestFit="1" customWidth="1"/>
    <col min="7" max="7" width="27" customWidth="1"/>
    <col min="8" max="8" width="30.42578125" customWidth="1"/>
    <col min="9" max="9" width="12.28515625" bestFit="1" customWidth="1"/>
    <col min="10" max="10" width="11.28515625" bestFit="1" customWidth="1"/>
    <col min="11" max="12" width="12.28515625" bestFit="1" customWidth="1"/>
    <col min="13" max="13" width="23" bestFit="1" customWidth="1"/>
    <col min="14" max="14" width="12.28515625" bestFit="1" customWidth="1"/>
    <col min="15" max="15" width="9.28515625" bestFit="1" customWidth="1"/>
    <col min="16" max="16" width="5.85546875" bestFit="1" customWidth="1"/>
    <col min="17" max="17" width="12.28515625" bestFit="1" customWidth="1"/>
    <col min="18" max="18" width="17.85546875" bestFit="1" customWidth="1"/>
    <col min="19" max="20" width="7.85546875" bestFit="1" customWidth="1"/>
    <col min="21" max="21" width="11.42578125" bestFit="1" customWidth="1"/>
    <col min="22" max="22" width="21.5703125" bestFit="1" customWidth="1"/>
    <col min="23" max="23" width="8.85546875" bestFit="1" customWidth="1"/>
  </cols>
  <sheetData>
    <row r="2" spans="2:19" x14ac:dyDescent="0.25">
      <c r="C2" s="11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3" t="s">
        <v>28</v>
      </c>
    </row>
    <row r="3" spans="2:19" x14ac:dyDescent="0.25">
      <c r="B3" s="14" t="s">
        <v>774</v>
      </c>
      <c r="C3" s="6">
        <f>SUMIF(Table1[Abstract Factory],"&gt;0")</f>
        <v>0</v>
      </c>
      <c r="D3" s="6">
        <f>SUMIF(Table1[Factory Method],"&gt;0")</f>
        <v>0</v>
      </c>
      <c r="E3" s="6">
        <f>SUMIF(Table1[Singleton],"&gt;0")</f>
        <v>0</v>
      </c>
      <c r="F3" s="6">
        <f>SUMIF(Table1[Adapter],"&gt;0")</f>
        <v>271</v>
      </c>
      <c r="G3" s="6">
        <f>SUMIF(Table1[Bridge],"&gt;0")</f>
        <v>120</v>
      </c>
      <c r="H3" s="6">
        <f>SUMIF(Table1[Composite],"&gt;0")</f>
        <v>10</v>
      </c>
      <c r="I3" s="6">
        <f>SUMIF(Table1[Decorator],"&gt;0")</f>
        <v>5</v>
      </c>
      <c r="J3" s="6">
        <f>SUMIF(Table1[Facade],"&gt;0")</f>
        <v>120</v>
      </c>
      <c r="K3" s="6">
        <f>SUMIF(Table1[Flyweight],"&gt;0")</f>
        <v>68</v>
      </c>
      <c r="L3" s="6">
        <f>SUMIF(Table1[Proxy],"&gt;0")</f>
        <v>5</v>
      </c>
      <c r="M3" s="6">
        <f>SUMIF(Table1[Chain of Responsibility],"&gt;0")</f>
        <v>0</v>
      </c>
      <c r="N3" s="6">
        <f>SUMIF(Table1[Mediator],"&gt;0")</f>
        <v>422</v>
      </c>
      <c r="O3" s="6">
        <f>SUMIF(Table1[Observer],"&gt;0")</f>
        <v>41</v>
      </c>
      <c r="P3" s="6">
        <f>SUMIF(Table1[State],"&gt;0")</f>
        <v>1</v>
      </c>
      <c r="Q3" s="6">
        <f>SUMIF(Table1[Strategy],"&gt;0")</f>
        <v>179</v>
      </c>
      <c r="R3" s="6">
        <f>SUMIF(Table1[Template Method],"&gt;0")</f>
        <v>0</v>
      </c>
      <c r="S3" s="7">
        <f>SUMIF(Table1[Visitor],"&gt;0")</f>
        <v>0</v>
      </c>
    </row>
    <row r="4" spans="2:19" x14ac:dyDescent="0.25">
      <c r="B4" s="15" t="s">
        <v>775</v>
      </c>
      <c r="C4" s="8">
        <f>ABS(SUMIF(Table1[Abstract Factory],"&lt;0"))</f>
        <v>0</v>
      </c>
      <c r="D4" s="8">
        <f>ABS(SUMIF(Table1[Factory Method],"&lt;0"))</f>
        <v>0</v>
      </c>
      <c r="E4" s="8">
        <f>ABS(SUMIF(Table1[Singleton],"&lt;0"))</f>
        <v>2</v>
      </c>
      <c r="F4" s="8">
        <f>ABS(SUMIF(Table1[Adapter],"&lt;0"))</f>
        <v>277</v>
      </c>
      <c r="G4" s="8">
        <f>ABS(SUMIF(Table1[Bridge],"&lt;0"))</f>
        <v>108</v>
      </c>
      <c r="H4" s="8">
        <f>ABS(SUMIF(Table1[Composite],"&lt;0"))</f>
        <v>11</v>
      </c>
      <c r="I4" s="8">
        <f>ABS(SUMIF(Table1[Decorator],"&lt;0"))</f>
        <v>4</v>
      </c>
      <c r="J4" s="8">
        <f>ABS(SUMIF(Table1[Facade],"&lt;0"))</f>
        <v>126</v>
      </c>
      <c r="K4" s="8">
        <f>ABS(SUMIF(Table1[Flyweight],"&lt;0"))</f>
        <v>51</v>
      </c>
      <c r="L4" s="8">
        <f>ABS(SUMIF(Table1[Proxy],"&lt;0"))</f>
        <v>2</v>
      </c>
      <c r="M4" s="8">
        <f>ABS(SUMIF(Table1[Chain of Responsibility],"&lt;0"))</f>
        <v>0</v>
      </c>
      <c r="N4" s="8">
        <f>ABS(SUMIF(Table1[Mediator],"&lt;0"))</f>
        <v>443</v>
      </c>
      <c r="O4" s="8">
        <f>ABS(SUMIF(Table1[Observer],"&lt;0"))</f>
        <v>41</v>
      </c>
      <c r="P4" s="8">
        <f>ABS(SUMIF(Table1[State],"&lt;0"))</f>
        <v>1</v>
      </c>
      <c r="Q4" s="8">
        <f>ABS(SUMIF(Table1[Strategy],"&lt;0"))</f>
        <v>178</v>
      </c>
      <c r="R4" s="8">
        <f>ABS(SUMIF(Table1[Template Method],"&lt;0"))</f>
        <v>0</v>
      </c>
      <c r="S4" s="7">
        <f>ABS(SUMIF(Table1[Visitor],"&lt;0"))</f>
        <v>0</v>
      </c>
    </row>
    <row r="5" spans="2:19" x14ac:dyDescent="0.25">
      <c r="B5" s="15" t="s">
        <v>776</v>
      </c>
      <c r="C5" s="8" t="e">
        <f>C3/C7*100</f>
        <v>#DIV/0!</v>
      </c>
      <c r="D5" s="8" t="e">
        <f t="shared" ref="D5:S5" si="0">D3/D7*100</f>
        <v>#DIV/0!</v>
      </c>
      <c r="E5" s="8">
        <f t="shared" si="0"/>
        <v>0</v>
      </c>
      <c r="F5" s="8">
        <f t="shared" si="0"/>
        <v>49.452554744525543</v>
      </c>
      <c r="G5" s="8">
        <f t="shared" si="0"/>
        <v>52.631578947368418</v>
      </c>
      <c r="H5" s="8">
        <f t="shared" si="0"/>
        <v>47.619047619047613</v>
      </c>
      <c r="I5" s="8">
        <f t="shared" si="0"/>
        <v>55.555555555555557</v>
      </c>
      <c r="J5" s="8">
        <f t="shared" si="0"/>
        <v>48.780487804878049</v>
      </c>
      <c r="K5" s="8">
        <f t="shared" si="0"/>
        <v>57.142857142857139</v>
      </c>
      <c r="L5" s="8">
        <f t="shared" si="0"/>
        <v>71.428571428571431</v>
      </c>
      <c r="M5" s="8" t="e">
        <f t="shared" si="0"/>
        <v>#DIV/0!</v>
      </c>
      <c r="N5" s="8">
        <f t="shared" si="0"/>
        <v>48.786127167630056</v>
      </c>
      <c r="O5" s="8">
        <f t="shared" si="0"/>
        <v>50</v>
      </c>
      <c r="P5" s="8">
        <f t="shared" si="0"/>
        <v>50</v>
      </c>
      <c r="Q5" s="8">
        <f t="shared" si="0"/>
        <v>50.140056022408963</v>
      </c>
      <c r="R5" s="8" t="e">
        <f t="shared" si="0"/>
        <v>#DIV/0!</v>
      </c>
      <c r="S5" s="7" t="e">
        <f t="shared" si="0"/>
        <v>#DIV/0!</v>
      </c>
    </row>
    <row r="6" spans="2:19" x14ac:dyDescent="0.25">
      <c r="B6" s="15" t="s">
        <v>777</v>
      </c>
      <c r="C6" s="8" t="e">
        <f>C4/C7*100</f>
        <v>#DIV/0!</v>
      </c>
      <c r="D6" s="8" t="e">
        <f t="shared" ref="D6:S6" si="1">D4/D7*100</f>
        <v>#DIV/0!</v>
      </c>
      <c r="E6" s="8">
        <f t="shared" si="1"/>
        <v>100</v>
      </c>
      <c r="F6" s="8">
        <f t="shared" si="1"/>
        <v>50.547445255474457</v>
      </c>
      <c r="G6" s="8">
        <f t="shared" si="1"/>
        <v>47.368421052631575</v>
      </c>
      <c r="H6" s="8">
        <f t="shared" si="1"/>
        <v>52.380952380952387</v>
      </c>
      <c r="I6" s="8">
        <f t="shared" si="1"/>
        <v>44.444444444444443</v>
      </c>
      <c r="J6" s="8">
        <f t="shared" si="1"/>
        <v>51.219512195121951</v>
      </c>
      <c r="K6" s="8">
        <f t="shared" si="1"/>
        <v>42.857142857142854</v>
      </c>
      <c r="L6" s="8">
        <f t="shared" si="1"/>
        <v>28.571428571428569</v>
      </c>
      <c r="M6" s="8" t="e">
        <f t="shared" si="1"/>
        <v>#DIV/0!</v>
      </c>
      <c r="N6" s="8">
        <f t="shared" si="1"/>
        <v>51.213872832369944</v>
      </c>
      <c r="O6" s="8">
        <f t="shared" si="1"/>
        <v>50</v>
      </c>
      <c r="P6" s="8">
        <f t="shared" si="1"/>
        <v>50</v>
      </c>
      <c r="Q6" s="8">
        <f t="shared" si="1"/>
        <v>49.859943977591037</v>
      </c>
      <c r="R6" s="8" t="e">
        <f t="shared" si="1"/>
        <v>#DIV/0!</v>
      </c>
      <c r="S6" s="7" t="e">
        <f t="shared" si="1"/>
        <v>#DIV/0!</v>
      </c>
    </row>
    <row r="7" spans="2:19" x14ac:dyDescent="0.25">
      <c r="B7" s="16" t="s">
        <v>773</v>
      </c>
      <c r="C7" s="9">
        <f t="shared" ref="C7:S7" si="2">C3+C4</f>
        <v>0</v>
      </c>
      <c r="D7" s="9">
        <f t="shared" si="2"/>
        <v>0</v>
      </c>
      <c r="E7" s="9">
        <f t="shared" si="2"/>
        <v>2</v>
      </c>
      <c r="F7" s="9">
        <f t="shared" si="2"/>
        <v>548</v>
      </c>
      <c r="G7" s="9">
        <f t="shared" si="2"/>
        <v>228</v>
      </c>
      <c r="H7" s="9">
        <f t="shared" si="2"/>
        <v>21</v>
      </c>
      <c r="I7" s="9">
        <f t="shared" si="2"/>
        <v>9</v>
      </c>
      <c r="J7" s="9">
        <f t="shared" si="2"/>
        <v>246</v>
      </c>
      <c r="K7" s="9">
        <f t="shared" si="2"/>
        <v>119</v>
      </c>
      <c r="L7" s="9">
        <f t="shared" si="2"/>
        <v>7</v>
      </c>
      <c r="M7" s="9">
        <f t="shared" si="2"/>
        <v>0</v>
      </c>
      <c r="N7" s="9">
        <f t="shared" si="2"/>
        <v>865</v>
      </c>
      <c r="O7" s="9">
        <f t="shared" si="2"/>
        <v>82</v>
      </c>
      <c r="P7" s="9">
        <f t="shared" si="2"/>
        <v>2</v>
      </c>
      <c r="Q7" s="9">
        <f t="shared" si="2"/>
        <v>357</v>
      </c>
      <c r="R7" s="9">
        <f t="shared" si="2"/>
        <v>0</v>
      </c>
      <c r="S7" s="10">
        <f t="shared" si="2"/>
        <v>0</v>
      </c>
    </row>
    <row r="15" spans="2:19" x14ac:dyDescent="0.25">
      <c r="O15" s="2"/>
      <c r="P15" s="2"/>
      <c r="Q15" s="2"/>
      <c r="R15" s="2"/>
      <c r="S15" s="2"/>
    </row>
    <row r="33" spans="2:4" x14ac:dyDescent="0.25">
      <c r="B33" s="2" t="s">
        <v>770</v>
      </c>
      <c r="C33" t="s">
        <v>772</v>
      </c>
      <c r="D33" t="s">
        <v>781</v>
      </c>
    </row>
    <row r="34" spans="2:4" x14ac:dyDescent="0.25">
      <c r="B34" s="3" t="s">
        <v>59</v>
      </c>
      <c r="C34" s="4">
        <v>241</v>
      </c>
      <c r="D34" s="4">
        <v>194</v>
      </c>
    </row>
    <row r="35" spans="2:4" x14ac:dyDescent="0.25">
      <c r="B35" s="3" t="s">
        <v>50</v>
      </c>
      <c r="C35" s="4">
        <v>8</v>
      </c>
      <c r="D35" s="4">
        <v>24</v>
      </c>
    </row>
    <row r="36" spans="2:4" x14ac:dyDescent="0.25">
      <c r="B36" s="3" t="s">
        <v>148</v>
      </c>
      <c r="C36" s="4">
        <v>34</v>
      </c>
      <c r="D36" s="4">
        <v>0</v>
      </c>
    </row>
    <row r="37" spans="2:4" x14ac:dyDescent="0.25">
      <c r="B37" s="3" t="s">
        <v>338</v>
      </c>
      <c r="C37" s="4">
        <v>9</v>
      </c>
      <c r="D37" s="4">
        <v>12</v>
      </c>
    </row>
    <row r="38" spans="2:4" x14ac:dyDescent="0.25">
      <c r="B38" s="3" t="s">
        <v>121</v>
      </c>
      <c r="C38" s="4">
        <v>0</v>
      </c>
      <c r="D38" s="4">
        <v>6</v>
      </c>
    </row>
    <row r="39" spans="2:4" x14ac:dyDescent="0.25">
      <c r="B39" s="3" t="s">
        <v>626</v>
      </c>
      <c r="C39" s="4">
        <v>2</v>
      </c>
      <c r="D39" s="4">
        <v>2</v>
      </c>
    </row>
    <row r="40" spans="2:4" x14ac:dyDescent="0.25">
      <c r="B40" s="3" t="s">
        <v>198</v>
      </c>
      <c r="C40" s="4">
        <v>2</v>
      </c>
      <c r="D40" s="4">
        <v>1</v>
      </c>
    </row>
    <row r="41" spans="2:4" x14ac:dyDescent="0.25">
      <c r="B41" s="3" t="s">
        <v>66</v>
      </c>
      <c r="C41" s="4">
        <v>30</v>
      </c>
      <c r="D41" s="4">
        <v>18</v>
      </c>
    </row>
    <row r="42" spans="2:4" x14ac:dyDescent="0.25">
      <c r="B42" s="3" t="s">
        <v>771</v>
      </c>
      <c r="C42" s="4">
        <v>326</v>
      </c>
      <c r="D42" s="4">
        <v>257</v>
      </c>
    </row>
    <row r="57" spans="2:6" x14ac:dyDescent="0.25">
      <c r="B57" s="2" t="s">
        <v>770</v>
      </c>
      <c r="C57" t="s">
        <v>778</v>
      </c>
      <c r="D57" t="s">
        <v>779</v>
      </c>
      <c r="E57" t="s">
        <v>778</v>
      </c>
      <c r="F57" t="s">
        <v>779</v>
      </c>
    </row>
    <row r="58" spans="2:6" x14ac:dyDescent="0.25">
      <c r="B58" s="3" t="s">
        <v>59</v>
      </c>
      <c r="C58" s="4">
        <v>66</v>
      </c>
      <c r="D58" s="4">
        <v>435</v>
      </c>
      <c r="E58" s="4">
        <v>66</v>
      </c>
      <c r="F58" s="4">
        <v>435</v>
      </c>
    </row>
    <row r="59" spans="2:6" x14ac:dyDescent="0.25">
      <c r="B59" s="3" t="s">
        <v>50</v>
      </c>
      <c r="C59" s="4">
        <v>3</v>
      </c>
      <c r="D59" s="4">
        <v>32</v>
      </c>
      <c r="E59" s="4">
        <v>3</v>
      </c>
      <c r="F59" s="4">
        <v>32</v>
      </c>
    </row>
    <row r="60" spans="2:6" x14ac:dyDescent="0.25">
      <c r="B60" s="3" t="s">
        <v>148</v>
      </c>
      <c r="C60" s="4">
        <v>7</v>
      </c>
      <c r="D60" s="4">
        <v>34</v>
      </c>
      <c r="E60" s="4">
        <v>7</v>
      </c>
      <c r="F60" s="4">
        <v>34</v>
      </c>
    </row>
    <row r="61" spans="2:6" x14ac:dyDescent="0.25">
      <c r="B61" s="3" t="s">
        <v>338</v>
      </c>
      <c r="C61" s="4">
        <v>3</v>
      </c>
      <c r="D61" s="4">
        <v>21</v>
      </c>
      <c r="E61" s="4">
        <v>3</v>
      </c>
      <c r="F61" s="4">
        <v>21</v>
      </c>
    </row>
    <row r="62" spans="2:6" x14ac:dyDescent="0.25">
      <c r="B62" s="3" t="s">
        <v>121</v>
      </c>
      <c r="C62" s="4">
        <v>1</v>
      </c>
      <c r="D62" s="4">
        <v>6</v>
      </c>
      <c r="E62" s="4">
        <v>1</v>
      </c>
      <c r="F62" s="4">
        <v>6</v>
      </c>
    </row>
    <row r="63" spans="2:6" x14ac:dyDescent="0.25">
      <c r="B63" s="3" t="s">
        <v>626</v>
      </c>
      <c r="C63" s="4">
        <v>2</v>
      </c>
      <c r="D63" s="4">
        <v>4</v>
      </c>
      <c r="E63" s="4">
        <v>2</v>
      </c>
      <c r="F63" s="4">
        <v>4</v>
      </c>
    </row>
    <row r="64" spans="2:6" x14ac:dyDescent="0.25">
      <c r="B64" s="3" t="s">
        <v>198</v>
      </c>
      <c r="C64" s="4">
        <v>3</v>
      </c>
      <c r="D64" s="4">
        <v>3</v>
      </c>
      <c r="E64" s="4">
        <v>3</v>
      </c>
      <c r="F64" s="4">
        <v>3</v>
      </c>
    </row>
    <row r="65" spans="2:6" x14ac:dyDescent="0.25">
      <c r="B65" s="3" t="s">
        <v>66</v>
      </c>
      <c r="C65" s="4">
        <v>9</v>
      </c>
      <c r="D65" s="4">
        <v>48</v>
      </c>
      <c r="E65" s="4">
        <v>9</v>
      </c>
      <c r="F65" s="4">
        <v>48</v>
      </c>
    </row>
    <row r="66" spans="2:6" x14ac:dyDescent="0.25">
      <c r="B66" s="3" t="s">
        <v>771</v>
      </c>
      <c r="C66" s="4">
        <v>94</v>
      </c>
      <c r="D66" s="4">
        <v>583</v>
      </c>
    </row>
    <row r="71" spans="2:6" x14ac:dyDescent="0.25">
      <c r="B71" s="2" t="s">
        <v>770</v>
      </c>
      <c r="C71" t="s">
        <v>780</v>
      </c>
    </row>
    <row r="72" spans="2:6" x14ac:dyDescent="0.25">
      <c r="B72" s="3" t="s">
        <v>46</v>
      </c>
      <c r="C72" s="4">
        <v>43.266666666666666</v>
      </c>
    </row>
    <row r="73" spans="2:6" x14ac:dyDescent="0.25">
      <c r="B73" s="3" t="s">
        <v>54</v>
      </c>
      <c r="C73" s="4">
        <v>57.592592592592595</v>
      </c>
    </row>
    <row r="74" spans="2:6" x14ac:dyDescent="0.25">
      <c r="B74" s="3" t="s">
        <v>91</v>
      </c>
      <c r="C74" s="4">
        <v>163.7741935483871</v>
      </c>
    </row>
    <row r="75" spans="2:6" x14ac:dyDescent="0.25">
      <c r="B75" s="3" t="s">
        <v>144</v>
      </c>
      <c r="C75" s="4">
        <v>92.571428571428569</v>
      </c>
    </row>
    <row r="76" spans="2:6" x14ac:dyDescent="0.25">
      <c r="B76" s="3" t="s">
        <v>70</v>
      </c>
      <c r="C76" s="4">
        <v>60</v>
      </c>
    </row>
    <row r="77" spans="2:6" x14ac:dyDescent="0.25">
      <c r="B77" s="3" t="s">
        <v>771</v>
      </c>
      <c r="C77" s="4">
        <v>89.670103092783506</v>
      </c>
    </row>
    <row r="92" spans="2:7" x14ac:dyDescent="0.25">
      <c r="B92" s="2" t="s">
        <v>770</v>
      </c>
      <c r="C92" t="s">
        <v>783</v>
      </c>
      <c r="D92" t="s">
        <v>784</v>
      </c>
      <c r="E92" t="s">
        <v>782</v>
      </c>
      <c r="F92" s="17" t="s">
        <v>785</v>
      </c>
      <c r="G92" s="17" t="s">
        <v>786</v>
      </c>
    </row>
    <row r="93" spans="2:7" x14ac:dyDescent="0.25">
      <c r="B93" s="3" t="s">
        <v>46</v>
      </c>
      <c r="C93" s="4">
        <v>51</v>
      </c>
      <c r="D93" s="4">
        <v>43</v>
      </c>
      <c r="E93" s="5">
        <v>30</v>
      </c>
      <c r="F93" s="19">
        <f>GETPIVOTDATA("Added Patterns",$B$92,"IssueType","Bug")/GETPIVOTDATA("Number of Issues",$B$92,"IssueType","Bug")</f>
        <v>1.7</v>
      </c>
      <c r="G93" s="19">
        <f>GETPIVOTDATA("Removed Patterns",$B$92,"IssueType","Bug")/GETPIVOTDATA("Number of Issues",$B$92,"IssueType","Bug")</f>
        <v>1.4333333333333333</v>
      </c>
    </row>
    <row r="94" spans="2:7" x14ac:dyDescent="0.25">
      <c r="B94" s="3" t="s">
        <v>54</v>
      </c>
      <c r="C94" s="4">
        <v>86</v>
      </c>
      <c r="D94" s="4">
        <v>96</v>
      </c>
      <c r="E94" s="5">
        <v>27</v>
      </c>
      <c r="F94" s="19">
        <f>GETPIVOTDATA("Added Patterns",$B$92,"IssueType","Improvement")/GETPIVOTDATA("Number of Issues",$B$92,"IssueType","Improvement")</f>
        <v>3.1851851851851851</v>
      </c>
      <c r="G94" s="19">
        <f>GETPIVOTDATA("Removed Patterns",$B$92,"IssueType","Improvement")/GETPIVOTDATA("Number of Issues",$B$92,"IssueType","Improvement")</f>
        <v>3.5555555555555554</v>
      </c>
    </row>
    <row r="95" spans="2:7" x14ac:dyDescent="0.25">
      <c r="B95" s="3" t="s">
        <v>91</v>
      </c>
      <c r="C95" s="4">
        <v>157</v>
      </c>
      <c r="D95" s="4">
        <v>80</v>
      </c>
      <c r="E95" s="5">
        <v>31</v>
      </c>
      <c r="F95" s="20">
        <f>GETPIVOTDATA("Added Patterns",$B$92,"IssueType","New Feature")/GETPIVOTDATA("Number of Issues",$B$92,"IssueType","New Feature")</f>
        <v>5.064516129032258</v>
      </c>
      <c r="G95" s="19">
        <f>GETPIVOTDATA("Removed Patterns",$B$92,"IssueType","New Feature")/GETPIVOTDATA("Number of Issues",$B$92,"IssueType","New Feature")</f>
        <v>2.5806451612903225</v>
      </c>
    </row>
    <row r="96" spans="2:7" x14ac:dyDescent="0.25">
      <c r="B96" s="3" t="s">
        <v>144</v>
      </c>
      <c r="C96" s="4">
        <v>32</v>
      </c>
      <c r="D96" s="4">
        <v>41</v>
      </c>
      <c r="E96" s="5">
        <v>7</v>
      </c>
      <c r="F96" s="19">
        <f>GETPIVOTDATA("Added Patterns",$B$92,"IssueType","Task")/GETPIVOTDATA("Number of Issues",$B$92,"IssueType","Task")</f>
        <v>4.5714285714285712</v>
      </c>
      <c r="G96" s="19">
        <f>GETPIVOTDATA("Removed Patterns",$B$92,"IssueType","Task")/GETPIVOTDATA("Number of Issues",$B$92,"IssueType","Task")</f>
        <v>5.8571428571428568</v>
      </c>
    </row>
    <row r="97" spans="2:7" x14ac:dyDescent="0.25">
      <c r="B97" s="3" t="s">
        <v>70</v>
      </c>
      <c r="C97" s="4">
        <v>2</v>
      </c>
      <c r="D97" s="4">
        <v>0</v>
      </c>
      <c r="E97" s="5">
        <v>2</v>
      </c>
      <c r="F97" s="19">
        <f>GETPIVOTDATA("Added Patterns",$B$92,"IssueType","Test")/GETPIVOTDATA("Number of Issues",$B$92,"IssueType","Test")</f>
        <v>1</v>
      </c>
      <c r="G97" s="19">
        <f>GETPIVOTDATA("Removed Patterns",$B$92,"IssueType","Test")/GETPIVOTDATA("Number of Issues",$B$92,"IssueType","Test")</f>
        <v>0</v>
      </c>
    </row>
    <row r="98" spans="2:7" x14ac:dyDescent="0.25">
      <c r="B98" s="3" t="s">
        <v>771</v>
      </c>
      <c r="C98" s="4">
        <v>328</v>
      </c>
      <c r="D98" s="4">
        <v>260</v>
      </c>
      <c r="E98" s="5">
        <v>97</v>
      </c>
      <c r="F98" s="18"/>
      <c r="G98" s="18"/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Graphs and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Capela</cp:lastModifiedBy>
  <dcterms:created xsi:type="dcterms:W3CDTF">2020-06-25T16:20:25Z</dcterms:created>
  <dcterms:modified xsi:type="dcterms:W3CDTF">2020-07-11T16:39:01Z</dcterms:modified>
</cp:coreProperties>
</file>