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5.xml" ContentType="application/vnd.openxmlformats-officedocument.spreadsheetml.comments+xml"/>
  <Override PartName="/xl/drawings/drawing10.xml" ContentType="application/vnd.openxmlformats-officedocument.drawing+xml"/>
  <Override PartName="/xl/comments6.xml" ContentType="application/vnd.openxmlformats-officedocument.spreadsheetml.comments+xml"/>
  <Override PartName="/xl/drawings/drawing11.xml" ContentType="application/vnd.openxmlformats-officedocument.drawing+xml"/>
  <Override PartName="/xl/comments7.xml" ContentType="application/vnd.openxmlformats-officedocument.spreadsheetml.comments+xml"/>
  <Override PartName="/xl/drawings/drawing12.xml" ContentType="application/vnd.openxmlformats-officedocument.drawing+xml"/>
  <Override PartName="/xl/comments8.xml" ContentType="application/vnd.openxmlformats-officedocument.spreadsheetml.comments+xml"/>
  <Override PartName="/xl/drawings/drawing1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unimacg/Desktop/Home Office/SMILE/Module/WS24:25/"/>
    </mc:Choice>
  </mc:AlternateContent>
  <xr:revisionPtr revIDLastSave="0" documentId="13_ncr:1_{7E436BE6-0B04-6347-85A3-75C4FDDAD3EA}" xr6:coauthVersionLast="47" xr6:coauthVersionMax="47" xr10:uidLastSave="{00000000-0000-0000-0000-000000000000}"/>
  <bookViews>
    <workbookView xWindow="46300" yWindow="-5060" windowWidth="31680" windowHeight="22640" activeTab="11" xr2:uid="{00000000-000D-0000-FFFF-FFFF00000000}"/>
  </bookViews>
  <sheets>
    <sheet name="Absatzplan" sheetId="22" r:id="rId1"/>
    <sheet name="Umsatz mtl" sheetId="1" r:id="rId2"/>
    <sheet name="Materialkosten" sheetId="23" r:id="rId3"/>
    <sheet name="Personal mtl" sheetId="20" r:id="rId4"/>
    <sheet name="Umsatz_jährl" sheetId="11" r:id="rId5"/>
    <sheet name="Personal jährl" sheetId="21" r:id="rId6"/>
    <sheet name="Investition mtl" sheetId="2" r:id="rId7"/>
    <sheet name="Investition jährlich" sheetId="9" r:id="rId8"/>
    <sheet name="GuV_mtl" sheetId="3" r:id="rId9"/>
    <sheet name="GuV_Jahre" sheetId="13" r:id="rId10"/>
    <sheet name="Liqui_mtl" sheetId="4" r:id="rId11"/>
    <sheet name="Liqui_Jahre" sheetId="16" r:id="rId12"/>
    <sheet name="Graphen" sheetId="17" r:id="rId13"/>
  </sheets>
  <definedNames>
    <definedName name="_xlnm.Print_Area" localSheetId="9">GuV_Jahre!$A$2:$D$39</definedName>
    <definedName name="_xlnm.Print_Area" localSheetId="8">GuV_mtl!$A$2:$O$44</definedName>
    <definedName name="_xlnm.Print_Area" localSheetId="7">'Investition jährlich'!$A$1:$D$18</definedName>
    <definedName name="_xlnm.Print_Area" localSheetId="6">'Investition mtl'!$A$1:$N$18</definedName>
    <definedName name="_xlnm.Print_Area" localSheetId="11">Liqui_Jahre!$A$1:$D$42</definedName>
    <definedName name="_xlnm.Print_Area" localSheetId="10">Liqui_mtl!$A$1:$N$45</definedName>
    <definedName name="_xlnm.Print_Area" localSheetId="3">'Personal mtl'!$A$1:$N$5</definedName>
    <definedName name="_xlnm.Print_Area" localSheetId="1">'Umsatz mtl'!$A$1:$N$13</definedName>
    <definedName name="_xlnm.Print_Area" localSheetId="4">Umsatz_jährl!$A$1:$G$15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1" i="4" l="1"/>
  <c r="BD17" i="3"/>
  <c r="BE17" i="3"/>
  <c r="BF17" i="3"/>
  <c r="BG17" i="3"/>
  <c r="BH17" i="3"/>
  <c r="BI17" i="3"/>
  <c r="BJ17" i="3"/>
  <c r="BK17" i="3"/>
  <c r="BL17" i="3"/>
  <c r="BM17" i="3"/>
  <c r="BN17" i="3"/>
  <c r="BC17" i="3"/>
  <c r="AQ17" i="3"/>
  <c r="AR17" i="3"/>
  <c r="AS17" i="3"/>
  <c r="AT17" i="3"/>
  <c r="AU17" i="3"/>
  <c r="AV17" i="3"/>
  <c r="AW17" i="3"/>
  <c r="AX17" i="3"/>
  <c r="AY17" i="3"/>
  <c r="AZ17" i="3"/>
  <c r="BA17" i="3"/>
  <c r="AP17" i="3"/>
  <c r="AD17" i="3"/>
  <c r="AE17" i="3"/>
  <c r="AF17" i="3"/>
  <c r="AG17" i="3"/>
  <c r="AH17" i="3"/>
  <c r="AI17" i="3"/>
  <c r="AJ17" i="3"/>
  <c r="AK17" i="3"/>
  <c r="AL17" i="3"/>
  <c r="AM17" i="3"/>
  <c r="AN17" i="3"/>
  <c r="AC17" i="3"/>
  <c r="Q17" i="3"/>
  <c r="R17" i="3"/>
  <c r="S17" i="3"/>
  <c r="T17" i="3"/>
  <c r="U17" i="3"/>
  <c r="V17" i="3"/>
  <c r="W17" i="3"/>
  <c r="X17" i="3"/>
  <c r="Y17" i="3"/>
  <c r="Z17" i="3"/>
  <c r="AA17" i="3"/>
  <c r="P17" i="3"/>
  <c r="D17" i="3"/>
  <c r="E17" i="3"/>
  <c r="F17" i="3"/>
  <c r="G17" i="3"/>
  <c r="H17" i="3"/>
  <c r="I17" i="3"/>
  <c r="J17" i="3"/>
  <c r="K17" i="3"/>
  <c r="L17" i="3"/>
  <c r="M17" i="3"/>
  <c r="N17" i="3"/>
  <c r="C17" i="3"/>
  <c r="C41" i="23"/>
  <c r="D41" i="23"/>
  <c r="E41" i="23"/>
  <c r="E44" i="23" s="1"/>
  <c r="F41" i="23"/>
  <c r="G41" i="23"/>
  <c r="H41" i="23"/>
  <c r="I41" i="23"/>
  <c r="I44" i="23" s="1"/>
  <c r="J41" i="23"/>
  <c r="J44" i="23" s="1"/>
  <c r="K41" i="23"/>
  <c r="L41" i="23"/>
  <c r="M41" i="23"/>
  <c r="B41" i="23"/>
  <c r="C33" i="23"/>
  <c r="D33" i="23"/>
  <c r="E33" i="23"/>
  <c r="F33" i="23"/>
  <c r="G33" i="23"/>
  <c r="G36" i="23" s="1"/>
  <c r="H33" i="23"/>
  <c r="H36" i="23" s="1"/>
  <c r="I33" i="23"/>
  <c r="I36" i="23" s="1"/>
  <c r="J33" i="23"/>
  <c r="J36" i="23" s="1"/>
  <c r="K33" i="23"/>
  <c r="L33" i="23"/>
  <c r="M33" i="23"/>
  <c r="M36" i="23" s="1"/>
  <c r="B33" i="23"/>
  <c r="C25" i="23"/>
  <c r="D25" i="23"/>
  <c r="E25" i="23"/>
  <c r="F25" i="23"/>
  <c r="G25" i="23"/>
  <c r="N25" i="23" s="1"/>
  <c r="N28" i="23" s="1"/>
  <c r="H25" i="23"/>
  <c r="H28" i="23" s="1"/>
  <c r="I25" i="23"/>
  <c r="I28" i="23" s="1"/>
  <c r="J25" i="23"/>
  <c r="J28" i="23" s="1"/>
  <c r="K25" i="23"/>
  <c r="L25" i="23"/>
  <c r="M25" i="23"/>
  <c r="F28" i="23"/>
  <c r="G28" i="23"/>
  <c r="B25" i="23"/>
  <c r="D29" i="4"/>
  <c r="E29" i="4"/>
  <c r="F29" i="4"/>
  <c r="G29" i="4"/>
  <c r="H29" i="4"/>
  <c r="I29" i="4"/>
  <c r="J29" i="4"/>
  <c r="K29" i="4" s="1"/>
  <c r="L29" i="4" s="1"/>
  <c r="M29" i="4" s="1"/>
  <c r="AQ22" i="3"/>
  <c r="AR22" i="3"/>
  <c r="AS22" i="3"/>
  <c r="AT22" i="3"/>
  <c r="AU22" i="3"/>
  <c r="AV22" i="3"/>
  <c r="AW22" i="3"/>
  <c r="AX22" i="3"/>
  <c r="AY22" i="3"/>
  <c r="AZ22" i="3"/>
  <c r="BA22" i="3"/>
  <c r="AP22" i="3"/>
  <c r="B62" i="2"/>
  <c r="C62" i="2" s="1"/>
  <c r="D62" i="2" s="1"/>
  <c r="E62" i="2" s="1"/>
  <c r="F62" i="2" s="1"/>
  <c r="G62" i="2" s="1"/>
  <c r="H62" i="2" s="1"/>
  <c r="I62" i="2" s="1"/>
  <c r="J62" i="2" s="1"/>
  <c r="K62" i="2" s="1"/>
  <c r="L62" i="2" s="1"/>
  <c r="M62" i="2" s="1"/>
  <c r="B49" i="2"/>
  <c r="C49" i="2" s="1"/>
  <c r="D49" i="2" s="1"/>
  <c r="E49" i="2" s="1"/>
  <c r="F49" i="2" s="1"/>
  <c r="G49" i="2" s="1"/>
  <c r="H49" i="2" s="1"/>
  <c r="I49" i="2" s="1"/>
  <c r="J49" i="2" s="1"/>
  <c r="K49" i="2" s="1"/>
  <c r="L49" i="2" s="1"/>
  <c r="M49" i="2" s="1"/>
  <c r="B36" i="2"/>
  <c r="C36" i="2" s="1"/>
  <c r="D36" i="2" s="1"/>
  <c r="E36" i="2" s="1"/>
  <c r="F36" i="2" s="1"/>
  <c r="G36" i="2" s="1"/>
  <c r="H36" i="2" s="1"/>
  <c r="I36" i="2" s="1"/>
  <c r="J36" i="2" s="1"/>
  <c r="K36" i="2" s="1"/>
  <c r="L36" i="2" s="1"/>
  <c r="M36" i="2" s="1"/>
  <c r="K10" i="2"/>
  <c r="M44" i="23"/>
  <c r="L44" i="23"/>
  <c r="K44" i="23"/>
  <c r="H44" i="23"/>
  <c r="G44" i="23"/>
  <c r="F44" i="23"/>
  <c r="D44" i="23"/>
  <c r="C44" i="23"/>
  <c r="B44" i="23"/>
  <c r="N43" i="23"/>
  <c r="N42" i="23"/>
  <c r="N40" i="23"/>
  <c r="N39" i="23"/>
  <c r="L36" i="23"/>
  <c r="K36" i="23"/>
  <c r="F36" i="23"/>
  <c r="E36" i="23"/>
  <c r="D36" i="23"/>
  <c r="C36" i="23"/>
  <c r="B36" i="23"/>
  <c r="N35" i="23"/>
  <c r="N34" i="23"/>
  <c r="N32" i="23"/>
  <c r="A32" i="23"/>
  <c r="A40" i="23" s="1"/>
  <c r="N31" i="23"/>
  <c r="M28" i="23"/>
  <c r="L28" i="23"/>
  <c r="K28" i="23"/>
  <c r="E28" i="23"/>
  <c r="D28" i="23"/>
  <c r="C28" i="23"/>
  <c r="B28" i="23"/>
  <c r="N27" i="23"/>
  <c r="N26" i="23"/>
  <c r="N24" i="23"/>
  <c r="A24" i="23"/>
  <c r="N23" i="23"/>
  <c r="A23" i="23"/>
  <c r="A31" i="23" s="1"/>
  <c r="A39" i="23" s="1"/>
  <c r="M20" i="23"/>
  <c r="L20" i="23"/>
  <c r="K20" i="23"/>
  <c r="J20" i="23"/>
  <c r="I20" i="23"/>
  <c r="H20" i="23"/>
  <c r="G20" i="23"/>
  <c r="F20" i="23"/>
  <c r="E20" i="23"/>
  <c r="D20" i="23"/>
  <c r="C20" i="23"/>
  <c r="B20" i="23"/>
  <c r="N19" i="23"/>
  <c r="A19" i="23"/>
  <c r="A27" i="23" s="1"/>
  <c r="A35" i="23" s="1"/>
  <c r="A43" i="23" s="1"/>
  <c r="N18" i="23"/>
  <c r="A18" i="23"/>
  <c r="A26" i="23" s="1"/>
  <c r="A34" i="23" s="1"/>
  <c r="A42" i="23" s="1"/>
  <c r="N17" i="23"/>
  <c r="N20" i="23" s="1"/>
  <c r="A17" i="23"/>
  <c r="A25" i="23" s="1"/>
  <c r="A33" i="23" s="1"/>
  <c r="A41" i="23" s="1"/>
  <c r="N16" i="23"/>
  <c r="A16" i="23"/>
  <c r="N15" i="23"/>
  <c r="A15" i="23"/>
  <c r="M12" i="23"/>
  <c r="L12" i="23"/>
  <c r="K12" i="23"/>
  <c r="J12" i="23"/>
  <c r="I12" i="23"/>
  <c r="H12" i="23"/>
  <c r="G12" i="23"/>
  <c r="F12" i="23"/>
  <c r="E12" i="23"/>
  <c r="D12" i="23"/>
  <c r="C12" i="23"/>
  <c r="N12" i="23" s="1"/>
  <c r="B12" i="23"/>
  <c r="N11" i="23"/>
  <c r="N10" i="23"/>
  <c r="N9" i="23"/>
  <c r="N8" i="23"/>
  <c r="N7" i="23"/>
  <c r="M44" i="22"/>
  <c r="L44" i="22"/>
  <c r="K44" i="22"/>
  <c r="J44" i="22"/>
  <c r="I44" i="22"/>
  <c r="H44" i="22"/>
  <c r="G44" i="22"/>
  <c r="F44" i="22"/>
  <c r="E44" i="22"/>
  <c r="D44" i="22"/>
  <c r="C44" i="22"/>
  <c r="B44" i="22"/>
  <c r="N43" i="22"/>
  <c r="A43" i="22"/>
  <c r="N42" i="22"/>
  <c r="N41" i="22"/>
  <c r="N40" i="22"/>
  <c r="A40" i="22"/>
  <c r="N39" i="22"/>
  <c r="A39" i="22"/>
  <c r="M36" i="22"/>
  <c r="L36" i="22"/>
  <c r="K36" i="22"/>
  <c r="J36" i="22"/>
  <c r="I36" i="22"/>
  <c r="H36" i="22"/>
  <c r="G36" i="22"/>
  <c r="F36" i="22"/>
  <c r="E36" i="22"/>
  <c r="D36" i="22"/>
  <c r="C36" i="22"/>
  <c r="B36" i="22"/>
  <c r="N35" i="22"/>
  <c r="A35" i="22"/>
  <c r="N34" i="22"/>
  <c r="A34" i="22"/>
  <c r="A42" i="22" s="1"/>
  <c r="N33" i="22"/>
  <c r="N32" i="22"/>
  <c r="N36" i="22" s="1"/>
  <c r="A32" i="22"/>
  <c r="N31" i="22"/>
  <c r="A31" i="22"/>
  <c r="M28" i="22"/>
  <c r="L28" i="22"/>
  <c r="K28" i="22"/>
  <c r="J28" i="22"/>
  <c r="I28" i="22"/>
  <c r="H28" i="22"/>
  <c r="G28" i="22"/>
  <c r="F28" i="22"/>
  <c r="E28" i="22"/>
  <c r="D28" i="22"/>
  <c r="C28" i="22"/>
  <c r="B28" i="22"/>
  <c r="N27" i="22"/>
  <c r="A27" i="22"/>
  <c r="N26" i="22"/>
  <c r="A26" i="22"/>
  <c r="N25" i="22"/>
  <c r="N24" i="22"/>
  <c r="A24" i="22"/>
  <c r="N23" i="22"/>
  <c r="A23" i="22"/>
  <c r="M20" i="22"/>
  <c r="L20" i="22"/>
  <c r="K20" i="22"/>
  <c r="J20" i="22"/>
  <c r="I20" i="22"/>
  <c r="H20" i="22"/>
  <c r="G20" i="22"/>
  <c r="F20" i="22"/>
  <c r="E20" i="22"/>
  <c r="D20" i="22"/>
  <c r="C20" i="22"/>
  <c r="B20" i="22"/>
  <c r="N19" i="22"/>
  <c r="A19" i="22"/>
  <c r="N18" i="22"/>
  <c r="A18" i="22"/>
  <c r="N17" i="22"/>
  <c r="N20" i="22" s="1"/>
  <c r="A17" i="22"/>
  <c r="A25" i="22" s="1"/>
  <c r="A33" i="22" s="1"/>
  <c r="A41" i="22" s="1"/>
  <c r="N16" i="22"/>
  <c r="A16" i="22"/>
  <c r="N15" i="22"/>
  <c r="A15" i="22"/>
  <c r="M12" i="22"/>
  <c r="L12" i="22"/>
  <c r="K12" i="22"/>
  <c r="J12" i="22"/>
  <c r="I12" i="22"/>
  <c r="H12" i="22"/>
  <c r="G12" i="22"/>
  <c r="F12" i="22"/>
  <c r="E12" i="22"/>
  <c r="D12" i="22"/>
  <c r="C12" i="22"/>
  <c r="N12" i="22" s="1"/>
  <c r="B12" i="22"/>
  <c r="N11" i="22"/>
  <c r="N10" i="22"/>
  <c r="N9" i="22"/>
  <c r="N8" i="22"/>
  <c r="N7" i="22"/>
  <c r="E16" i="13"/>
  <c r="E18" i="13"/>
  <c r="B64" i="2"/>
  <c r="C64" i="2" s="1"/>
  <c r="D64" i="2" s="1"/>
  <c r="E64" i="2" s="1"/>
  <c r="F64" i="2" s="1"/>
  <c r="G64" i="2" s="1"/>
  <c r="H64" i="2" s="1"/>
  <c r="I64" i="2" s="1"/>
  <c r="J64" i="2" s="1"/>
  <c r="K64" i="2" s="1"/>
  <c r="L64" i="2" s="1"/>
  <c r="M64" i="2" s="1"/>
  <c r="E51" i="2"/>
  <c r="F51" i="2"/>
  <c r="G51" i="2" s="1"/>
  <c r="H51" i="2" s="1"/>
  <c r="I51" i="2" s="1"/>
  <c r="J51" i="2" s="1"/>
  <c r="K51" i="2" s="1"/>
  <c r="L51" i="2" s="1"/>
  <c r="M51" i="2" s="1"/>
  <c r="B51" i="2"/>
  <c r="C51" i="2" s="1"/>
  <c r="D51" i="2" s="1"/>
  <c r="D38" i="2"/>
  <c r="E38" i="2"/>
  <c r="F38" i="2"/>
  <c r="G38" i="2"/>
  <c r="H38" i="2"/>
  <c r="I38" i="2"/>
  <c r="J38" i="2"/>
  <c r="K38" i="2"/>
  <c r="L38" i="2" s="1"/>
  <c r="M38" i="2" s="1"/>
  <c r="C38" i="2"/>
  <c r="B38" i="2"/>
  <c r="E25" i="2"/>
  <c r="F25" i="2"/>
  <c r="G25" i="2"/>
  <c r="H25" i="2"/>
  <c r="I25" i="2"/>
  <c r="J25" i="2"/>
  <c r="K25" i="2"/>
  <c r="L25" i="2"/>
  <c r="M25" i="2" s="1"/>
  <c r="D25" i="2"/>
  <c r="C25" i="2"/>
  <c r="BC8" i="4"/>
  <c r="BD8" i="4"/>
  <c r="BE8" i="4"/>
  <c r="BF8" i="4"/>
  <c r="BG8" i="4"/>
  <c r="BH8" i="4"/>
  <c r="BI8" i="4"/>
  <c r="BJ8" i="4"/>
  <c r="BK8" i="4"/>
  <c r="BL8" i="4"/>
  <c r="BM8" i="4"/>
  <c r="BB8" i="4"/>
  <c r="AP8" i="4"/>
  <c r="AQ8" i="4"/>
  <c r="AR8" i="4"/>
  <c r="AS8" i="4"/>
  <c r="AT8" i="4"/>
  <c r="AU8" i="4"/>
  <c r="AV8" i="4"/>
  <c r="AW8" i="4"/>
  <c r="AX8" i="4"/>
  <c r="AY8" i="4"/>
  <c r="AZ8" i="4"/>
  <c r="AO8" i="4"/>
  <c r="AC8" i="4"/>
  <c r="AE8" i="4"/>
  <c r="AF8" i="4"/>
  <c r="AG8" i="4"/>
  <c r="AJ8" i="4"/>
  <c r="AK8" i="4"/>
  <c r="AL8" i="4"/>
  <c r="AB8" i="4"/>
  <c r="E42" i="17"/>
  <c r="F42" i="17"/>
  <c r="B12" i="4"/>
  <c r="C12" i="4"/>
  <c r="F12" i="4"/>
  <c r="N41" i="23" l="1"/>
  <c r="N44" i="23"/>
  <c r="N33" i="23"/>
  <c r="N36" i="23" s="1"/>
  <c r="N44" i="22"/>
  <c r="N28" i="22"/>
  <c r="A65" i="2" l="1"/>
  <c r="A52" i="2"/>
  <c r="A39" i="2"/>
  <c r="A26" i="2"/>
  <c r="C10" i="2"/>
  <c r="D10" i="2"/>
  <c r="B47" i="2"/>
  <c r="B42" i="2"/>
  <c r="B57" i="20"/>
  <c r="C57" i="20"/>
  <c r="D57" i="20"/>
  <c r="E57" i="20"/>
  <c r="F57" i="20"/>
  <c r="G57" i="20"/>
  <c r="H57" i="20"/>
  <c r="I57" i="20"/>
  <c r="J57" i="20"/>
  <c r="K57" i="20"/>
  <c r="L57" i="20"/>
  <c r="M57" i="20"/>
  <c r="B58" i="20"/>
  <c r="C58" i="20"/>
  <c r="D58" i="20"/>
  <c r="E58" i="20"/>
  <c r="F58" i="20"/>
  <c r="G58" i="20"/>
  <c r="H58" i="20"/>
  <c r="I58" i="20"/>
  <c r="J58" i="20"/>
  <c r="K58" i="20"/>
  <c r="L58" i="20"/>
  <c r="M58" i="20"/>
  <c r="B59" i="20"/>
  <c r="C59" i="20"/>
  <c r="D59" i="20"/>
  <c r="E59" i="20"/>
  <c r="F59" i="20"/>
  <c r="G59" i="20"/>
  <c r="H59" i="20"/>
  <c r="I59" i="20"/>
  <c r="J59" i="20"/>
  <c r="K59" i="20"/>
  <c r="L59" i="20"/>
  <c r="M59" i="20"/>
  <c r="B60" i="20"/>
  <c r="C60" i="20"/>
  <c r="D60" i="20"/>
  <c r="E60" i="20"/>
  <c r="F60" i="20"/>
  <c r="G60" i="20"/>
  <c r="H60" i="20"/>
  <c r="I60" i="20"/>
  <c r="J60" i="20"/>
  <c r="K60" i="20"/>
  <c r="L60" i="20"/>
  <c r="M60" i="20"/>
  <c r="C56" i="20"/>
  <c r="D56" i="20"/>
  <c r="E56" i="20"/>
  <c r="F56" i="20"/>
  <c r="G56" i="20"/>
  <c r="H56" i="20"/>
  <c r="I56" i="20"/>
  <c r="J56" i="20"/>
  <c r="K56" i="20"/>
  <c r="L56" i="20"/>
  <c r="M56" i="20"/>
  <c r="B56" i="20"/>
  <c r="E45" i="20"/>
  <c r="F45" i="20"/>
  <c r="G45" i="20"/>
  <c r="H45" i="20"/>
  <c r="I45" i="20"/>
  <c r="J45" i="20"/>
  <c r="K45" i="20"/>
  <c r="L45" i="20"/>
  <c r="M45" i="20"/>
  <c r="B46" i="20"/>
  <c r="C46" i="20"/>
  <c r="D46" i="20"/>
  <c r="E46" i="20"/>
  <c r="F46" i="20"/>
  <c r="G46" i="20"/>
  <c r="H46" i="20"/>
  <c r="I46" i="20"/>
  <c r="J46" i="20"/>
  <c r="K46" i="20"/>
  <c r="L46" i="20"/>
  <c r="M46" i="20"/>
  <c r="B47" i="20"/>
  <c r="C47" i="20"/>
  <c r="D47" i="20"/>
  <c r="E47" i="20"/>
  <c r="F47" i="20"/>
  <c r="G47" i="20"/>
  <c r="H47" i="20"/>
  <c r="I47" i="20"/>
  <c r="J47" i="20"/>
  <c r="K47" i="20"/>
  <c r="L47" i="20"/>
  <c r="M47" i="20"/>
  <c r="B48" i="20"/>
  <c r="C48" i="20"/>
  <c r="D48" i="20"/>
  <c r="E48" i="20"/>
  <c r="F48" i="20"/>
  <c r="G48" i="20"/>
  <c r="H48" i="20"/>
  <c r="I48" i="20"/>
  <c r="J48" i="20"/>
  <c r="K48" i="20"/>
  <c r="L48" i="20"/>
  <c r="M48" i="20"/>
  <c r="B49" i="20"/>
  <c r="C49" i="20"/>
  <c r="D49" i="20"/>
  <c r="E49" i="20"/>
  <c r="F49" i="20"/>
  <c r="G49" i="20"/>
  <c r="H49" i="20"/>
  <c r="I49" i="20"/>
  <c r="J49" i="20"/>
  <c r="K49" i="20"/>
  <c r="L49" i="20"/>
  <c r="M49" i="20"/>
  <c r="C44" i="20"/>
  <c r="D44" i="20"/>
  <c r="E44" i="20"/>
  <c r="F44" i="20"/>
  <c r="G44" i="20"/>
  <c r="H44" i="20"/>
  <c r="I44" i="20"/>
  <c r="J44" i="20"/>
  <c r="K44" i="20"/>
  <c r="L44" i="20"/>
  <c r="M44" i="20"/>
  <c r="B44" i="20"/>
  <c r="A21" i="4"/>
  <c r="B22" i="4"/>
  <c r="C11" i="3"/>
  <c r="D11" i="3"/>
  <c r="E11" i="3"/>
  <c r="F11" i="3"/>
  <c r="G11" i="3"/>
  <c r="H11" i="3"/>
  <c r="I11" i="3"/>
  <c r="J11" i="3"/>
  <c r="K11" i="3"/>
  <c r="L11" i="3"/>
  <c r="M11" i="3"/>
  <c r="BC24" i="3"/>
  <c r="BN22" i="3"/>
  <c r="BN24" i="3" s="1"/>
  <c r="BM22" i="3"/>
  <c r="BM24" i="3" s="1"/>
  <c r="BL22" i="3"/>
  <c r="BL24" i="3" s="1"/>
  <c r="BK22" i="3"/>
  <c r="BK24" i="3" s="1"/>
  <c r="BJ22" i="3"/>
  <c r="BJ24" i="3" s="1"/>
  <c r="BI22" i="3"/>
  <c r="BI24" i="3" s="1"/>
  <c r="BH22" i="3"/>
  <c r="BH24" i="3" s="1"/>
  <c r="BG22" i="3"/>
  <c r="BG24" i="3" s="1"/>
  <c r="BF22" i="3"/>
  <c r="BF24" i="3" s="1"/>
  <c r="BE22" i="3"/>
  <c r="BE24" i="3" s="1"/>
  <c r="BD22" i="3"/>
  <c r="BD24" i="3" s="1"/>
  <c r="AP24" i="3"/>
  <c r="BA24" i="3"/>
  <c r="AZ24" i="3"/>
  <c r="AY24" i="3"/>
  <c r="AX24" i="3"/>
  <c r="AW24" i="3"/>
  <c r="AV24" i="3"/>
  <c r="AU24" i="3"/>
  <c r="AT24" i="3"/>
  <c r="AS24" i="3"/>
  <c r="AR24" i="3"/>
  <c r="AQ24" i="3"/>
  <c r="A24" i="2"/>
  <c r="A37" i="2" s="1"/>
  <c r="A50" i="2" s="1"/>
  <c r="A63" i="2" s="1"/>
  <c r="A22" i="2"/>
  <c r="A35" i="2" s="1"/>
  <c r="A48" i="2" s="1"/>
  <c r="A61" i="2" s="1"/>
  <c r="A20" i="2"/>
  <c r="A33" i="2" s="1"/>
  <c r="A46" i="2" s="1"/>
  <c r="A59" i="2" s="1"/>
  <c r="A11" i="11"/>
  <c r="A10" i="11"/>
  <c r="A9" i="11"/>
  <c r="A8" i="11"/>
  <c r="A7" i="11"/>
  <c r="A19" i="1"/>
  <c r="A27" i="1" s="1"/>
  <c r="A35" i="1" s="1"/>
  <c r="A43" i="1" s="1"/>
  <c r="A18" i="1"/>
  <c r="A26" i="1" s="1"/>
  <c r="A34" i="1" s="1"/>
  <c r="A42" i="1" s="1"/>
  <c r="A17" i="1"/>
  <c r="A25" i="1" s="1"/>
  <c r="A33" i="1" s="1"/>
  <c r="A41" i="1" s="1"/>
  <c r="A16" i="1"/>
  <c r="A24" i="1" s="1"/>
  <c r="A32" i="1" s="1"/>
  <c r="A40" i="1" s="1"/>
  <c r="A15" i="1"/>
  <c r="A23" i="1" s="1"/>
  <c r="A31" i="1" s="1"/>
  <c r="A39" i="1" s="1"/>
  <c r="N42" i="1"/>
  <c r="N43" i="1"/>
  <c r="N34" i="1"/>
  <c r="N35" i="1"/>
  <c r="N26" i="1"/>
  <c r="N27" i="1"/>
  <c r="N18" i="1"/>
  <c r="N19" i="1"/>
  <c r="N11" i="1"/>
  <c r="N10" i="1"/>
  <c r="A25" i="20"/>
  <c r="A37" i="20" s="1"/>
  <c r="A49" i="20" s="1"/>
  <c r="A61" i="20" s="1"/>
  <c r="A24" i="20"/>
  <c r="A36" i="20" s="1"/>
  <c r="A48" i="20" s="1"/>
  <c r="A60" i="20" s="1"/>
  <c r="A23" i="20"/>
  <c r="A35" i="20" s="1"/>
  <c r="A47" i="20" s="1"/>
  <c r="A59" i="20" s="1"/>
  <c r="A22" i="20"/>
  <c r="A34" i="20" s="1"/>
  <c r="A46" i="20" s="1"/>
  <c r="A58" i="20" s="1"/>
  <c r="A21" i="20"/>
  <c r="A33" i="20" s="1"/>
  <c r="A45" i="20" s="1"/>
  <c r="A57" i="20" s="1"/>
  <c r="A20" i="20"/>
  <c r="A32" i="20" s="1"/>
  <c r="A44" i="20" s="1"/>
  <c r="A56" i="20" s="1"/>
  <c r="F10" i="11" l="1"/>
  <c r="F11" i="11"/>
  <c r="E10" i="11"/>
  <c r="E11" i="11"/>
  <c r="D10" i="11"/>
  <c r="D11" i="11"/>
  <c r="C10" i="11"/>
  <c r="C11" i="11"/>
  <c r="B10" i="11"/>
  <c r="B11" i="11"/>
  <c r="BC26" i="4"/>
  <c r="BD26" i="4"/>
  <c r="BE26" i="4"/>
  <c r="BF26" i="4"/>
  <c r="BG26" i="4"/>
  <c r="BH26" i="4"/>
  <c r="BI26" i="4"/>
  <c r="BJ26" i="4"/>
  <c r="BK26" i="4"/>
  <c r="BL26" i="4"/>
  <c r="BM26" i="4"/>
  <c r="BB26" i="4"/>
  <c r="AP26" i="4"/>
  <c r="AQ26" i="4"/>
  <c r="AR26" i="4"/>
  <c r="AS26" i="4"/>
  <c r="AT26" i="4"/>
  <c r="AU26" i="4"/>
  <c r="AV26" i="4"/>
  <c r="AW26" i="4"/>
  <c r="AX26" i="4"/>
  <c r="AY26" i="4"/>
  <c r="AZ26" i="4"/>
  <c r="AO26" i="4"/>
  <c r="AC26" i="4"/>
  <c r="AD26" i="4"/>
  <c r="AE26" i="4"/>
  <c r="AF26" i="4"/>
  <c r="AG26" i="4"/>
  <c r="AH26" i="4"/>
  <c r="AI26" i="4"/>
  <c r="AJ26" i="4"/>
  <c r="AK26" i="4"/>
  <c r="AL26" i="4"/>
  <c r="AM26" i="4"/>
  <c r="AB26" i="4"/>
  <c r="P26" i="4"/>
  <c r="Q26" i="4"/>
  <c r="R26" i="4"/>
  <c r="S26" i="4"/>
  <c r="T26" i="4"/>
  <c r="U26" i="4"/>
  <c r="V26" i="4"/>
  <c r="W26" i="4"/>
  <c r="X26" i="4"/>
  <c r="Y26" i="4"/>
  <c r="Z26" i="4"/>
  <c r="O26" i="4"/>
  <c r="C26" i="4"/>
  <c r="D26" i="4"/>
  <c r="E26" i="4"/>
  <c r="F26" i="4"/>
  <c r="G26" i="4"/>
  <c r="H26" i="4"/>
  <c r="I26" i="4"/>
  <c r="J26" i="4"/>
  <c r="K26" i="4"/>
  <c r="L26" i="4"/>
  <c r="M26" i="4"/>
  <c r="B26" i="4"/>
  <c r="A13" i="9"/>
  <c r="A11" i="9"/>
  <c r="A9" i="9"/>
  <c r="A7" i="9"/>
  <c r="B14" i="2"/>
  <c r="C14" i="2" s="1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B10" i="2"/>
  <c r="E10" i="2" s="1"/>
  <c r="F10" i="2" s="1"/>
  <c r="G10" i="2" s="1"/>
  <c r="H10" i="2" s="1"/>
  <c r="I10" i="2" s="1"/>
  <c r="J10" i="2" s="1"/>
  <c r="L10" i="2" s="1"/>
  <c r="M10" i="2" s="1"/>
  <c r="B23" i="2" s="1"/>
  <c r="C23" i="2" s="1"/>
  <c r="D23" i="2" s="1"/>
  <c r="E23" i="2" s="1"/>
  <c r="F23" i="2" s="1"/>
  <c r="G23" i="2" s="1"/>
  <c r="H23" i="2" s="1"/>
  <c r="I23" i="2" s="1"/>
  <c r="J23" i="2" s="1"/>
  <c r="K23" i="2" s="1"/>
  <c r="L23" i="2" s="1"/>
  <c r="M23" i="2" s="1"/>
  <c r="B12" i="2"/>
  <c r="N61" i="20"/>
  <c r="N49" i="20"/>
  <c r="N37" i="20"/>
  <c r="N25" i="20"/>
  <c r="N13" i="20"/>
  <c r="N60" i="20"/>
  <c r="N48" i="20"/>
  <c r="N36" i="20"/>
  <c r="N24" i="20"/>
  <c r="N12" i="20"/>
  <c r="E12" i="21" l="1"/>
  <c r="C12" i="21"/>
  <c r="C13" i="21"/>
  <c r="B11" i="21"/>
  <c r="B12" i="21"/>
  <c r="B13" i="21"/>
  <c r="M64" i="20"/>
  <c r="BN10" i="3" s="1"/>
  <c r="L64" i="20"/>
  <c r="BM10" i="3" s="1"/>
  <c r="K64" i="20"/>
  <c r="BL10" i="3" s="1"/>
  <c r="J64" i="20"/>
  <c r="BK10" i="3" s="1"/>
  <c r="I64" i="20"/>
  <c r="BJ10" i="3" s="1"/>
  <c r="H64" i="20"/>
  <c r="BI10" i="3" s="1"/>
  <c r="G64" i="20"/>
  <c r="BH10" i="3" s="1"/>
  <c r="F64" i="20"/>
  <c r="BG10" i="3" s="1"/>
  <c r="E64" i="20"/>
  <c r="BF10" i="3" s="1"/>
  <c r="D64" i="20"/>
  <c r="BE10" i="3" s="1"/>
  <c r="C64" i="20"/>
  <c r="BD10" i="3" s="1"/>
  <c r="B64" i="20"/>
  <c r="M52" i="20"/>
  <c r="BA10" i="3" s="1"/>
  <c r="L52" i="20"/>
  <c r="AZ10" i="3" s="1"/>
  <c r="K52" i="20"/>
  <c r="AY10" i="3" s="1"/>
  <c r="J52" i="20"/>
  <c r="AX10" i="3" s="1"/>
  <c r="I52" i="20"/>
  <c r="AW10" i="3" s="1"/>
  <c r="H52" i="20"/>
  <c r="AV10" i="3" s="1"/>
  <c r="G52" i="20"/>
  <c r="AU10" i="3" s="1"/>
  <c r="F52" i="20"/>
  <c r="AT10" i="3" s="1"/>
  <c r="E52" i="20"/>
  <c r="AS10" i="3" s="1"/>
  <c r="D52" i="20"/>
  <c r="AR10" i="3" s="1"/>
  <c r="C52" i="20"/>
  <c r="AQ10" i="3" s="1"/>
  <c r="B52" i="20"/>
  <c r="M40" i="20"/>
  <c r="AN10" i="3" s="1"/>
  <c r="L40" i="20"/>
  <c r="AM10" i="3" s="1"/>
  <c r="K40" i="20"/>
  <c r="AL10" i="3" s="1"/>
  <c r="J40" i="20"/>
  <c r="AK10" i="3" s="1"/>
  <c r="I40" i="20"/>
  <c r="AJ10" i="3" s="1"/>
  <c r="H40" i="20"/>
  <c r="AI10" i="3" s="1"/>
  <c r="G40" i="20"/>
  <c r="AH10" i="3" s="1"/>
  <c r="F40" i="20"/>
  <c r="AG10" i="3" s="1"/>
  <c r="E40" i="20"/>
  <c r="AF10" i="3" s="1"/>
  <c r="D40" i="20"/>
  <c r="AE10" i="3" s="1"/>
  <c r="C40" i="20"/>
  <c r="AD10" i="3" s="1"/>
  <c r="B40" i="20"/>
  <c r="M28" i="20"/>
  <c r="AA10" i="3" s="1"/>
  <c r="L28" i="20"/>
  <c r="Z10" i="3" s="1"/>
  <c r="K28" i="20"/>
  <c r="Y10" i="3" s="1"/>
  <c r="J28" i="20"/>
  <c r="X10" i="3" s="1"/>
  <c r="I28" i="20"/>
  <c r="W10" i="3" s="1"/>
  <c r="H28" i="20"/>
  <c r="V10" i="3" s="1"/>
  <c r="G28" i="20"/>
  <c r="U10" i="3" s="1"/>
  <c r="F28" i="20"/>
  <c r="T10" i="3" s="1"/>
  <c r="E28" i="20"/>
  <c r="S10" i="3" s="1"/>
  <c r="D28" i="20"/>
  <c r="R10" i="3" s="1"/>
  <c r="C28" i="20"/>
  <c r="Q10" i="3" s="1"/>
  <c r="B28" i="20"/>
  <c r="M16" i="20"/>
  <c r="N10" i="3" s="1"/>
  <c r="L16" i="20"/>
  <c r="M10" i="3" s="1"/>
  <c r="K16" i="20"/>
  <c r="L10" i="3" s="1"/>
  <c r="J16" i="20"/>
  <c r="K10" i="3" s="1"/>
  <c r="I16" i="20"/>
  <c r="J10" i="3" s="1"/>
  <c r="H16" i="20"/>
  <c r="I10" i="3" s="1"/>
  <c r="G16" i="20"/>
  <c r="H10" i="3" s="1"/>
  <c r="G20" i="4" s="1"/>
  <c r="F16" i="20"/>
  <c r="G10" i="3" s="1"/>
  <c r="F20" i="4" s="1"/>
  <c r="E16" i="20"/>
  <c r="F10" i="3" s="1"/>
  <c r="E20" i="4" s="1"/>
  <c r="D16" i="20"/>
  <c r="E10" i="3" s="1"/>
  <c r="D20" i="4" s="1"/>
  <c r="C16" i="20"/>
  <c r="D10" i="3" s="1"/>
  <c r="C20" i="4" s="1"/>
  <c r="B16" i="20"/>
  <c r="C10" i="3" s="1"/>
  <c r="B20" i="4" s="1"/>
  <c r="F13" i="21"/>
  <c r="E13" i="21"/>
  <c r="D13" i="21"/>
  <c r="F12" i="21"/>
  <c r="D12" i="21"/>
  <c r="F11" i="21"/>
  <c r="E11" i="21"/>
  <c r="D11" i="21"/>
  <c r="C11" i="21"/>
  <c r="N59" i="20"/>
  <c r="F10" i="21" s="1"/>
  <c r="N47" i="20"/>
  <c r="E10" i="21" s="1"/>
  <c r="N35" i="20"/>
  <c r="D10" i="21" s="1"/>
  <c r="N23" i="20"/>
  <c r="C10" i="21" s="1"/>
  <c r="N11" i="20"/>
  <c r="B10" i="21" s="1"/>
  <c r="N58" i="20"/>
  <c r="F9" i="21" s="1"/>
  <c r="N46" i="20"/>
  <c r="E9" i="21" s="1"/>
  <c r="N34" i="20"/>
  <c r="D9" i="21" s="1"/>
  <c r="N22" i="20"/>
  <c r="C9" i="21" s="1"/>
  <c r="N10" i="20"/>
  <c r="B9" i="21" s="1"/>
  <c r="N57" i="20"/>
  <c r="F8" i="21" s="1"/>
  <c r="N45" i="20"/>
  <c r="E8" i="21" s="1"/>
  <c r="N33" i="20"/>
  <c r="D8" i="21" s="1"/>
  <c r="N21" i="20"/>
  <c r="C8" i="21" s="1"/>
  <c r="N9" i="20"/>
  <c r="B8" i="21" s="1"/>
  <c r="N56" i="20"/>
  <c r="F7" i="21" s="1"/>
  <c r="N44" i="20"/>
  <c r="E7" i="21" s="1"/>
  <c r="N32" i="20"/>
  <c r="D7" i="21" s="1"/>
  <c r="N20" i="20"/>
  <c r="C7" i="21" s="1"/>
  <c r="N8" i="20"/>
  <c r="B7" i="21" s="1"/>
  <c r="E15" i="21" l="1"/>
  <c r="D15" i="21"/>
  <c r="N16" i="20"/>
  <c r="N28" i="20"/>
  <c r="N40" i="20"/>
  <c r="N52" i="20"/>
  <c r="N64" i="20"/>
  <c r="BO10" i="3" s="1"/>
  <c r="P10" i="3"/>
  <c r="AC10" i="3"/>
  <c r="AP10" i="3"/>
  <c r="BC10" i="3"/>
  <c r="F15" i="21"/>
  <c r="C15" i="21"/>
  <c r="B15" i="21"/>
  <c r="F13" i="16"/>
  <c r="E13" i="16"/>
  <c r="D13" i="16"/>
  <c r="C13" i="16"/>
  <c r="O40" i="3"/>
  <c r="AB40" i="3"/>
  <c r="AO40" i="3"/>
  <c r="AD36" i="3"/>
  <c r="AE36" i="3"/>
  <c r="AF36" i="3"/>
  <c r="AG36" i="3"/>
  <c r="AH36" i="3"/>
  <c r="AI36" i="3"/>
  <c r="AJ36" i="3"/>
  <c r="AK36" i="3"/>
  <c r="AL36" i="3"/>
  <c r="AM36" i="3"/>
  <c r="AN36" i="3"/>
  <c r="AC36" i="3"/>
  <c r="Q36" i="3"/>
  <c r="R36" i="3"/>
  <c r="S36" i="3"/>
  <c r="T36" i="3"/>
  <c r="U36" i="3"/>
  <c r="V36" i="3"/>
  <c r="W36" i="3"/>
  <c r="X36" i="3"/>
  <c r="Y36" i="3"/>
  <c r="Z36" i="3"/>
  <c r="AA36" i="3"/>
  <c r="P36" i="3"/>
  <c r="AQ36" i="3"/>
  <c r="AR36" i="3" s="1"/>
  <c r="AS36" i="3" s="1"/>
  <c r="BD36" i="3"/>
  <c r="BE36" i="3" s="1"/>
  <c r="BF36" i="3" s="1"/>
  <c r="D36" i="3"/>
  <c r="E36" i="3"/>
  <c r="F36" i="3"/>
  <c r="G36" i="3"/>
  <c r="H36" i="3"/>
  <c r="I36" i="3"/>
  <c r="J36" i="3"/>
  <c r="I12" i="4" s="1"/>
  <c r="K36" i="3"/>
  <c r="L36" i="3"/>
  <c r="M36" i="3"/>
  <c r="L12" i="4" s="1"/>
  <c r="N36" i="3"/>
  <c r="C36" i="3"/>
  <c r="BO37" i="3"/>
  <c r="BO38" i="3"/>
  <c r="BO39" i="3"/>
  <c r="BO40" i="3"/>
  <c r="BB37" i="3"/>
  <c r="BB38" i="3"/>
  <c r="BB39" i="3"/>
  <c r="BB40" i="3"/>
  <c r="AO37" i="3"/>
  <c r="AO38" i="3"/>
  <c r="AO39" i="3"/>
  <c r="O37" i="3"/>
  <c r="O38" i="3"/>
  <c r="O39" i="3"/>
  <c r="AB37" i="3"/>
  <c r="AB38" i="3"/>
  <c r="AB39" i="3"/>
  <c r="AB36" i="3" l="1"/>
  <c r="C36" i="13" s="1"/>
  <c r="O36" i="3"/>
  <c r="AO36" i="3"/>
  <c r="D36" i="13" s="1"/>
  <c r="BG36" i="3"/>
  <c r="BH36" i="3" s="1"/>
  <c r="BI36" i="3" s="1"/>
  <c r="BJ36" i="3" s="1"/>
  <c r="BK36" i="3" s="1"/>
  <c r="BL36" i="3" s="1"/>
  <c r="BM36" i="3" s="1"/>
  <c r="BN36" i="3" s="1"/>
  <c r="AT36" i="3"/>
  <c r="C12" i="1"/>
  <c r="D7" i="3" s="1"/>
  <c r="C8" i="4" s="1"/>
  <c r="D12" i="1"/>
  <c r="E7" i="3" s="1"/>
  <c r="D8" i="4" s="1"/>
  <c r="E12" i="1"/>
  <c r="F7" i="3" s="1"/>
  <c r="E8" i="4" s="1"/>
  <c r="F12" i="1"/>
  <c r="G7" i="3" s="1"/>
  <c r="F8" i="4" s="1"/>
  <c r="G12" i="1"/>
  <c r="H7" i="3" s="1"/>
  <c r="G8" i="4" s="1"/>
  <c r="H12" i="1"/>
  <c r="I7" i="3" s="1"/>
  <c r="H8" i="4" s="1"/>
  <c r="I12" i="1"/>
  <c r="J7" i="3" s="1"/>
  <c r="I8" i="4" s="1"/>
  <c r="J12" i="1"/>
  <c r="K7" i="3" s="1"/>
  <c r="J8" i="4" s="1"/>
  <c r="K12" i="1"/>
  <c r="L7" i="3" s="1"/>
  <c r="L12" i="1"/>
  <c r="M7" i="3" s="1"/>
  <c r="M12" i="1"/>
  <c r="B12" i="1"/>
  <c r="C7" i="3" s="1"/>
  <c r="B8" i="4" s="1"/>
  <c r="B8" i="2"/>
  <c r="C8" i="2" s="1"/>
  <c r="C12" i="2"/>
  <c r="D12" i="2" s="1"/>
  <c r="E12" i="2" s="1"/>
  <c r="F12" i="2" s="1"/>
  <c r="G12" i="2" s="1"/>
  <c r="H12" i="2" s="1"/>
  <c r="I12" i="2" s="1"/>
  <c r="J12" i="2" s="1"/>
  <c r="K12" i="2" s="1"/>
  <c r="L12" i="2" s="1"/>
  <c r="M12" i="2" s="1"/>
  <c r="L8" i="3" l="1"/>
  <c r="K8" i="4"/>
  <c r="M8" i="3"/>
  <c r="L8" i="4"/>
  <c r="D8" i="2"/>
  <c r="E8" i="2" s="1"/>
  <c r="F8" i="2" s="1"/>
  <c r="G8" i="2" s="1"/>
  <c r="H8" i="2" s="1"/>
  <c r="I8" i="2" s="1"/>
  <c r="J8" i="2" s="1"/>
  <c r="K8" i="2" s="1"/>
  <c r="L8" i="2" s="1"/>
  <c r="M8" i="2" s="1"/>
  <c r="B21" i="2" s="1"/>
  <c r="C21" i="2" s="1"/>
  <c r="D21" i="2" s="1"/>
  <c r="E21" i="2" s="1"/>
  <c r="F21" i="2" s="1"/>
  <c r="G21" i="2" s="1"/>
  <c r="H21" i="2" s="1"/>
  <c r="I21" i="2" s="1"/>
  <c r="J21" i="2" s="1"/>
  <c r="K21" i="2" s="1"/>
  <c r="L21" i="2" s="1"/>
  <c r="M21" i="2" s="1"/>
  <c r="B34" i="2" s="1"/>
  <c r="C34" i="2" s="1"/>
  <c r="D34" i="2" s="1"/>
  <c r="E34" i="2" s="1"/>
  <c r="F34" i="2" s="1"/>
  <c r="G34" i="2" s="1"/>
  <c r="H34" i="2" s="1"/>
  <c r="I34" i="2" s="1"/>
  <c r="J34" i="2" s="1"/>
  <c r="K34" i="2" s="1"/>
  <c r="L34" i="2" s="1"/>
  <c r="M34" i="2" s="1"/>
  <c r="C47" i="2" s="1"/>
  <c r="D47" i="2" s="1"/>
  <c r="E47" i="2" s="1"/>
  <c r="F47" i="2" s="1"/>
  <c r="G47" i="2" s="1"/>
  <c r="H47" i="2" s="1"/>
  <c r="I47" i="2" s="1"/>
  <c r="J47" i="2" s="1"/>
  <c r="K47" i="2" s="1"/>
  <c r="L47" i="2" s="1"/>
  <c r="M47" i="2" s="1"/>
  <c r="B60" i="2" s="1"/>
  <c r="C60" i="2" s="1"/>
  <c r="D60" i="2" s="1"/>
  <c r="E60" i="2" s="1"/>
  <c r="F60" i="2" s="1"/>
  <c r="G60" i="2" s="1"/>
  <c r="H60" i="2" s="1"/>
  <c r="I60" i="2" s="1"/>
  <c r="J60" i="2" s="1"/>
  <c r="K60" i="2" s="1"/>
  <c r="L60" i="2" s="1"/>
  <c r="M60" i="2" s="1"/>
  <c r="F8" i="3"/>
  <c r="I8" i="3"/>
  <c r="K8" i="3"/>
  <c r="J8" i="3"/>
  <c r="H8" i="3"/>
  <c r="G8" i="3"/>
  <c r="E8" i="3"/>
  <c r="D8" i="3"/>
  <c r="C8" i="3"/>
  <c r="BO36" i="3"/>
  <c r="AU36" i="3"/>
  <c r="N12" i="1"/>
  <c r="N40" i="1"/>
  <c r="F8" i="11" s="1"/>
  <c r="N31" i="1"/>
  <c r="E7" i="11" s="1"/>
  <c r="N33" i="1"/>
  <c r="E9" i="11" s="1"/>
  <c r="H28" i="1"/>
  <c r="AI7" i="3" s="1"/>
  <c r="AH8" i="4" s="1"/>
  <c r="N25" i="1"/>
  <c r="N17" i="1"/>
  <c r="C9" i="11" s="1"/>
  <c r="N9" i="1"/>
  <c r="B18" i="17"/>
  <c r="BK22" i="4"/>
  <c r="BL22" i="4"/>
  <c r="BM22" i="4"/>
  <c r="BH22" i="4"/>
  <c r="BI22" i="4"/>
  <c r="BJ22" i="4"/>
  <c r="BE22" i="4"/>
  <c r="BF22" i="4"/>
  <c r="BG22" i="4"/>
  <c r="BB22" i="4"/>
  <c r="BC22" i="4"/>
  <c r="BD22" i="4"/>
  <c r="AX22" i="4"/>
  <c r="AY22" i="4"/>
  <c r="AZ22" i="4"/>
  <c r="AU22" i="4"/>
  <c r="AV22" i="4"/>
  <c r="AW22" i="4"/>
  <c r="AR22" i="4"/>
  <c r="AS22" i="4"/>
  <c r="AT22" i="4"/>
  <c r="AQ22" i="4"/>
  <c r="AK22" i="4"/>
  <c r="AL22" i="4"/>
  <c r="AM22" i="4"/>
  <c r="AH22" i="4"/>
  <c r="AI22" i="4"/>
  <c r="AJ22" i="4"/>
  <c r="AE22" i="4"/>
  <c r="AF22" i="4"/>
  <c r="AG22" i="4"/>
  <c r="AB22" i="4"/>
  <c r="AC22" i="4"/>
  <c r="AD22" i="4"/>
  <c r="X22" i="4"/>
  <c r="Y22" i="4"/>
  <c r="Z22" i="4"/>
  <c r="U22" i="4"/>
  <c r="V22" i="4"/>
  <c r="W22" i="4"/>
  <c r="R22" i="4"/>
  <c r="S22" i="4"/>
  <c r="T22" i="4"/>
  <c r="O22" i="4"/>
  <c r="P22" i="4"/>
  <c r="Q22" i="4"/>
  <c r="C22" i="4"/>
  <c r="D22" i="4"/>
  <c r="E22" i="4"/>
  <c r="F22" i="4"/>
  <c r="G22" i="4"/>
  <c r="H22" i="4"/>
  <c r="I22" i="4"/>
  <c r="J22" i="4"/>
  <c r="K22" i="4"/>
  <c r="L22" i="4"/>
  <c r="M22" i="4"/>
  <c r="B16" i="2"/>
  <c r="B19" i="4" s="1"/>
  <c r="B23" i="4"/>
  <c r="B24" i="4"/>
  <c r="B27" i="4"/>
  <c r="B14" i="4"/>
  <c r="C16" i="2"/>
  <c r="C19" i="4" s="1"/>
  <c r="C25" i="4"/>
  <c r="C27" i="4"/>
  <c r="C29" i="4"/>
  <c r="C14" i="4"/>
  <c r="D12" i="4"/>
  <c r="D14" i="4"/>
  <c r="D16" i="2"/>
  <c r="D19" i="4" s="1"/>
  <c r="D25" i="4"/>
  <c r="E12" i="4"/>
  <c r="E25" i="4"/>
  <c r="E16" i="2"/>
  <c r="E19" i="4" s="1"/>
  <c r="F16" i="2"/>
  <c r="F19" i="4" s="1"/>
  <c r="F25" i="4"/>
  <c r="G12" i="4"/>
  <c r="G16" i="2"/>
  <c r="G19" i="4" s="1"/>
  <c r="G24" i="4"/>
  <c r="G25" i="4"/>
  <c r="H12" i="4"/>
  <c r="H16" i="2"/>
  <c r="H25" i="4"/>
  <c r="I16" i="2"/>
  <c r="I19" i="4" s="1"/>
  <c r="I25" i="4"/>
  <c r="J12" i="4"/>
  <c r="J16" i="2"/>
  <c r="J19" i="4" s="1"/>
  <c r="J23" i="4"/>
  <c r="J25" i="4"/>
  <c r="K12" i="4"/>
  <c r="K16" i="2"/>
  <c r="K19" i="4" s="1"/>
  <c r="K25" i="4"/>
  <c r="L16" i="2"/>
  <c r="L19" i="4" s="1"/>
  <c r="L25" i="4"/>
  <c r="M27" i="4"/>
  <c r="M16" i="2"/>
  <c r="M19" i="4" s="1"/>
  <c r="M25" i="4"/>
  <c r="N33" i="4"/>
  <c r="B33" i="16" s="1"/>
  <c r="O16" i="3"/>
  <c r="B16" i="13" s="1"/>
  <c r="BO16" i="3"/>
  <c r="F16" i="13" s="1"/>
  <c r="M12" i="4"/>
  <c r="O12" i="4"/>
  <c r="B29" i="2"/>
  <c r="O19" i="4" s="1"/>
  <c r="O24" i="4"/>
  <c r="O25" i="4"/>
  <c r="O27" i="4"/>
  <c r="C29" i="2"/>
  <c r="P19" i="4" s="1"/>
  <c r="P24" i="4"/>
  <c r="P25" i="4"/>
  <c r="P27" i="4"/>
  <c r="P29" i="4"/>
  <c r="Q12" i="4"/>
  <c r="D29" i="2"/>
  <c r="Q19" i="4" s="1"/>
  <c r="Q25" i="4"/>
  <c r="Q27" i="4"/>
  <c r="B20" i="1"/>
  <c r="P7" i="3" s="1"/>
  <c r="O8" i="4" s="1"/>
  <c r="O14" i="4" s="1"/>
  <c r="C20" i="1"/>
  <c r="Q7" i="3" s="1"/>
  <c r="P8" i="4" s="1"/>
  <c r="D20" i="1"/>
  <c r="R7" i="3" s="1"/>
  <c r="Q8" i="4" s="1"/>
  <c r="Q29" i="4"/>
  <c r="R29" i="4" s="1"/>
  <c r="S29" i="4" s="1"/>
  <c r="R12" i="4"/>
  <c r="E29" i="2"/>
  <c r="R19" i="4" s="1"/>
  <c r="R25" i="4"/>
  <c r="R27" i="4"/>
  <c r="S12" i="4"/>
  <c r="F29" i="2"/>
  <c r="S19" i="4" s="1"/>
  <c r="S25" i="4"/>
  <c r="S27" i="4"/>
  <c r="G29" i="2"/>
  <c r="T19" i="4" s="1"/>
  <c r="T21" i="4"/>
  <c r="T25" i="4"/>
  <c r="E20" i="1"/>
  <c r="S7" i="3" s="1"/>
  <c r="R8" i="4" s="1"/>
  <c r="F20" i="1"/>
  <c r="T7" i="3" s="1"/>
  <c r="S8" i="4" s="1"/>
  <c r="G20" i="1"/>
  <c r="U7" i="3" s="1"/>
  <c r="T8" i="4" s="1"/>
  <c r="H29" i="2"/>
  <c r="U19" i="4" s="1"/>
  <c r="U25" i="4"/>
  <c r="I29" i="2"/>
  <c r="V19" i="4" s="1"/>
  <c r="V25" i="4"/>
  <c r="J29" i="2"/>
  <c r="W19" i="4" s="1"/>
  <c r="W25" i="4"/>
  <c r="H20" i="1"/>
  <c r="V7" i="3" s="1"/>
  <c r="U8" i="4" s="1"/>
  <c r="I20" i="1"/>
  <c r="W7" i="3" s="1"/>
  <c r="V8" i="4" s="1"/>
  <c r="J20" i="1"/>
  <c r="X7" i="3" s="1"/>
  <c r="W8" i="4" s="1"/>
  <c r="K29" i="2"/>
  <c r="X19" i="4" s="1"/>
  <c r="X25" i="4"/>
  <c r="L29" i="2"/>
  <c r="Y25" i="4"/>
  <c r="M29" i="2"/>
  <c r="Z19" i="4" s="1"/>
  <c r="Z25" i="4"/>
  <c r="Z27" i="4"/>
  <c r="K20" i="1"/>
  <c r="Y7" i="3" s="1"/>
  <c r="X8" i="4" s="1"/>
  <c r="L20" i="1"/>
  <c r="Z7" i="3" s="1"/>
  <c r="AB12" i="4"/>
  <c r="AB19" i="4"/>
  <c r="AB23" i="4"/>
  <c r="AB25" i="4"/>
  <c r="AB27" i="4"/>
  <c r="C42" i="2"/>
  <c r="AC19" i="4" s="1"/>
  <c r="AC23" i="4"/>
  <c r="AC25" i="4"/>
  <c r="AC27" i="4"/>
  <c r="AC29" i="4"/>
  <c r="AD29" i="4" s="1"/>
  <c r="AE29" i="4" s="1"/>
  <c r="M20" i="1"/>
  <c r="AA7" i="3" s="1"/>
  <c r="Z8" i="4" s="1"/>
  <c r="D42" i="2"/>
  <c r="AD19" i="4" s="1"/>
  <c r="AD25" i="4"/>
  <c r="B28" i="1"/>
  <c r="AC7" i="3" s="1"/>
  <c r="C28" i="1"/>
  <c r="AD7" i="3" s="1"/>
  <c r="D28" i="1"/>
  <c r="AE7" i="3" s="1"/>
  <c r="AD8" i="4" s="1"/>
  <c r="E42" i="2"/>
  <c r="AE19" i="4" s="1"/>
  <c r="AE25" i="4"/>
  <c r="F42" i="2"/>
  <c r="AF19" i="4" s="1"/>
  <c r="AF21" i="4"/>
  <c r="AF25" i="4"/>
  <c r="G42" i="2"/>
  <c r="AG19" i="4" s="1"/>
  <c r="AG25" i="4"/>
  <c r="F28" i="1"/>
  <c r="AG7" i="3" s="1"/>
  <c r="G28" i="1"/>
  <c r="AH7" i="3" s="1"/>
  <c r="H42" i="2"/>
  <c r="AH19" i="4" s="1"/>
  <c r="AH25" i="4"/>
  <c r="I42" i="2"/>
  <c r="AI19" i="4" s="1"/>
  <c r="AI25" i="4"/>
  <c r="J42" i="2"/>
  <c r="AJ19" i="4" s="1"/>
  <c r="AJ25" i="4"/>
  <c r="I28" i="1"/>
  <c r="AJ7" i="3" s="1"/>
  <c r="AI8" i="4" s="1"/>
  <c r="J28" i="1"/>
  <c r="AK7" i="3" s="1"/>
  <c r="K42" i="2"/>
  <c r="AK19" i="4" s="1"/>
  <c r="AK25" i="4"/>
  <c r="L42" i="2"/>
  <c r="AL19" i="4" s="1"/>
  <c r="AL25" i="4"/>
  <c r="M42" i="2"/>
  <c r="AM19" i="4" s="1"/>
  <c r="AM25" i="4"/>
  <c r="AM27" i="4"/>
  <c r="K28" i="1"/>
  <c r="AL7" i="3" s="1"/>
  <c r="L28" i="1"/>
  <c r="AM7" i="3" s="1"/>
  <c r="AP14" i="4" s="1"/>
  <c r="AO12" i="4"/>
  <c r="B55" i="2"/>
  <c r="AO19" i="4" s="1"/>
  <c r="AO21" i="4"/>
  <c r="AO25" i="4"/>
  <c r="AO27" i="4"/>
  <c r="C55" i="2"/>
  <c r="AP19" i="4" s="1"/>
  <c r="AP21" i="4"/>
  <c r="AP25" i="4"/>
  <c r="AP29" i="4"/>
  <c r="AQ29" i="4" s="1"/>
  <c r="D55" i="2"/>
  <c r="AQ19" i="4" s="1"/>
  <c r="AQ25" i="4"/>
  <c r="B36" i="1"/>
  <c r="AP7" i="3" s="1"/>
  <c r="C36" i="1"/>
  <c r="AQ7" i="3" s="1"/>
  <c r="D36" i="1"/>
  <c r="AR7" i="3" s="1"/>
  <c r="E55" i="2"/>
  <c r="AR21" i="4"/>
  <c r="AR25" i="4"/>
  <c r="F55" i="2"/>
  <c r="AS19" i="4" s="1"/>
  <c r="AS25" i="4"/>
  <c r="G55" i="2"/>
  <c r="AT19" i="4" s="1"/>
  <c r="AT21" i="4"/>
  <c r="AT25" i="4"/>
  <c r="E36" i="1"/>
  <c r="AS7" i="3" s="1"/>
  <c r="F36" i="1"/>
  <c r="AT7" i="3" s="1"/>
  <c r="G36" i="1"/>
  <c r="AU7" i="3" s="1"/>
  <c r="H55" i="2"/>
  <c r="AU19" i="4" s="1"/>
  <c r="AU25" i="4"/>
  <c r="I55" i="2"/>
  <c r="AV19" i="4" s="1"/>
  <c r="AV21" i="4"/>
  <c r="AV25" i="4"/>
  <c r="J55" i="2"/>
  <c r="AW19" i="4" s="1"/>
  <c r="AW21" i="4"/>
  <c r="AW25" i="4"/>
  <c r="H36" i="1"/>
  <c r="AV7" i="3" s="1"/>
  <c r="I36" i="1"/>
  <c r="AW7" i="3" s="1"/>
  <c r="J36" i="1"/>
  <c r="AX7" i="3" s="1"/>
  <c r="K55" i="2"/>
  <c r="AX19" i="4" s="1"/>
  <c r="AX21" i="4"/>
  <c r="AX25" i="4"/>
  <c r="L55" i="2"/>
  <c r="AY19" i="4" s="1"/>
  <c r="AY21" i="4"/>
  <c r="AY25" i="4"/>
  <c r="AZ27" i="4"/>
  <c r="AO16" i="3"/>
  <c r="D16" i="13" s="1"/>
  <c r="AB16" i="3"/>
  <c r="C16" i="13" s="1"/>
  <c r="M55" i="2"/>
  <c r="AZ19" i="4" s="1"/>
  <c r="AZ21" i="4"/>
  <c r="AZ25" i="4"/>
  <c r="K36" i="1"/>
  <c r="AY7" i="3" s="1"/>
  <c r="BB14" i="4" s="1"/>
  <c r="L36" i="1"/>
  <c r="AZ7" i="3" s="1"/>
  <c r="BC14" i="4" s="1"/>
  <c r="M36" i="1"/>
  <c r="BA7" i="3" s="1"/>
  <c r="BB12" i="4"/>
  <c r="B68" i="2"/>
  <c r="BB19" i="4" s="1"/>
  <c r="BB21" i="4"/>
  <c r="BB25" i="4"/>
  <c r="BB27" i="4"/>
  <c r="BC12" i="4"/>
  <c r="C68" i="2"/>
  <c r="BC19" i="4" s="1"/>
  <c r="BC21" i="4"/>
  <c r="BC25" i="4"/>
  <c r="BC29" i="4"/>
  <c r="BD12" i="4"/>
  <c r="D68" i="2"/>
  <c r="BD19" i="4" s="1"/>
  <c r="B44" i="1"/>
  <c r="BC7" i="3" s="1"/>
  <c r="C44" i="1"/>
  <c r="BD7" i="3" s="1"/>
  <c r="D44" i="1"/>
  <c r="BE7" i="3" s="1"/>
  <c r="E68" i="2"/>
  <c r="BE19" i="4" s="1"/>
  <c r="F68" i="2"/>
  <c r="BF19" i="4" s="1"/>
  <c r="BF21" i="4"/>
  <c r="G68" i="2"/>
  <c r="BG19" i="4" s="1"/>
  <c r="BG21" i="4"/>
  <c r="E44" i="1"/>
  <c r="BF7" i="3" s="1"/>
  <c r="F44" i="1"/>
  <c r="BG7" i="3" s="1"/>
  <c r="G44" i="1"/>
  <c r="BH7" i="3" s="1"/>
  <c r="H68" i="2"/>
  <c r="BH19" i="4" s="1"/>
  <c r="I68" i="2"/>
  <c r="BI19" i="4" s="1"/>
  <c r="BI21" i="4"/>
  <c r="J68" i="2"/>
  <c r="BJ19" i="4" s="1"/>
  <c r="BJ21" i="4"/>
  <c r="H44" i="1"/>
  <c r="BI7" i="3" s="1"/>
  <c r="I44" i="1"/>
  <c r="BJ7" i="3" s="1"/>
  <c r="J44" i="1"/>
  <c r="BK7" i="3" s="1"/>
  <c r="K68" i="2"/>
  <c r="BK19" i="4" s="1"/>
  <c r="BK21" i="4"/>
  <c r="L68" i="2"/>
  <c r="BL19" i="4" s="1"/>
  <c r="BL21" i="4"/>
  <c r="BM21" i="4"/>
  <c r="A22" i="17"/>
  <c r="AL21" i="4"/>
  <c r="L21" i="4"/>
  <c r="H21" i="4"/>
  <c r="AM21" i="4"/>
  <c r="A21" i="16"/>
  <c r="C14" i="17"/>
  <c r="B22" i="17"/>
  <c r="E14" i="17"/>
  <c r="F14" i="17"/>
  <c r="D14" i="17"/>
  <c r="B14" i="17"/>
  <c r="A15" i="17"/>
  <c r="B13" i="16"/>
  <c r="N9" i="4"/>
  <c r="B9" i="16" s="1"/>
  <c r="N10" i="4"/>
  <c r="B10" i="16" s="1"/>
  <c r="K44" i="1"/>
  <c r="BL7" i="3" s="1"/>
  <c r="L44" i="1"/>
  <c r="BM7" i="3" s="1"/>
  <c r="M44" i="1"/>
  <c r="BN7" i="3" s="1"/>
  <c r="BN8" i="3" s="1"/>
  <c r="N11" i="2"/>
  <c r="B11" i="9" s="1"/>
  <c r="B44" i="17" s="1"/>
  <c r="N24" i="2"/>
  <c r="C11" i="9" s="1"/>
  <c r="C44" i="17" s="1"/>
  <c r="N37" i="2"/>
  <c r="D11" i="9" s="1"/>
  <c r="D44" i="17" s="1"/>
  <c r="N50" i="2"/>
  <c r="E11" i="9" s="1"/>
  <c r="N63" i="2"/>
  <c r="F11" i="9" s="1"/>
  <c r="F3" i="17"/>
  <c r="E3" i="17"/>
  <c r="BM25" i="4"/>
  <c r="BM27" i="4"/>
  <c r="M68" i="2"/>
  <c r="BM19" i="4" s="1"/>
  <c r="N11" i="4"/>
  <c r="B11" i="16" s="1"/>
  <c r="BN11" i="4"/>
  <c r="F11" i="16" s="1"/>
  <c r="BN10" i="4"/>
  <c r="F10" i="16" s="1"/>
  <c r="BN9" i="4"/>
  <c r="F9" i="16" s="1"/>
  <c r="BA11" i="4"/>
  <c r="E11" i="16" s="1"/>
  <c r="BA10" i="4"/>
  <c r="E10" i="16" s="1"/>
  <c r="BA9" i="4"/>
  <c r="E9" i="16" s="1"/>
  <c r="BO42" i="3"/>
  <c r="BB42" i="3"/>
  <c r="BB19" i="3"/>
  <c r="E19" i="13" s="1"/>
  <c r="N61" i="2"/>
  <c r="F9" i="9" s="1"/>
  <c r="N65" i="2"/>
  <c r="F13" i="9" s="1"/>
  <c r="N48" i="2"/>
  <c r="E9" i="9" s="1"/>
  <c r="N52" i="2"/>
  <c r="E13" i="9" s="1"/>
  <c r="N59" i="2"/>
  <c r="F7" i="9" s="1"/>
  <c r="N46" i="2"/>
  <c r="E7" i="9" s="1"/>
  <c r="N33" i="2"/>
  <c r="D7" i="9" s="1"/>
  <c r="A13" i="13"/>
  <c r="A39" i="13"/>
  <c r="A18" i="17"/>
  <c r="A17" i="17"/>
  <c r="A16" i="17"/>
  <c r="A23" i="17"/>
  <c r="C3" i="17"/>
  <c r="D3" i="17"/>
  <c r="B3" i="17"/>
  <c r="O42" i="3"/>
  <c r="AB42" i="3"/>
  <c r="AO42" i="3"/>
  <c r="N7" i="2"/>
  <c r="B7" i="9" s="1"/>
  <c r="N20" i="2"/>
  <c r="C7" i="9" s="1"/>
  <c r="N9" i="2"/>
  <c r="B9" i="9" s="1"/>
  <c r="N22" i="2"/>
  <c r="C9" i="9" s="1"/>
  <c r="N35" i="2"/>
  <c r="D9" i="9" s="1"/>
  <c r="N39" i="2"/>
  <c r="D13" i="9" s="1"/>
  <c r="N13" i="2"/>
  <c r="B13" i="9" s="1"/>
  <c r="N26" i="2"/>
  <c r="C13" i="9" s="1"/>
  <c r="AA9" i="4"/>
  <c r="C9" i="16" s="1"/>
  <c r="AN9" i="4"/>
  <c r="D9" i="16" s="1"/>
  <c r="AA10" i="4"/>
  <c r="C10" i="16" s="1"/>
  <c r="AN10" i="4"/>
  <c r="D10" i="16" s="1"/>
  <c r="AA11" i="4"/>
  <c r="C11" i="16" s="1"/>
  <c r="AN11" i="4"/>
  <c r="D11" i="16" s="1"/>
  <c r="AB19" i="3"/>
  <c r="C19" i="13" s="1"/>
  <c r="AO19" i="3"/>
  <c r="D19" i="13" s="1"/>
  <c r="BE21" i="4"/>
  <c r="AQ21" i="4"/>
  <c r="AG21" i="4"/>
  <c r="W21" i="4"/>
  <c r="S21" i="4"/>
  <c r="K21" i="4"/>
  <c r="E21" i="4"/>
  <c r="C21" i="4"/>
  <c r="AJ21" i="4"/>
  <c r="AI21" i="4"/>
  <c r="AE21" i="4"/>
  <c r="AD21" i="4"/>
  <c r="Q21" i="4"/>
  <c r="M21" i="4"/>
  <c r="J21" i="4"/>
  <c r="I21" i="4"/>
  <c r="G21" i="4"/>
  <c r="F21" i="4"/>
  <c r="X21" i="4"/>
  <c r="B21" i="4"/>
  <c r="O21" i="4"/>
  <c r="AC14" i="4" l="1"/>
  <c r="Y8" i="4"/>
  <c r="AU14" i="4"/>
  <c r="AL14" i="4"/>
  <c r="AG14" i="4"/>
  <c r="AZ14" i="4"/>
  <c r="AR14" i="4"/>
  <c r="AE14" i="4"/>
  <c r="T14" i="4"/>
  <c r="AW8" i="3"/>
  <c r="Y14" i="4"/>
  <c r="BJ14" i="4"/>
  <c r="X14" i="4"/>
  <c r="T8" i="3"/>
  <c r="V14" i="4"/>
  <c r="BF14" i="4"/>
  <c r="AU8" i="3"/>
  <c r="S8" i="3"/>
  <c r="D9" i="11"/>
  <c r="D17" i="17" s="1"/>
  <c r="BE14" i="4"/>
  <c r="AK14" i="4"/>
  <c r="B9" i="11"/>
  <c r="B17" i="17" s="1"/>
  <c r="AX8" i="3"/>
  <c r="AY14" i="4"/>
  <c r="AV36" i="3"/>
  <c r="AY8" i="3"/>
  <c r="AD14" i="4"/>
  <c r="AA8" i="3"/>
  <c r="R8" i="3"/>
  <c r="R14" i="4"/>
  <c r="P8" i="3"/>
  <c r="V8" i="3"/>
  <c r="Z8" i="3"/>
  <c r="B36" i="13"/>
  <c r="N22" i="4"/>
  <c r="B22" i="16" s="1"/>
  <c r="B16" i="9"/>
  <c r="AC8" i="3"/>
  <c r="N7" i="1"/>
  <c r="B7" i="11" s="1"/>
  <c r="AZ8" i="3"/>
  <c r="AS8" i="3"/>
  <c r="BM14" i="4"/>
  <c r="BI14" i="4"/>
  <c r="AQ8" i="3"/>
  <c r="AS14" i="4"/>
  <c r="E22" i="17"/>
  <c r="AW14" i="4"/>
  <c r="AE8" i="3"/>
  <c r="AM8" i="3"/>
  <c r="AV14" i="4"/>
  <c r="BE12" i="4"/>
  <c r="Z14" i="4"/>
  <c r="AV8" i="3"/>
  <c r="Q8" i="3"/>
  <c r="X8" i="3"/>
  <c r="AO14" i="4"/>
  <c r="D18" i="17"/>
  <c r="AR29" i="4"/>
  <c r="AS29" i="4" s="1"/>
  <c r="AT29" i="4" s="1"/>
  <c r="AU29" i="4" s="1"/>
  <c r="AV29" i="4" s="1"/>
  <c r="AW29" i="4" s="1"/>
  <c r="AX29" i="4" s="1"/>
  <c r="BB7" i="3"/>
  <c r="E7" i="13" s="1"/>
  <c r="AP8" i="3"/>
  <c r="AH8" i="3"/>
  <c r="AJ14" i="4"/>
  <c r="N10" i="2"/>
  <c r="C24" i="4"/>
  <c r="N12" i="4"/>
  <c r="B12" i="16" s="1"/>
  <c r="B16" i="4"/>
  <c r="B36" i="4" s="1"/>
  <c r="AI8" i="3"/>
  <c r="Y8" i="3"/>
  <c r="AB7" i="3"/>
  <c r="C7" i="13" s="1"/>
  <c r="AU21" i="4"/>
  <c r="AL8" i="3"/>
  <c r="U8" i="3"/>
  <c r="W14" i="4"/>
  <c r="F16" i="17"/>
  <c r="N42" i="2"/>
  <c r="BK8" i="3"/>
  <c r="AK8" i="3"/>
  <c r="AG8" i="3"/>
  <c r="AI14" i="4"/>
  <c r="D27" i="4"/>
  <c r="D22" i="17"/>
  <c r="E18" i="17"/>
  <c r="BA25" i="4"/>
  <c r="E25" i="16" s="1"/>
  <c r="N7" i="3"/>
  <c r="M8" i="4" s="1"/>
  <c r="M14" i="4" s="1"/>
  <c r="L14" i="4"/>
  <c r="C22" i="17"/>
  <c r="C18" i="17"/>
  <c r="C17" i="17"/>
  <c r="AC21" i="4"/>
  <c r="AN22" i="4"/>
  <c r="D22" i="16" s="1"/>
  <c r="Z21" i="4"/>
  <c r="V21" i="4"/>
  <c r="R21" i="4"/>
  <c r="M28" i="1"/>
  <c r="AN7" i="3" s="1"/>
  <c r="AM8" i="4" s="1"/>
  <c r="AM14" i="4" s="1"/>
  <c r="O13" i="3"/>
  <c r="B13" i="13" s="1"/>
  <c r="D21" i="4"/>
  <c r="N21" i="4" s="1"/>
  <c r="B21" i="16" s="1"/>
  <c r="Y21" i="4"/>
  <c r="AH21" i="4"/>
  <c r="AT14" i="4"/>
  <c r="P21" i="4"/>
  <c r="BN19" i="4"/>
  <c r="F19" i="16" s="1"/>
  <c r="BD29" i="4"/>
  <c r="BE29" i="4" s="1"/>
  <c r="J14" i="4"/>
  <c r="BK14" i="4"/>
  <c r="AD8" i="3"/>
  <c r="AB21" i="4"/>
  <c r="AO13" i="3"/>
  <c r="D13" i="13" s="1"/>
  <c r="P14" i="4"/>
  <c r="U21" i="4"/>
  <c r="AK21" i="4"/>
  <c r="BG8" i="3"/>
  <c r="BC27" i="4"/>
  <c r="BA8" i="3"/>
  <c r="AA25" i="4"/>
  <c r="C25" i="16" s="1"/>
  <c r="BC8" i="3"/>
  <c r="BM8" i="3"/>
  <c r="C16" i="9"/>
  <c r="AR19" i="4"/>
  <c r="N55" i="2"/>
  <c r="BD8" i="3"/>
  <c r="E16" i="9"/>
  <c r="E17" i="17"/>
  <c r="BD21" i="4"/>
  <c r="BO13" i="3"/>
  <c r="F13" i="13" s="1"/>
  <c r="AP27" i="4"/>
  <c r="AF29" i="4"/>
  <c r="AG29" i="4" s="1"/>
  <c r="AH29" i="4" s="1"/>
  <c r="W8" i="3"/>
  <c r="AP22" i="4"/>
  <c r="F18" i="17"/>
  <c r="BJ8" i="3"/>
  <c r="BH21" i="4"/>
  <c r="BO7" i="3"/>
  <c r="F7" i="13" s="1"/>
  <c r="BE8" i="3"/>
  <c r="AS21" i="4"/>
  <c r="BB13" i="3"/>
  <c r="E13" i="13" s="1"/>
  <c r="AN25" i="4"/>
  <c r="D25" i="16" s="1"/>
  <c r="AD12" i="4"/>
  <c r="AC12" i="4"/>
  <c r="AN19" i="4"/>
  <c r="D19" i="16" s="1"/>
  <c r="H19" i="4"/>
  <c r="N19" i="4" s="1"/>
  <c r="B19" i="16" s="1"/>
  <c r="N16" i="2"/>
  <c r="F16" i="9"/>
  <c r="BD25" i="4"/>
  <c r="N68" i="2"/>
  <c r="T29" i="4"/>
  <c r="D16" i="9"/>
  <c r="F22" i="17"/>
  <c r="AP12" i="4"/>
  <c r="AD27" i="4"/>
  <c r="Y19" i="4"/>
  <c r="N29" i="2"/>
  <c r="T27" i="4"/>
  <c r="C23" i="4"/>
  <c r="B25" i="4"/>
  <c r="O19" i="3"/>
  <c r="B19" i="13" s="1"/>
  <c r="AD23" i="4"/>
  <c r="T12" i="4"/>
  <c r="C17" i="2"/>
  <c r="D22" i="3" s="1"/>
  <c r="B17" i="2"/>
  <c r="K23" i="4"/>
  <c r="H24" i="4"/>
  <c r="N8" i="1"/>
  <c r="N23" i="1"/>
  <c r="D7" i="11" s="1"/>
  <c r="E28" i="1"/>
  <c r="AF7" i="3" s="1"/>
  <c r="N41" i="1"/>
  <c r="F9" i="11" s="1"/>
  <c r="AA22" i="4"/>
  <c r="C22" i="16" s="1"/>
  <c r="AO22" i="4"/>
  <c r="BB16" i="3"/>
  <c r="BN22" i="4"/>
  <c r="F22" i="16" s="1"/>
  <c r="N16" i="1"/>
  <c r="C8" i="11" s="1"/>
  <c r="C16" i="17" s="1"/>
  <c r="N15" i="1"/>
  <c r="C7" i="11" s="1"/>
  <c r="N32" i="1"/>
  <c r="N39" i="1"/>
  <c r="F7" i="11" s="1"/>
  <c r="F15" i="17" s="1"/>
  <c r="N24" i="1"/>
  <c r="D8" i="11" s="1"/>
  <c r="D16" i="17" s="1"/>
  <c r="AW36" i="3" l="1"/>
  <c r="N36" i="1"/>
  <c r="E8" i="11"/>
  <c r="E16" i="17" s="1"/>
  <c r="BN21" i="4"/>
  <c r="F21" i="16" s="1"/>
  <c r="B10" i="9"/>
  <c r="B8" i="11"/>
  <c r="B16" i="17" s="1"/>
  <c r="BI8" i="3"/>
  <c r="BH8" i="3"/>
  <c r="AX14" i="4"/>
  <c r="S14" i="4"/>
  <c r="AB13" i="3"/>
  <c r="C13" i="13" s="1"/>
  <c r="H14" i="4"/>
  <c r="G14" i="4"/>
  <c r="AJ8" i="3"/>
  <c r="AN8" i="3"/>
  <c r="N20" i="1"/>
  <c r="BL8" i="3"/>
  <c r="BA21" i="4"/>
  <c r="E21" i="16" s="1"/>
  <c r="K14" i="4"/>
  <c r="D24" i="4"/>
  <c r="AB8" i="3"/>
  <c r="C8" i="13" s="1"/>
  <c r="BF12" i="4"/>
  <c r="AA21" i="4"/>
  <c r="C21" i="16" s="1"/>
  <c r="N8" i="3"/>
  <c r="E27" i="4"/>
  <c r="AB14" i="4"/>
  <c r="AT8" i="3"/>
  <c r="U12" i="4"/>
  <c r="D23" i="4"/>
  <c r="BE25" i="4"/>
  <c r="AQ27" i="4"/>
  <c r="BB8" i="3"/>
  <c r="E8" i="13" s="1"/>
  <c r="AR8" i="3"/>
  <c r="BD27" i="4"/>
  <c r="I14" i="4"/>
  <c r="I24" i="4"/>
  <c r="N25" i="4"/>
  <c r="B25" i="16" s="1"/>
  <c r="U27" i="4"/>
  <c r="AE27" i="4"/>
  <c r="U29" i="4"/>
  <c r="BF25" i="4"/>
  <c r="N14" i="2"/>
  <c r="B14" i="9" s="1"/>
  <c r="BH14" i="4"/>
  <c r="O7" i="3"/>
  <c r="BN8" i="4"/>
  <c r="F8" i="16" s="1"/>
  <c r="AF14" i="4"/>
  <c r="BF29" i="4"/>
  <c r="N44" i="1"/>
  <c r="AF8" i="3"/>
  <c r="AO7" i="3"/>
  <c r="D7" i="13" s="1"/>
  <c r="C22" i="3"/>
  <c r="C24" i="3" s="1"/>
  <c r="AQ12" i="4"/>
  <c r="BG14" i="4"/>
  <c r="BF8" i="3"/>
  <c r="BL14" i="4"/>
  <c r="AY29" i="4"/>
  <c r="B15" i="17"/>
  <c r="BA19" i="4"/>
  <c r="E19" i="16" s="1"/>
  <c r="N29" i="4"/>
  <c r="B29" i="16" s="1"/>
  <c r="E15" i="17"/>
  <c r="E13" i="11"/>
  <c r="E23" i="17" s="1"/>
  <c r="AA19" i="4"/>
  <c r="C19" i="16" s="1"/>
  <c r="BA22" i="4"/>
  <c r="E22" i="16" s="1"/>
  <c r="N28" i="1"/>
  <c r="L23" i="4"/>
  <c r="AE23" i="4"/>
  <c r="Q24" i="4"/>
  <c r="AE12" i="4"/>
  <c r="AI29" i="4"/>
  <c r="U14" i="4"/>
  <c r="E14" i="4"/>
  <c r="BD14" i="4"/>
  <c r="AN21" i="4"/>
  <c r="D21" i="16" s="1"/>
  <c r="O20" i="3"/>
  <c r="AX36" i="3" l="1"/>
  <c r="B13" i="11"/>
  <c r="B23" i="17" s="1"/>
  <c r="Q14" i="4"/>
  <c r="AA14" i="4" s="1"/>
  <c r="C14" i="16" s="1"/>
  <c r="AA8" i="4"/>
  <c r="C8" i="16" s="1"/>
  <c r="F24" i="4"/>
  <c r="E24" i="4"/>
  <c r="BO8" i="3"/>
  <c r="F8" i="13" s="1"/>
  <c r="AQ14" i="4"/>
  <c r="BA8" i="4"/>
  <c r="E8" i="16" s="1"/>
  <c r="AO8" i="3"/>
  <c r="D8" i="13" s="1"/>
  <c r="F27" i="4"/>
  <c r="BG12" i="4"/>
  <c r="M23" i="4"/>
  <c r="D15" i="17"/>
  <c r="D13" i="11"/>
  <c r="D23" i="17" s="1"/>
  <c r="AH14" i="4"/>
  <c r="AN14" i="4" s="1"/>
  <c r="D14" i="16" s="1"/>
  <c r="AN8" i="4"/>
  <c r="D8" i="16" s="1"/>
  <c r="V29" i="4"/>
  <c r="W29" i="4" s="1"/>
  <c r="X29" i="4" s="1"/>
  <c r="AF27" i="4"/>
  <c r="V27" i="4"/>
  <c r="BE27" i="4"/>
  <c r="V12" i="4"/>
  <c r="F14" i="4"/>
  <c r="N14" i="4" s="1"/>
  <c r="B14" i="16" s="1"/>
  <c r="BN14" i="4"/>
  <c r="F14" i="16" s="1"/>
  <c r="N8" i="4"/>
  <c r="B8" i="16" s="1"/>
  <c r="AF12" i="4"/>
  <c r="R24" i="4"/>
  <c r="AZ29" i="4"/>
  <c r="AR12" i="4"/>
  <c r="BG29" i="4"/>
  <c r="B7" i="13"/>
  <c r="F17" i="17"/>
  <c r="F13" i="11"/>
  <c r="F23" i="17" s="1"/>
  <c r="J24" i="4"/>
  <c r="E23" i="4"/>
  <c r="E17" i="2"/>
  <c r="F22" i="3" s="1"/>
  <c r="AF23" i="4"/>
  <c r="C15" i="3"/>
  <c r="BG25" i="4"/>
  <c r="N26" i="4"/>
  <c r="B26" i="16" s="1"/>
  <c r="B20" i="13"/>
  <c r="AJ29" i="4"/>
  <c r="D17" i="2"/>
  <c r="N12" i="2"/>
  <c r="B12" i="9" s="1"/>
  <c r="C15" i="17"/>
  <c r="C13" i="11"/>
  <c r="C23" i="17" s="1"/>
  <c r="AR27" i="4"/>
  <c r="AY36" i="3" l="1"/>
  <c r="O8" i="3"/>
  <c r="BA14" i="4"/>
  <c r="E14" i="16" s="1"/>
  <c r="BH12" i="4"/>
  <c r="G27" i="4"/>
  <c r="F17" i="2"/>
  <c r="G22" i="3" s="1"/>
  <c r="F23" i="4"/>
  <c r="AS27" i="4"/>
  <c r="E22" i="3"/>
  <c r="C26" i="3"/>
  <c r="C31" i="3" s="1"/>
  <c r="AG23" i="4"/>
  <c r="S24" i="4"/>
  <c r="W12" i="4"/>
  <c r="AG27" i="4"/>
  <c r="D4" i="17"/>
  <c r="E4" i="17"/>
  <c r="BH25" i="4"/>
  <c r="F4" i="17"/>
  <c r="B8" i="13"/>
  <c r="B4" i="17"/>
  <c r="AS12" i="4"/>
  <c r="BA29" i="4"/>
  <c r="E29" i="16" s="1"/>
  <c r="AG12" i="4"/>
  <c r="W27" i="4"/>
  <c r="C4" i="17"/>
  <c r="AK29" i="4"/>
  <c r="BF27" i="4"/>
  <c r="Y29" i="4"/>
  <c r="Z29" i="4" s="1"/>
  <c r="O23" i="4"/>
  <c r="B30" i="4"/>
  <c r="K24" i="4"/>
  <c r="BH29" i="4"/>
  <c r="C43" i="3" l="1"/>
  <c r="C48" i="3"/>
  <c r="AZ36" i="3"/>
  <c r="BI12" i="4"/>
  <c r="AA29" i="4"/>
  <c r="C29" i="16" s="1"/>
  <c r="H27" i="4"/>
  <c r="B31" i="4"/>
  <c r="B34" i="4" s="1"/>
  <c r="T24" i="4"/>
  <c r="AT27" i="4"/>
  <c r="BO20" i="3"/>
  <c r="F20" i="13" s="1"/>
  <c r="L24" i="4"/>
  <c r="BG27" i="4"/>
  <c r="AL29" i="4"/>
  <c r="AM29" i="4" s="1"/>
  <c r="AN29" i="4" s="1"/>
  <c r="D29" i="16" s="1"/>
  <c r="AH23" i="4"/>
  <c r="X27" i="4"/>
  <c r="Y27" i="4"/>
  <c r="AH12" i="4"/>
  <c r="BI25" i="4"/>
  <c r="X12" i="4"/>
  <c r="G23" i="4"/>
  <c r="P23" i="4"/>
  <c r="AT12" i="4"/>
  <c r="BI29" i="4"/>
  <c r="BJ29" i="4" s="1"/>
  <c r="BK29" i="4" s="1"/>
  <c r="BJ25" i="4"/>
  <c r="BO19" i="3"/>
  <c r="F19" i="13" s="1"/>
  <c r="BL25" i="4"/>
  <c r="AH27" i="4"/>
  <c r="G17" i="2"/>
  <c r="D49" i="3" l="1"/>
  <c r="C50" i="3"/>
  <c r="BA36" i="3"/>
  <c r="AA27" i="4"/>
  <c r="C27" i="16" s="1"/>
  <c r="I27" i="4"/>
  <c r="BJ12" i="4"/>
  <c r="B37" i="4"/>
  <c r="BL29" i="4"/>
  <c r="BM29" i="4" s="1"/>
  <c r="Q23" i="4"/>
  <c r="U24" i="4"/>
  <c r="H22" i="3"/>
  <c r="AI27" i="4"/>
  <c r="BK25" i="4"/>
  <c r="AU12" i="4"/>
  <c r="H20" i="4"/>
  <c r="AB21" i="3"/>
  <c r="C21" i="13" s="1"/>
  <c r="BH27" i="4"/>
  <c r="Y12" i="4"/>
  <c r="AI23" i="4"/>
  <c r="AU27" i="4"/>
  <c r="AI12" i="4"/>
  <c r="M24" i="4"/>
  <c r="N24" i="4" s="1"/>
  <c r="B24" i="16" s="1"/>
  <c r="O18" i="3"/>
  <c r="B18" i="13" s="1"/>
  <c r="C32" i="4"/>
  <c r="C15" i="4"/>
  <c r="H17" i="2"/>
  <c r="I22" i="3" s="1"/>
  <c r="H23" i="4"/>
  <c r="O17" i="3"/>
  <c r="B17" i="13" s="1"/>
  <c r="BN29" i="4" l="1"/>
  <c r="F29" i="16" s="1"/>
  <c r="C51" i="3"/>
  <c r="C52" i="3"/>
  <c r="C53" i="3" s="1"/>
  <c r="BB36" i="3"/>
  <c r="J27" i="4"/>
  <c r="BK12" i="4"/>
  <c r="N66" i="2"/>
  <c r="F14" i="9" s="1"/>
  <c r="I20" i="4"/>
  <c r="AJ23" i="4"/>
  <c r="BI27" i="4"/>
  <c r="I17" i="2"/>
  <c r="AV27" i="4"/>
  <c r="AV12" i="4"/>
  <c r="R23" i="4"/>
  <c r="AB20" i="3"/>
  <c r="C20" i="13" s="1"/>
  <c r="N53" i="2"/>
  <c r="E14" i="9" s="1"/>
  <c r="B43" i="17"/>
  <c r="I23" i="4"/>
  <c r="N23" i="4" s="1"/>
  <c r="B23" i="16" s="1"/>
  <c r="C16" i="4"/>
  <c r="AJ12" i="4"/>
  <c r="AJ27" i="4"/>
  <c r="B38" i="4"/>
  <c r="Z12" i="4"/>
  <c r="BN25" i="4"/>
  <c r="F25" i="16" s="1"/>
  <c r="V24" i="4"/>
  <c r="C54" i="3" l="1"/>
  <c r="BL12" i="4"/>
  <c r="L27" i="4"/>
  <c r="K27" i="4"/>
  <c r="W24" i="4"/>
  <c r="AK27" i="4"/>
  <c r="AL27" i="4"/>
  <c r="J20" i="4"/>
  <c r="AK12" i="4"/>
  <c r="AA12" i="4"/>
  <c r="C12" i="16" s="1"/>
  <c r="S23" i="4"/>
  <c r="AW12" i="4"/>
  <c r="J17" i="2"/>
  <c r="K22" i="3" s="1"/>
  <c r="BJ27" i="4"/>
  <c r="N23" i="2"/>
  <c r="C10" i="9" s="1"/>
  <c r="C36" i="4"/>
  <c r="B42" i="4"/>
  <c r="B44" i="4" s="1"/>
  <c r="AW27" i="4"/>
  <c r="J22" i="3"/>
  <c r="AK23" i="4"/>
  <c r="AN27" i="4" l="1"/>
  <c r="D27" i="16" s="1"/>
  <c r="O21" i="3"/>
  <c r="B21" i="13" s="1"/>
  <c r="AO21" i="3"/>
  <c r="D21" i="13" s="1"/>
  <c r="N27" i="4"/>
  <c r="B27" i="16" s="1"/>
  <c r="BM12" i="4"/>
  <c r="F36" i="13"/>
  <c r="N27" i="2"/>
  <c r="C14" i="9" s="1"/>
  <c r="C41" i="4"/>
  <c r="C28" i="4"/>
  <c r="D24" i="3" s="1"/>
  <c r="AL23" i="4"/>
  <c r="K17" i="2"/>
  <c r="K20" i="4"/>
  <c r="N47" i="2"/>
  <c r="E8" i="9" s="1"/>
  <c r="BK27" i="4"/>
  <c r="X24" i="4"/>
  <c r="AX27" i="4"/>
  <c r="AX12" i="4"/>
  <c r="T23" i="4"/>
  <c r="AL12" i="4"/>
  <c r="N11" i="3"/>
  <c r="O11" i="3" s="1"/>
  <c r="B11" i="13" s="1"/>
  <c r="AA26" i="4"/>
  <c r="C26" i="16" s="1"/>
  <c r="N25" i="2"/>
  <c r="C12" i="9" s="1"/>
  <c r="BN12" i="4" l="1"/>
  <c r="F12" i="16" s="1"/>
  <c r="L22" i="3"/>
  <c r="N60" i="2"/>
  <c r="F8" i="9" s="1"/>
  <c r="L20" i="4"/>
  <c r="AM12" i="4"/>
  <c r="D15" i="3"/>
  <c r="P11" i="3"/>
  <c r="U23" i="4"/>
  <c r="AY12" i="4"/>
  <c r="AY27" i="4"/>
  <c r="BA27" i="4" s="1"/>
  <c r="E27" i="16" s="1"/>
  <c r="BB21" i="3"/>
  <c r="E21" i="13" s="1"/>
  <c r="Y24" i="4"/>
  <c r="BL27" i="4"/>
  <c r="BN27" i="4" s="1"/>
  <c r="F27" i="16" s="1"/>
  <c r="BO21" i="3"/>
  <c r="F21" i="13" s="1"/>
  <c r="E44" i="17"/>
  <c r="L17" i="2"/>
  <c r="M22" i="3" s="1"/>
  <c r="AM23" i="4"/>
  <c r="AN23" i="4" s="1"/>
  <c r="D23" i="16" s="1"/>
  <c r="AO17" i="3"/>
  <c r="D17" i="13" s="1"/>
  <c r="AO23" i="4" l="1"/>
  <c r="V23" i="4"/>
  <c r="D43" i="17"/>
  <c r="F44" i="17"/>
  <c r="M17" i="2"/>
  <c r="N8" i="2"/>
  <c r="B8" i="9" s="1"/>
  <c r="AZ12" i="4"/>
  <c r="E36" i="13"/>
  <c r="AN12" i="4"/>
  <c r="D12" i="16" s="1"/>
  <c r="Z24" i="4"/>
  <c r="AA24" i="4" s="1"/>
  <c r="C24" i="16" s="1"/>
  <c r="AB18" i="3"/>
  <c r="C18" i="13" s="1"/>
  <c r="Q11" i="3"/>
  <c r="M20" i="4" l="1"/>
  <c r="O10" i="3"/>
  <c r="R11" i="3"/>
  <c r="BA12" i="4"/>
  <c r="E12" i="16" s="1"/>
  <c r="AP23" i="4"/>
  <c r="W23" i="4"/>
  <c r="C30" i="4"/>
  <c r="B17" i="9"/>
  <c r="D26" i="3"/>
  <c r="D31" i="3" s="1"/>
  <c r="B30" i="2"/>
  <c r="P22" i="3" s="1"/>
  <c r="AB24" i="4"/>
  <c r="N22" i="3"/>
  <c r="N17" i="2"/>
  <c r="D43" i="3" l="1"/>
  <c r="D48" i="3"/>
  <c r="O22" i="3"/>
  <c r="B22" i="13" s="1"/>
  <c r="S11" i="3"/>
  <c r="P20" i="4"/>
  <c r="O20" i="4"/>
  <c r="AQ23" i="4"/>
  <c r="AC24" i="4"/>
  <c r="C31" i="4"/>
  <c r="C34" i="4" s="1"/>
  <c r="X23" i="4"/>
  <c r="C30" i="2"/>
  <c r="Q22" i="3" s="1"/>
  <c r="N40" i="2"/>
  <c r="D14" i="9" s="1"/>
  <c r="N20" i="4"/>
  <c r="B20" i="16" s="1"/>
  <c r="B10" i="13"/>
  <c r="B42" i="17" s="1"/>
  <c r="B41" i="17" s="1"/>
  <c r="D50" i="3" l="1"/>
  <c r="E49" i="3"/>
  <c r="N36" i="2"/>
  <c r="D10" i="9" s="1"/>
  <c r="N38" i="2"/>
  <c r="D12" i="9" s="1"/>
  <c r="C37" i="4"/>
  <c r="AD24" i="4"/>
  <c r="T11" i="3"/>
  <c r="Y23" i="4"/>
  <c r="Q20" i="4"/>
  <c r="AR23" i="4"/>
  <c r="D30" i="2"/>
  <c r="R22" i="3" s="1"/>
  <c r="D32" i="4"/>
  <c r="D15" i="4"/>
  <c r="D51" i="3" l="1"/>
  <c r="D52" i="3"/>
  <c r="D53" i="3" s="1"/>
  <c r="E30" i="2"/>
  <c r="S22" i="3" s="1"/>
  <c r="AS23" i="4"/>
  <c r="U11" i="3"/>
  <c r="AE24" i="4"/>
  <c r="C38" i="4"/>
  <c r="AO20" i="3"/>
  <c r="D20" i="13" s="1"/>
  <c r="Z23" i="4"/>
  <c r="AB17" i="3"/>
  <c r="C17" i="13" s="1"/>
  <c r="D16" i="4"/>
  <c r="D54" i="3" l="1"/>
  <c r="AF24" i="4"/>
  <c r="V11" i="3"/>
  <c r="D36" i="4"/>
  <c r="AT23" i="4"/>
  <c r="C43" i="17"/>
  <c r="AA23" i="4"/>
  <c r="C23" i="16" s="1"/>
  <c r="C42" i="4"/>
  <c r="S20" i="4"/>
  <c r="B56" i="2"/>
  <c r="F30" i="2"/>
  <c r="T22" i="3" s="1"/>
  <c r="R20" i="4"/>
  <c r="BA26" i="4" l="1"/>
  <c r="E26" i="16" s="1"/>
  <c r="C56" i="2"/>
  <c r="T20" i="4"/>
  <c r="AN26" i="4"/>
  <c r="D26" i="16" s="1"/>
  <c r="D28" i="4"/>
  <c r="E24" i="3" s="1"/>
  <c r="C44" i="4"/>
  <c r="D41" i="4"/>
  <c r="AG24" i="4"/>
  <c r="G30" i="2"/>
  <c r="U22" i="3" s="1"/>
  <c r="BN26" i="4"/>
  <c r="F26" i="16" s="1"/>
  <c r="AU23" i="4"/>
  <c r="W11" i="3"/>
  <c r="X11" i="3" l="1"/>
  <c r="AV23" i="4"/>
  <c r="AH24" i="4"/>
  <c r="D56" i="2"/>
  <c r="U20" i="4"/>
  <c r="H30" i="2"/>
  <c r="V22" i="3" s="1"/>
  <c r="E15" i="3"/>
  <c r="AI24" i="4" l="1"/>
  <c r="Y11" i="3"/>
  <c r="I30" i="2"/>
  <c r="W22" i="3" s="1"/>
  <c r="V20" i="4"/>
  <c r="E56" i="2"/>
  <c r="AW23" i="4"/>
  <c r="D30" i="4" l="1"/>
  <c r="W20" i="4"/>
  <c r="Z11" i="3"/>
  <c r="AJ24" i="4"/>
  <c r="J30" i="2"/>
  <c r="X22" i="3" s="1"/>
  <c r="AX23" i="4"/>
  <c r="F56" i="2"/>
  <c r="X20" i="4" l="1"/>
  <c r="AK24" i="4"/>
  <c r="G56" i="2"/>
  <c r="AY23" i="4"/>
  <c r="D34" i="4"/>
  <c r="K30" i="2"/>
  <c r="Y22" i="3" s="1"/>
  <c r="AA11" i="3"/>
  <c r="AB11" i="3" s="1"/>
  <c r="C11" i="13" s="1"/>
  <c r="E26" i="3"/>
  <c r="E31" i="3" s="1"/>
  <c r="E41" i="3" s="1"/>
  <c r="E43" i="3" l="1"/>
  <c r="E48" i="3"/>
  <c r="D37" i="4"/>
  <c r="AZ23" i="4"/>
  <c r="BB17" i="3"/>
  <c r="E17" i="13" s="1"/>
  <c r="BB20" i="3"/>
  <c r="E20" i="13" s="1"/>
  <c r="H56" i="2"/>
  <c r="AL24" i="4"/>
  <c r="L30" i="2"/>
  <c r="Z22" i="3" s="1"/>
  <c r="AC11" i="3"/>
  <c r="Y20" i="4"/>
  <c r="E32" i="4"/>
  <c r="E15" i="4"/>
  <c r="E50" i="3" l="1"/>
  <c r="F49" i="3"/>
  <c r="BA23" i="4"/>
  <c r="E23" i="16" s="1"/>
  <c r="M30" i="2"/>
  <c r="AA22" i="3" s="1"/>
  <c r="N21" i="2"/>
  <c r="C8" i="9" s="1"/>
  <c r="E16" i="4"/>
  <c r="AD11" i="3"/>
  <c r="AM24" i="4"/>
  <c r="AN24" i="4" s="1"/>
  <c r="D24" i="16" s="1"/>
  <c r="AO18" i="3"/>
  <c r="D18" i="13" s="1"/>
  <c r="I56" i="2"/>
  <c r="BB23" i="4"/>
  <c r="D38" i="4"/>
  <c r="E51" i="3" l="1"/>
  <c r="E52" i="3"/>
  <c r="E53" i="3" s="1"/>
  <c r="BC23" i="4"/>
  <c r="D42" i="4"/>
  <c r="D44" i="4" s="1"/>
  <c r="E43" i="17"/>
  <c r="E36" i="4"/>
  <c r="N30" i="2"/>
  <c r="J56" i="2"/>
  <c r="B43" i="2"/>
  <c r="AC22" i="3" s="1"/>
  <c r="AO24" i="4"/>
  <c r="AE11" i="3"/>
  <c r="Z20" i="4"/>
  <c r="AB10" i="3"/>
  <c r="C10" i="13" s="1"/>
  <c r="C42" i="17" s="1"/>
  <c r="C41" i="17" s="1"/>
  <c r="C17" i="9"/>
  <c r="E54" i="3" l="1"/>
  <c r="AB20" i="4"/>
  <c r="N49" i="2"/>
  <c r="E10" i="9" s="1"/>
  <c r="C43" i="2"/>
  <c r="AD22" i="3" s="1"/>
  <c r="AC20" i="4"/>
  <c r="AF11" i="3"/>
  <c r="AB22" i="3"/>
  <c r="C22" i="13" s="1"/>
  <c r="AA20" i="4"/>
  <c r="C20" i="16" s="1"/>
  <c r="K56" i="2"/>
  <c r="E28" i="4"/>
  <c r="F24" i="3" s="1"/>
  <c r="E41" i="4"/>
  <c r="AP24" i="4"/>
  <c r="BD23" i="4"/>
  <c r="L56" i="2" l="1"/>
  <c r="D43" i="2"/>
  <c r="AE22" i="3" s="1"/>
  <c r="AG11" i="3"/>
  <c r="BE23" i="4"/>
  <c r="F15" i="3"/>
  <c r="AQ24" i="4"/>
  <c r="BF23" i="4" l="1"/>
  <c r="AH11" i="3"/>
  <c r="AE20" i="4"/>
  <c r="N51" i="2"/>
  <c r="E12" i="9" s="1"/>
  <c r="E17" i="9" s="1"/>
  <c r="M56" i="2"/>
  <c r="AD20" i="4"/>
  <c r="AR24" i="4"/>
  <c r="E43" i="2"/>
  <c r="AF22" i="3" s="1"/>
  <c r="F26" i="3" l="1"/>
  <c r="F31" i="3" s="1"/>
  <c r="AI11" i="3"/>
  <c r="N56" i="2"/>
  <c r="F43" i="2"/>
  <c r="AG22" i="3" s="1"/>
  <c r="AS24" i="4"/>
  <c r="AF20" i="4"/>
  <c r="E30" i="4"/>
  <c r="B69" i="2"/>
  <c r="BG23" i="4"/>
  <c r="F43" i="3" l="1"/>
  <c r="F48" i="3"/>
  <c r="E31" i="4"/>
  <c r="E34" i="4" s="1"/>
  <c r="AJ11" i="3"/>
  <c r="BH23" i="4"/>
  <c r="C69" i="2"/>
  <c r="AT24" i="4"/>
  <c r="G43" i="2"/>
  <c r="AH22" i="3" s="1"/>
  <c r="BB22" i="3"/>
  <c r="E22" i="13" s="1"/>
  <c r="F50" i="3" l="1"/>
  <c r="G49" i="3"/>
  <c r="H43" i="2"/>
  <c r="AI22" i="3" s="1"/>
  <c r="AK11" i="3"/>
  <c r="AH20" i="4"/>
  <c r="BI23" i="4"/>
  <c r="E37" i="4"/>
  <c r="D69" i="2"/>
  <c r="F15" i="4"/>
  <c r="F32" i="4"/>
  <c r="AU24" i="4"/>
  <c r="AG20" i="4"/>
  <c r="F51" i="3" l="1"/>
  <c r="F52" i="3"/>
  <c r="F53" i="3" s="1"/>
  <c r="E38" i="4"/>
  <c r="BJ23" i="4"/>
  <c r="F16" i="4"/>
  <c r="AL11" i="3"/>
  <c r="AV24" i="4"/>
  <c r="E69" i="2"/>
  <c r="I43" i="2"/>
  <c r="AJ22" i="3" s="1"/>
  <c r="F54" i="3" l="1"/>
  <c r="AI20" i="4"/>
  <c r="F36" i="4"/>
  <c r="J43" i="2"/>
  <c r="AK22" i="3" s="1"/>
  <c r="AJ20" i="4"/>
  <c r="F69" i="2"/>
  <c r="AM11" i="3"/>
  <c r="E42" i="4"/>
  <c r="AW24" i="4"/>
  <c r="BK23" i="4"/>
  <c r="BL23" i="4" l="1"/>
  <c r="AX24" i="4"/>
  <c r="AK20" i="4"/>
  <c r="G69" i="2"/>
  <c r="AN11" i="3"/>
  <c r="E44" i="4"/>
  <c r="F28" i="4"/>
  <c r="G24" i="3" s="1"/>
  <c r="F41" i="4"/>
  <c r="K43" i="2"/>
  <c r="AL22" i="3" s="1"/>
  <c r="L43" i="2" l="1"/>
  <c r="AM22" i="3" s="1"/>
  <c r="AO11" i="3"/>
  <c r="D11" i="13" s="1"/>
  <c r="AL20" i="4"/>
  <c r="AP11" i="3"/>
  <c r="G15" i="3"/>
  <c r="H69" i="2"/>
  <c r="AY24" i="4"/>
  <c r="BM23" i="4"/>
  <c r="BO17" i="3"/>
  <c r="F17" i="13" s="1"/>
  <c r="AQ11" i="3" l="1"/>
  <c r="M43" i="2"/>
  <c r="AN22" i="3" s="1"/>
  <c r="N34" i="2"/>
  <c r="D8" i="9" s="1"/>
  <c r="F43" i="17"/>
  <c r="AZ24" i="4"/>
  <c r="BB18" i="3"/>
  <c r="I69" i="2"/>
  <c r="BN23" i="4"/>
  <c r="F23" i="16" s="1"/>
  <c r="BA24" i="4" l="1"/>
  <c r="E24" i="16" s="1"/>
  <c r="AM20" i="4"/>
  <c r="AO10" i="3"/>
  <c r="D10" i="13" s="1"/>
  <c r="D42" i="17" s="1"/>
  <c r="D41" i="17" s="1"/>
  <c r="BB24" i="4"/>
  <c r="G26" i="3"/>
  <c r="G31" i="3" s="1"/>
  <c r="D17" i="9"/>
  <c r="AR11" i="3"/>
  <c r="F30" i="4"/>
  <c r="J69" i="2"/>
  <c r="N43" i="2"/>
  <c r="G43" i="3" l="1"/>
  <c r="G48" i="3"/>
  <c r="BC24" i="4"/>
  <c r="N62" i="2"/>
  <c r="F10" i="9" s="1"/>
  <c r="F31" i="4"/>
  <c r="F34" i="4" s="1"/>
  <c r="AN20" i="4"/>
  <c r="D20" i="16" s="1"/>
  <c r="AP20" i="4"/>
  <c r="AS11" i="3"/>
  <c r="AO20" i="4"/>
  <c r="AO22" i="3"/>
  <c r="D22" i="13" s="1"/>
  <c r="K69" i="2"/>
  <c r="H49" i="3" l="1"/>
  <c r="G50" i="3"/>
  <c r="AT11" i="3"/>
  <c r="F37" i="4"/>
  <c r="G15" i="4"/>
  <c r="G32" i="4"/>
  <c r="AQ20" i="4"/>
  <c r="L69" i="2"/>
  <c r="BD24" i="4"/>
  <c r="G52" i="3" l="1"/>
  <c r="G53" i="3" s="1"/>
  <c r="G51" i="3"/>
  <c r="BE24" i="4"/>
  <c r="N64" i="2"/>
  <c r="F12" i="9" s="1"/>
  <c r="F17" i="9" s="1"/>
  <c r="M69" i="2"/>
  <c r="AU11" i="3"/>
  <c r="G16" i="4"/>
  <c r="G36" i="4" s="1"/>
  <c r="F38" i="4"/>
  <c r="G54" i="3" l="1"/>
  <c r="AR20" i="4"/>
  <c r="N69" i="2"/>
  <c r="AV11" i="3"/>
  <c r="BF24" i="4"/>
  <c r="F42" i="4"/>
  <c r="AS20" i="4"/>
  <c r="BG24" i="4" l="1"/>
  <c r="F44" i="4"/>
  <c r="G41" i="4"/>
  <c r="G28" i="4"/>
  <c r="H24" i="3" s="1"/>
  <c r="AW11" i="3"/>
  <c r="BO22" i="3"/>
  <c r="F22" i="13" s="1"/>
  <c r="AT20" i="4"/>
  <c r="AX11" i="3" l="1"/>
  <c r="H15" i="3"/>
  <c r="BH24" i="4"/>
  <c r="AY11" i="3" l="1"/>
  <c r="BI24" i="4"/>
  <c r="G30" i="4"/>
  <c r="AV20" i="4"/>
  <c r="AU20" i="4"/>
  <c r="H26" i="3" l="1"/>
  <c r="H31" i="3" s="1"/>
  <c r="H41" i="3" s="1"/>
  <c r="G31" i="4"/>
  <c r="BJ24" i="4"/>
  <c r="AW20" i="4"/>
  <c r="AZ11" i="3"/>
  <c r="H43" i="3" l="1"/>
  <c r="H48" i="3"/>
  <c r="H32" i="4"/>
  <c r="H15" i="4"/>
  <c r="H16" i="4" s="1"/>
  <c r="H36" i="4" s="1"/>
  <c r="BA11" i="3"/>
  <c r="BB11" i="3" s="1"/>
  <c r="E11" i="13" s="1"/>
  <c r="E41" i="17" s="1"/>
  <c r="BK24" i="4"/>
  <c r="AX20" i="4"/>
  <c r="G34" i="4"/>
  <c r="G37" i="4" s="1"/>
  <c r="G38" i="4" s="1"/>
  <c r="G42" i="4" s="1"/>
  <c r="H50" i="3" l="1"/>
  <c r="I49" i="3"/>
  <c r="H28" i="4"/>
  <c r="I24" i="3" s="1"/>
  <c r="H41" i="4"/>
  <c r="G44" i="4"/>
  <c r="AY20" i="4"/>
  <c r="BC11" i="3"/>
  <c r="BL24" i="4"/>
  <c r="H52" i="3" l="1"/>
  <c r="H53" i="3" s="1"/>
  <c r="H51" i="3"/>
  <c r="BD11" i="3"/>
  <c r="BM24" i="4"/>
  <c r="BN24" i="4" s="1"/>
  <c r="F24" i="16" s="1"/>
  <c r="BO18" i="3"/>
  <c r="F18" i="13" s="1"/>
  <c r="I15" i="3"/>
  <c r="H54" i="3" l="1"/>
  <c r="H30" i="4"/>
  <c r="BE11" i="3"/>
  <c r="AZ20" i="4"/>
  <c r="BB10" i="3"/>
  <c r="E10" i="13" s="1"/>
  <c r="BA20" i="4" l="1"/>
  <c r="E20" i="16" s="1"/>
  <c r="BB20" i="4"/>
  <c r="H31" i="4"/>
  <c r="H34" i="4" s="1"/>
  <c r="H37" i="4" s="1"/>
  <c r="H38" i="4" s="1"/>
  <c r="H42" i="4" s="1"/>
  <c r="I26" i="3"/>
  <c r="I31" i="3" s="1"/>
  <c r="BF11" i="3"/>
  <c r="BC20" i="4"/>
  <c r="I43" i="3" l="1"/>
  <c r="I48" i="3"/>
  <c r="H44" i="4"/>
  <c r="I41" i="4"/>
  <c r="I28" i="4"/>
  <c r="J24" i="3" s="1"/>
  <c r="I15" i="4"/>
  <c r="I16" i="4" s="1"/>
  <c r="I36" i="4" s="1"/>
  <c r="I32" i="4"/>
  <c r="BG11" i="3"/>
  <c r="I50" i="3" l="1"/>
  <c r="J49" i="3"/>
  <c r="BH11" i="3"/>
  <c r="BE20" i="4"/>
  <c r="J15" i="3"/>
  <c r="BD20" i="4"/>
  <c r="I51" i="3" l="1"/>
  <c r="I52" i="3"/>
  <c r="I53" i="3" s="1"/>
  <c r="BI11" i="3"/>
  <c r="I30" i="4"/>
  <c r="I54" i="3" l="1"/>
  <c r="I31" i="4"/>
  <c r="I34" i="4" s="1"/>
  <c r="I37" i="4" s="1"/>
  <c r="I38" i="4" s="1"/>
  <c r="I42" i="4" s="1"/>
  <c r="J26" i="3"/>
  <c r="J31" i="3" s="1"/>
  <c r="BJ11" i="3"/>
  <c r="BF20" i="4"/>
  <c r="BG20" i="4"/>
  <c r="J43" i="3" l="1"/>
  <c r="J48" i="3"/>
  <c r="BK11" i="3"/>
  <c r="J28" i="4"/>
  <c r="K24" i="3" s="1"/>
  <c r="J41" i="4"/>
  <c r="I44" i="4"/>
  <c r="J32" i="4"/>
  <c r="J15" i="4"/>
  <c r="J16" i="4" s="1"/>
  <c r="J36" i="4" s="1"/>
  <c r="J50" i="3" l="1"/>
  <c r="K49" i="3"/>
  <c r="K15" i="3"/>
  <c r="BI20" i="4"/>
  <c r="BL11" i="3"/>
  <c r="BH20" i="4"/>
  <c r="J51" i="3" l="1"/>
  <c r="J52" i="3"/>
  <c r="J53" i="3" s="1"/>
  <c r="BJ20" i="4"/>
  <c r="J30" i="4"/>
  <c r="BM11" i="3"/>
  <c r="J54" i="3" l="1"/>
  <c r="J31" i="4"/>
  <c r="J34" i="4" s="1"/>
  <c r="J37" i="4" s="1"/>
  <c r="J38" i="4" s="1"/>
  <c r="J42" i="4" s="1"/>
  <c r="BN11" i="3"/>
  <c r="BO11" i="3" s="1"/>
  <c r="F11" i="13" s="1"/>
  <c r="F41" i="17" s="1"/>
  <c r="BK20" i="4"/>
  <c r="K26" i="3"/>
  <c r="K31" i="3" s="1"/>
  <c r="K41" i="3" s="1"/>
  <c r="K43" i="3" l="1"/>
  <c r="K48" i="3"/>
  <c r="K50" i="3" s="1"/>
  <c r="BL20" i="4"/>
  <c r="K28" i="4"/>
  <c r="L24" i="3" s="1"/>
  <c r="K41" i="4"/>
  <c r="J44" i="4"/>
  <c r="K15" i="4"/>
  <c r="K16" i="4" s="1"/>
  <c r="K36" i="4" s="1"/>
  <c r="K32" i="4"/>
  <c r="L49" i="3" l="1"/>
  <c r="L15" i="3"/>
  <c r="K51" i="3" l="1"/>
  <c r="K52" i="3"/>
  <c r="K53" i="3" s="1"/>
  <c r="K30" i="4"/>
  <c r="BM20" i="4"/>
  <c r="F10" i="13"/>
  <c r="K54" i="3" l="1"/>
  <c r="L26" i="3"/>
  <c r="L31" i="3" s="1"/>
  <c r="K31" i="4"/>
  <c r="BN20" i="4"/>
  <c r="F20" i="16" s="1"/>
  <c r="L43" i="3" l="1"/>
  <c r="L48" i="3"/>
  <c r="L15" i="4"/>
  <c r="L16" i="4" s="1"/>
  <c r="L36" i="4" s="1"/>
  <c r="L32" i="4"/>
  <c r="K34" i="4"/>
  <c r="K37" i="4" s="1"/>
  <c r="K38" i="4" s="1"/>
  <c r="K42" i="4" s="1"/>
  <c r="L50" i="3" l="1"/>
  <c r="M49" i="3"/>
  <c r="L28" i="4"/>
  <c r="M24" i="3" s="1"/>
  <c r="K44" i="4"/>
  <c r="L41" i="4"/>
  <c r="L52" i="3" l="1"/>
  <c r="L53" i="3" s="1"/>
  <c r="L51" i="3"/>
  <c r="M15" i="3"/>
  <c r="L54" i="3" l="1"/>
  <c r="L30" i="4"/>
  <c r="L31" i="4" l="1"/>
  <c r="L34" i="4" s="1"/>
  <c r="L37" i="4" s="1"/>
  <c r="L38" i="4" s="1"/>
  <c r="L42" i="4" s="1"/>
  <c r="M26" i="3"/>
  <c r="M31" i="3" s="1"/>
  <c r="M43" i="3" l="1"/>
  <c r="M48" i="3"/>
  <c r="M28" i="4"/>
  <c r="M41" i="4"/>
  <c r="L44" i="4"/>
  <c r="M15" i="4"/>
  <c r="M32" i="4"/>
  <c r="N32" i="4" s="1"/>
  <c r="B32" i="16" s="1"/>
  <c r="N24" i="3" l="1"/>
  <c r="O28" i="4"/>
  <c r="P28" i="4" s="1"/>
  <c r="Q28" i="4" s="1"/>
  <c r="R28" i="4" s="1"/>
  <c r="S28" i="4" s="1"/>
  <c r="T28" i="4" s="1"/>
  <c r="U28" i="4" s="1"/>
  <c r="V28" i="4" s="1"/>
  <c r="W28" i="4" s="1"/>
  <c r="X28" i="4" s="1"/>
  <c r="Y28" i="4" s="1"/>
  <c r="Z28" i="4" s="1"/>
  <c r="AB28" i="4" s="1"/>
  <c r="AC28" i="4" s="1"/>
  <c r="AD28" i="4" s="1"/>
  <c r="AE28" i="4" s="1"/>
  <c r="AF28" i="4" s="1"/>
  <c r="AG28" i="4" s="1"/>
  <c r="AH28" i="4" s="1"/>
  <c r="AI28" i="4" s="1"/>
  <c r="AJ28" i="4" s="1"/>
  <c r="AK28" i="4" s="1"/>
  <c r="AL28" i="4" s="1"/>
  <c r="AM28" i="4" s="1"/>
  <c r="AO28" i="4" s="1"/>
  <c r="AP28" i="4" s="1"/>
  <c r="AQ28" i="4" s="1"/>
  <c r="AR28" i="4" s="1"/>
  <c r="AS28" i="4" s="1"/>
  <c r="AT28" i="4" s="1"/>
  <c r="AU28" i="4" s="1"/>
  <c r="AV28" i="4" s="1"/>
  <c r="AW28" i="4" s="1"/>
  <c r="AX28" i="4" s="1"/>
  <c r="AY28" i="4" s="1"/>
  <c r="AZ28" i="4" s="1"/>
  <c r="BB28" i="4" s="1"/>
  <c r="BC28" i="4" s="1"/>
  <c r="BD28" i="4" s="1"/>
  <c r="BE28" i="4" s="1"/>
  <c r="BF28" i="4" s="1"/>
  <c r="BG28" i="4" s="1"/>
  <c r="BH28" i="4" s="1"/>
  <c r="BI28" i="4" s="1"/>
  <c r="BJ28" i="4" s="1"/>
  <c r="BK28" i="4" s="1"/>
  <c r="BL28" i="4" s="1"/>
  <c r="BM28" i="4" s="1"/>
  <c r="M50" i="3"/>
  <c r="N49" i="3"/>
  <c r="N15" i="3"/>
  <c r="N28" i="4"/>
  <c r="B28" i="16" s="1"/>
  <c r="M16" i="4"/>
  <c r="N15" i="4"/>
  <c r="B15" i="16" s="1"/>
  <c r="B16" i="16" s="1"/>
  <c r="B36" i="16" s="1"/>
  <c r="M51" i="3" l="1"/>
  <c r="M52" i="3"/>
  <c r="M53" i="3" s="1"/>
  <c r="O23" i="3"/>
  <c r="B23" i="13" s="1"/>
  <c r="M36" i="4"/>
  <c r="N16" i="4"/>
  <c r="M54" i="3" l="1"/>
  <c r="M30" i="4"/>
  <c r="O24" i="3"/>
  <c r="B24" i="13" s="1"/>
  <c r="B15" i="13" s="1"/>
  <c r="B26" i="13" s="1"/>
  <c r="N36" i="4"/>
  <c r="B40" i="17" l="1"/>
  <c r="B46" i="17" s="1"/>
  <c r="B31" i="13"/>
  <c r="M31" i="4"/>
  <c r="M34" i="4" s="1"/>
  <c r="N30" i="4"/>
  <c r="B30" i="16" s="1"/>
  <c r="N26" i="3"/>
  <c r="N31" i="3" s="1"/>
  <c r="N41" i="3" s="1"/>
  <c r="O15" i="3"/>
  <c r="O26" i="3" s="1"/>
  <c r="O31" i="3" s="1"/>
  <c r="O43" i="3" l="1"/>
  <c r="O41" i="3"/>
  <c r="N43" i="3"/>
  <c r="N48" i="3"/>
  <c r="M37" i="4"/>
  <c r="N34" i="4"/>
  <c r="O15" i="4"/>
  <c r="O32" i="4"/>
  <c r="N31" i="4"/>
  <c r="B31" i="16" s="1"/>
  <c r="B34" i="16" s="1"/>
  <c r="B37" i="16" s="1"/>
  <c r="B38" i="16" s="1"/>
  <c r="B42" i="16" s="1"/>
  <c r="C41" i="16" s="1"/>
  <c r="P41" i="3" l="1"/>
  <c r="B37" i="13"/>
  <c r="B39" i="13" s="1"/>
  <c r="B5" i="17" s="1"/>
  <c r="N50" i="3"/>
  <c r="P49" i="3"/>
  <c r="N37" i="4"/>
  <c r="M38" i="4"/>
  <c r="O16" i="4"/>
  <c r="N51" i="3" l="1"/>
  <c r="N52" i="3"/>
  <c r="N53" i="3" s="1"/>
  <c r="O36" i="4"/>
  <c r="N38" i="4"/>
  <c r="M42" i="4"/>
  <c r="N54" i="3" l="1"/>
  <c r="P24" i="3"/>
  <c r="M44" i="4"/>
  <c r="O41" i="4"/>
  <c r="P15" i="3" l="1"/>
  <c r="P26" i="3" l="1"/>
  <c r="P31" i="3" s="1"/>
  <c r="O30" i="4"/>
  <c r="P43" i="3" l="1"/>
  <c r="P48" i="3"/>
  <c r="O31" i="4"/>
  <c r="O34" i="4" s="1"/>
  <c r="Q49" i="3" l="1"/>
  <c r="P50" i="3"/>
  <c r="O37" i="4"/>
  <c r="P32" i="4"/>
  <c r="P15" i="4"/>
  <c r="P52" i="3" l="1"/>
  <c r="P53" i="3" s="1"/>
  <c r="P51" i="3"/>
  <c r="P16" i="4"/>
  <c r="O38" i="4"/>
  <c r="P54" i="3" l="1"/>
  <c r="O42" i="4"/>
  <c r="P36" i="4"/>
  <c r="P41" i="4" l="1"/>
  <c r="O44" i="4"/>
  <c r="Q24" i="3" l="1"/>
  <c r="P30" i="4" l="1"/>
  <c r="Q15" i="3"/>
  <c r="Q26" i="3" s="1"/>
  <c r="Q31" i="3" s="1"/>
  <c r="P31" i="4"/>
  <c r="Q43" i="3" l="1"/>
  <c r="Q48" i="3"/>
  <c r="Q15" i="4"/>
  <c r="Q32" i="4"/>
  <c r="P34" i="4"/>
  <c r="Q50" i="3" l="1"/>
  <c r="R49" i="3"/>
  <c r="P37" i="4"/>
  <c r="Q16" i="4"/>
  <c r="Q52" i="3" l="1"/>
  <c r="Q53" i="3" s="1"/>
  <c r="Q51" i="3"/>
  <c r="Q36" i="4"/>
  <c r="P38" i="4"/>
  <c r="Q54" i="3" l="1"/>
  <c r="P42" i="4"/>
  <c r="Q41" i="4" l="1"/>
  <c r="P44" i="4"/>
  <c r="R24" i="3" l="1"/>
  <c r="Q30" i="4" s="1"/>
  <c r="R15" i="3" l="1"/>
  <c r="R26" i="3" s="1"/>
  <c r="R31" i="3" s="1"/>
  <c r="R41" i="3" s="1"/>
  <c r="Q31" i="4"/>
  <c r="R43" i="3" l="1"/>
  <c r="R48" i="3"/>
  <c r="R32" i="4"/>
  <c r="R15" i="4"/>
  <c r="R50" i="3" l="1"/>
  <c r="S49" i="3"/>
  <c r="R16" i="4"/>
  <c r="R51" i="3" l="1"/>
  <c r="R52" i="3"/>
  <c r="R53" i="3" s="1"/>
  <c r="R36" i="4"/>
  <c r="R54" i="3" l="1"/>
  <c r="Q33" i="4" l="1"/>
  <c r="Q34" i="4" l="1"/>
  <c r="Q37" i="4" l="1"/>
  <c r="Q38" i="4" l="1"/>
  <c r="Q42" i="4" l="1"/>
  <c r="Q44" i="4" l="1"/>
  <c r="R41" i="4"/>
  <c r="S24" i="3" l="1"/>
  <c r="S15" i="3" s="1"/>
  <c r="S26" i="3" l="1"/>
  <c r="S31" i="3" s="1"/>
  <c r="R30" i="4"/>
  <c r="S43" i="3" l="1"/>
  <c r="S48" i="3"/>
  <c r="R31" i="4"/>
  <c r="S50" i="3" l="1"/>
  <c r="T49" i="3"/>
  <c r="S15" i="4"/>
  <c r="S32" i="4"/>
  <c r="R34" i="4"/>
  <c r="S51" i="3" l="1"/>
  <c r="S52" i="3"/>
  <c r="S53" i="3" s="1"/>
  <c r="R37" i="4"/>
  <c r="S16" i="4"/>
  <c r="S54" i="3" l="1"/>
  <c r="R38" i="4"/>
  <c r="S36" i="4"/>
  <c r="R42" i="4" l="1"/>
  <c r="R44" i="4" l="1"/>
  <c r="S41" i="4"/>
  <c r="T24" i="3" l="1"/>
  <c r="S30" i="4" s="1"/>
  <c r="T15" i="3" l="1"/>
  <c r="T26" i="3" s="1"/>
  <c r="T31" i="3" s="1"/>
  <c r="S31" i="4"/>
  <c r="T43" i="3" l="1"/>
  <c r="T48" i="3"/>
  <c r="T15" i="4"/>
  <c r="T32" i="4"/>
  <c r="S34" i="4"/>
  <c r="U49" i="3" l="1"/>
  <c r="T50" i="3"/>
  <c r="S37" i="4"/>
  <c r="T16" i="4"/>
  <c r="T36" i="4" s="1"/>
  <c r="T51" i="3" l="1"/>
  <c r="T52" i="3"/>
  <c r="T53" i="3" s="1"/>
  <c r="S38" i="4"/>
  <c r="T54" i="3" l="1"/>
  <c r="S42" i="4"/>
  <c r="T41" i="4" l="1"/>
  <c r="S44" i="4"/>
  <c r="U24" i="3" l="1"/>
  <c r="T30" i="4" s="1"/>
  <c r="U15" i="3" l="1"/>
  <c r="U26" i="3" s="1"/>
  <c r="U31" i="3" s="1"/>
  <c r="U41" i="3" s="1"/>
  <c r="T31" i="4"/>
  <c r="U43" i="3" l="1"/>
  <c r="U48" i="3"/>
  <c r="U15" i="4"/>
  <c r="U32" i="4"/>
  <c r="U50" i="3" l="1"/>
  <c r="V49" i="3"/>
  <c r="U16" i="4"/>
  <c r="U36" i="4" s="1"/>
  <c r="U51" i="3" l="1"/>
  <c r="U52" i="3"/>
  <c r="U53" i="3" s="1"/>
  <c r="U54" i="3" l="1"/>
  <c r="T33" i="4" s="1"/>
  <c r="T34" i="4" l="1"/>
  <c r="T37" i="4" s="1"/>
  <c r="T38" i="4" s="1"/>
  <c r="T42" i="4" s="1"/>
  <c r="U41" i="4" l="1"/>
  <c r="T44" i="4"/>
  <c r="V24" i="3" l="1"/>
  <c r="V15" i="3" l="1"/>
  <c r="V26" i="3" s="1"/>
  <c r="V31" i="3" s="1"/>
  <c r="U30" i="4"/>
  <c r="V43" i="3" l="1"/>
  <c r="V48" i="3"/>
  <c r="U31" i="4"/>
  <c r="U34" i="4" s="1"/>
  <c r="U37" i="4" s="1"/>
  <c r="U38" i="4" s="1"/>
  <c r="U42" i="4" s="1"/>
  <c r="V50" i="3" l="1"/>
  <c r="W49" i="3"/>
  <c r="V41" i="4"/>
  <c r="U44" i="4"/>
  <c r="V15" i="4"/>
  <c r="V32" i="4"/>
  <c r="V51" i="3" l="1"/>
  <c r="V52" i="3"/>
  <c r="V53" i="3" s="1"/>
  <c r="W24" i="3"/>
  <c r="V16" i="4"/>
  <c r="V36" i="4" s="1"/>
  <c r="V54" i="3" l="1"/>
  <c r="V30" i="4"/>
  <c r="W15" i="3"/>
  <c r="W26" i="3" s="1"/>
  <c r="W31" i="3" s="1"/>
  <c r="W43" i="3" l="1"/>
  <c r="W48" i="3"/>
  <c r="V31" i="4"/>
  <c r="V34" i="4" s="1"/>
  <c r="V37" i="4" s="1"/>
  <c r="V38" i="4" s="1"/>
  <c r="V42" i="4" s="1"/>
  <c r="W50" i="3" l="1"/>
  <c r="X49" i="3"/>
  <c r="W32" i="4"/>
  <c r="W15" i="4"/>
  <c r="W41" i="4"/>
  <c r="V44" i="4"/>
  <c r="W51" i="3" l="1"/>
  <c r="W52" i="3"/>
  <c r="W53" i="3" s="1"/>
  <c r="X24" i="3"/>
  <c r="W16" i="4"/>
  <c r="W36" i="4" s="1"/>
  <c r="W54" i="3" l="1"/>
  <c r="X15" i="3"/>
  <c r="X26" i="3" s="1"/>
  <c r="X31" i="3" s="1"/>
  <c r="X41" i="3" s="1"/>
  <c r="X43" i="3" l="1"/>
  <c r="X48" i="3"/>
  <c r="W30" i="4"/>
  <c r="Y49" i="3" l="1"/>
  <c r="X50" i="3"/>
  <c r="W31" i="4"/>
  <c r="X52" i="3" l="1"/>
  <c r="X53" i="3" s="1"/>
  <c r="X51" i="3"/>
  <c r="X15" i="4"/>
  <c r="X32" i="4"/>
  <c r="X54" i="3" l="1"/>
  <c r="W33" i="4" s="1"/>
  <c r="X16" i="4"/>
  <c r="X36" i="4" s="1"/>
  <c r="W34" i="4" l="1"/>
  <c r="W37" i="4" s="1"/>
  <c r="W38" i="4" s="1"/>
  <c r="W42" i="4" s="1"/>
  <c r="W44" i="4" l="1"/>
  <c r="X41" i="4"/>
  <c r="Y24" i="3" l="1"/>
  <c r="Y15" i="3" l="1"/>
  <c r="Y26" i="3" s="1"/>
  <c r="Y31" i="3" s="1"/>
  <c r="X30" i="4"/>
  <c r="Y43" i="3" l="1"/>
  <c r="Y48" i="3"/>
  <c r="X31" i="4"/>
  <c r="X34" i="4" s="1"/>
  <c r="X37" i="4" s="1"/>
  <c r="X38" i="4" s="1"/>
  <c r="X42" i="4" s="1"/>
  <c r="Y50" i="3" l="1"/>
  <c r="Z49" i="3"/>
  <c r="X44" i="4"/>
  <c r="Y41" i="4"/>
  <c r="Y15" i="4"/>
  <c r="Y32" i="4"/>
  <c r="Y51" i="3" l="1"/>
  <c r="Y52" i="3"/>
  <c r="Y53" i="3" s="1"/>
  <c r="Z24" i="3"/>
  <c r="Y16" i="4"/>
  <c r="Y36" i="4" s="1"/>
  <c r="Y54" i="3" l="1"/>
  <c r="Z15" i="3"/>
  <c r="Z26" i="3" s="1"/>
  <c r="Z31" i="3" s="1"/>
  <c r="Z43" i="3" l="1"/>
  <c r="Z48" i="3"/>
  <c r="Y30" i="4"/>
  <c r="Z50" i="3" l="1"/>
  <c r="AA49" i="3"/>
  <c r="Y31" i="4"/>
  <c r="Y34" i="4" s="1"/>
  <c r="Y37" i="4" s="1"/>
  <c r="Y38" i="4" s="1"/>
  <c r="Y42" i="4" s="1"/>
  <c r="Z51" i="3" l="1"/>
  <c r="Z52" i="3"/>
  <c r="Z53" i="3" s="1"/>
  <c r="Z41" i="4"/>
  <c r="Y44" i="4"/>
  <c r="Z15" i="4"/>
  <c r="Z32" i="4"/>
  <c r="Z54" i="3" l="1"/>
  <c r="AA24" i="3"/>
  <c r="Z16" i="4"/>
  <c r="AA15" i="4"/>
  <c r="C15" i="16" s="1"/>
  <c r="AA28" i="4"/>
  <c r="C28" i="16" s="1"/>
  <c r="AA32" i="4"/>
  <c r="C32" i="16" s="1"/>
  <c r="Z36" i="4" l="1"/>
  <c r="AA16" i="4"/>
  <c r="AB23" i="3"/>
  <c r="C23" i="13" s="1"/>
  <c r="C16" i="16"/>
  <c r="C36" i="16" s="1"/>
  <c r="Z30" i="4" l="1"/>
  <c r="AB24" i="3"/>
  <c r="C24" i="13" s="1"/>
  <c r="AA15" i="3"/>
  <c r="AA36" i="4"/>
  <c r="Z31" i="4" l="1"/>
  <c r="AA30" i="4"/>
  <c r="C30" i="16" s="1"/>
  <c r="AA26" i="3"/>
  <c r="AA31" i="3" s="1"/>
  <c r="AA41" i="3" s="1"/>
  <c r="AB15" i="3"/>
  <c r="AA43" i="3" l="1"/>
  <c r="AA48" i="3"/>
  <c r="AB26" i="3"/>
  <c r="AB31" i="3" s="1"/>
  <c r="C15" i="13"/>
  <c r="C26" i="13" s="1"/>
  <c r="AB15" i="4"/>
  <c r="AB32" i="4"/>
  <c r="AA31" i="4"/>
  <c r="C31" i="16" s="1"/>
  <c r="AB43" i="3" l="1"/>
  <c r="AB41" i="3"/>
  <c r="AA50" i="3"/>
  <c r="AC49" i="3"/>
  <c r="C31" i="13"/>
  <c r="C40" i="17"/>
  <c r="C46" i="17" s="1"/>
  <c r="AB16" i="4"/>
  <c r="AC41" i="3" l="1"/>
  <c r="C37" i="13"/>
  <c r="C39" i="13" s="1"/>
  <c r="AA51" i="3"/>
  <c r="AA52" i="3"/>
  <c r="AA53" i="3" s="1"/>
  <c r="AB36" i="4"/>
  <c r="AA54" i="3" l="1"/>
  <c r="Z33" i="4" l="1"/>
  <c r="Z34" i="4" l="1"/>
  <c r="AA34" i="4" s="1"/>
  <c r="AA33" i="4"/>
  <c r="C33" i="16" s="1"/>
  <c r="C34" i="16" s="1"/>
  <c r="C37" i="16" s="1"/>
  <c r="C38" i="16" s="1"/>
  <c r="C42" i="16" s="1"/>
  <c r="D41" i="16" s="1"/>
  <c r="C5" i="17"/>
  <c r="Z37" i="4" l="1"/>
  <c r="AA37" i="4" s="1"/>
  <c r="Z38" i="4" l="1"/>
  <c r="AA38" i="4" s="1"/>
  <c r="Z42" i="4" l="1"/>
  <c r="AB41" i="4" s="1"/>
  <c r="Z44" i="4" l="1"/>
  <c r="AC24" i="3" l="1"/>
  <c r="AB30" i="4" l="1"/>
  <c r="AC15" i="3"/>
  <c r="AC26" i="3" l="1"/>
  <c r="AC31" i="3" s="1"/>
  <c r="AB31" i="4"/>
  <c r="AB34" i="4" s="1"/>
  <c r="AC43" i="3" l="1"/>
  <c r="AC48" i="3"/>
  <c r="AB37" i="4"/>
  <c r="AC15" i="4"/>
  <c r="AC32" i="4"/>
  <c r="AD49" i="3" l="1"/>
  <c r="AC50" i="3"/>
  <c r="AC16" i="4"/>
  <c r="AB38" i="4"/>
  <c r="AC51" i="3" l="1"/>
  <c r="AC52" i="3"/>
  <c r="AC53" i="3" s="1"/>
  <c r="AB42" i="4"/>
  <c r="AC36" i="4"/>
  <c r="AC54" i="3" l="1"/>
  <c r="AB44" i="4"/>
  <c r="AC41" i="4"/>
  <c r="AD24" i="3" l="1"/>
  <c r="AD15" i="3" s="1"/>
  <c r="AD26" i="3" l="1"/>
  <c r="AD31" i="3" s="1"/>
  <c r="AC30" i="4"/>
  <c r="AD43" i="3" l="1"/>
  <c r="AD48" i="3"/>
  <c r="AC31" i="4"/>
  <c r="AC34" i="4" s="1"/>
  <c r="AD50" i="3" l="1"/>
  <c r="AE49" i="3"/>
  <c r="AC37" i="4"/>
  <c r="AD15" i="4"/>
  <c r="AD32" i="4"/>
  <c r="AD51" i="3" l="1"/>
  <c r="AD52" i="3"/>
  <c r="AD53" i="3" s="1"/>
  <c r="AD16" i="4"/>
  <c r="AC38" i="4"/>
  <c r="AD54" i="3" l="1"/>
  <c r="AC42" i="4"/>
  <c r="AD36" i="4"/>
  <c r="AD41" i="4" l="1"/>
  <c r="AC44" i="4"/>
  <c r="AE24" i="3" l="1"/>
  <c r="AE15" i="3" s="1"/>
  <c r="AE26" i="3" l="1"/>
  <c r="AE31" i="3" s="1"/>
  <c r="AE41" i="3" s="1"/>
  <c r="AD30" i="4"/>
  <c r="AE43" i="3" l="1"/>
  <c r="AE48" i="3"/>
  <c r="AD31" i="4"/>
  <c r="AE50" i="3" l="1"/>
  <c r="AF49" i="3"/>
  <c r="AE32" i="4"/>
  <c r="AE15" i="4"/>
  <c r="AE51" i="3" l="1"/>
  <c r="AE52" i="3"/>
  <c r="AE53" i="3" s="1"/>
  <c r="AE16" i="4"/>
  <c r="AE54" i="3" l="1"/>
  <c r="AE36" i="4"/>
  <c r="AD33" i="4" l="1"/>
  <c r="AD34" i="4" l="1"/>
  <c r="AD37" i="4" l="1"/>
  <c r="AD38" i="4" l="1"/>
  <c r="AD42" i="4" l="1"/>
  <c r="AD44" i="4" l="1"/>
  <c r="AE41" i="4"/>
  <c r="AF24" i="3" l="1"/>
  <c r="AF15" i="3" s="1"/>
  <c r="AF26" i="3" l="1"/>
  <c r="AF31" i="3" s="1"/>
  <c r="AE30" i="4"/>
  <c r="AF43" i="3" l="1"/>
  <c r="AF48" i="3"/>
  <c r="AE31" i="4"/>
  <c r="AE34" i="4" s="1"/>
  <c r="AF50" i="3" l="1"/>
  <c r="AG49" i="3"/>
  <c r="AF15" i="4"/>
  <c r="AF32" i="4"/>
  <c r="AE37" i="4"/>
  <c r="AF51" i="3" l="1"/>
  <c r="AF52" i="3"/>
  <c r="AF53" i="3" s="1"/>
  <c r="AE38" i="4"/>
  <c r="AF16" i="4"/>
  <c r="AF54" i="3" l="1"/>
  <c r="AF36" i="4"/>
  <c r="AE42" i="4"/>
  <c r="AF41" i="4" l="1"/>
  <c r="AE44" i="4"/>
  <c r="AG24" i="3" l="1"/>
  <c r="AG15" i="3" s="1"/>
  <c r="AG26" i="3" l="1"/>
  <c r="AG31" i="3" s="1"/>
  <c r="AF30" i="4"/>
  <c r="AG43" i="3" l="1"/>
  <c r="AG48" i="3"/>
  <c r="AF31" i="4"/>
  <c r="AF34" i="4" s="1"/>
  <c r="AH49" i="3" l="1"/>
  <c r="AG50" i="3"/>
  <c r="AF37" i="4"/>
  <c r="AG15" i="4"/>
  <c r="AG32" i="4"/>
  <c r="AG52" i="3" l="1"/>
  <c r="AG53" i="3" s="1"/>
  <c r="AG51" i="3"/>
  <c r="AG16" i="4"/>
  <c r="AG36" i="4" s="1"/>
  <c r="AF38" i="4"/>
  <c r="AG54" i="3" l="1"/>
  <c r="AF42" i="4"/>
  <c r="AF44" i="4" l="1"/>
  <c r="AG41" i="4"/>
  <c r="AH24" i="3" l="1"/>
  <c r="AH15" i="3" s="1"/>
  <c r="AH26" i="3" s="1"/>
  <c r="AH31" i="3" s="1"/>
  <c r="AH41" i="3" s="1"/>
  <c r="AH43" i="3" l="1"/>
  <c r="AH48" i="3"/>
  <c r="AG30" i="4"/>
  <c r="AH50" i="3" l="1"/>
  <c r="AI49" i="3"/>
  <c r="AG31" i="4"/>
  <c r="AH52" i="3" l="1"/>
  <c r="AH53" i="3" s="1"/>
  <c r="AH51" i="3"/>
  <c r="AH32" i="4"/>
  <c r="AH15" i="4"/>
  <c r="AH54" i="3" l="1"/>
  <c r="AH16" i="4"/>
  <c r="AH36" i="4" s="1"/>
  <c r="AG33" i="4" l="1"/>
  <c r="AG34" i="4" l="1"/>
  <c r="AG37" i="4" s="1"/>
  <c r="AG38" i="4" s="1"/>
  <c r="AG42" i="4" s="1"/>
  <c r="AH41" i="4" l="1"/>
  <c r="AG44" i="4"/>
  <c r="AI24" i="3" l="1"/>
  <c r="AH30" i="4" l="1"/>
  <c r="AI15" i="3"/>
  <c r="AI26" i="3" s="1"/>
  <c r="AI31" i="3" s="1"/>
  <c r="AI43" i="3" l="1"/>
  <c r="AI48" i="3"/>
  <c r="AH31" i="4"/>
  <c r="AI50" i="3" l="1"/>
  <c r="AJ49" i="3"/>
  <c r="AI32" i="4"/>
  <c r="AI15" i="4"/>
  <c r="AH34" i="4"/>
  <c r="AH37" i="4" s="1"/>
  <c r="AH38" i="4" s="1"/>
  <c r="AH42" i="4" s="1"/>
  <c r="AI51" i="3" l="1"/>
  <c r="AI52" i="3"/>
  <c r="AI53" i="3" s="1"/>
  <c r="AI41" i="4"/>
  <c r="AH44" i="4"/>
  <c r="AI16" i="4"/>
  <c r="AI36" i="4" s="1"/>
  <c r="AI54" i="3" l="1"/>
  <c r="AJ24" i="3" l="1"/>
  <c r="AJ15" i="3" s="1"/>
  <c r="AJ26" i="3" s="1"/>
  <c r="AJ31" i="3" s="1"/>
  <c r="AJ43" i="3" l="1"/>
  <c r="AJ48" i="3"/>
  <c r="AI30" i="4"/>
  <c r="AJ50" i="3" l="1"/>
  <c r="AK49" i="3"/>
  <c r="AI31" i="4"/>
  <c r="AI34" i="4" s="1"/>
  <c r="AI37" i="4" s="1"/>
  <c r="AI38" i="4" s="1"/>
  <c r="AI42" i="4" s="1"/>
  <c r="AJ51" i="3" l="1"/>
  <c r="AJ52" i="3"/>
  <c r="AJ53" i="3" s="1"/>
  <c r="AI44" i="4"/>
  <c r="AJ41" i="4"/>
  <c r="AJ15" i="4"/>
  <c r="AJ32" i="4"/>
  <c r="AJ54" i="3" l="1"/>
  <c r="AJ16" i="4"/>
  <c r="AJ36" i="4" s="1"/>
  <c r="AK24" i="3" l="1"/>
  <c r="AK15" i="3" s="1"/>
  <c r="AK26" i="3" s="1"/>
  <c r="AK31" i="3" s="1"/>
  <c r="AK41" i="3" s="1"/>
  <c r="AK43" i="3" l="1"/>
  <c r="AK48" i="3"/>
  <c r="AJ30" i="4"/>
  <c r="AL49" i="3" l="1"/>
  <c r="AK50" i="3"/>
  <c r="AJ31" i="4"/>
  <c r="AK51" i="3" l="1"/>
  <c r="AK52" i="3"/>
  <c r="AK53" i="3" s="1"/>
  <c r="AK15" i="4"/>
  <c r="AK32" i="4"/>
  <c r="AK54" i="3" l="1"/>
  <c r="AK16" i="4"/>
  <c r="AK36" i="4" s="1"/>
  <c r="AJ33" i="4" l="1"/>
  <c r="AJ34" i="4" l="1"/>
  <c r="AJ37" i="4" s="1"/>
  <c r="AJ38" i="4" s="1"/>
  <c r="AJ42" i="4" s="1"/>
  <c r="AK41" i="4" s="1"/>
  <c r="AJ44" i="4" l="1"/>
  <c r="AL24" i="3" l="1"/>
  <c r="AL15" i="3" s="1"/>
  <c r="AL26" i="3" s="1"/>
  <c r="AL31" i="3" s="1"/>
  <c r="AL43" i="3" l="1"/>
  <c r="AL48" i="3"/>
  <c r="AK30" i="4"/>
  <c r="AL50" i="3" l="1"/>
  <c r="AM49" i="3"/>
  <c r="AK31" i="4"/>
  <c r="AL52" i="3" l="1"/>
  <c r="AL53" i="3" s="1"/>
  <c r="AL51" i="3"/>
  <c r="AL32" i="4"/>
  <c r="AL15" i="4"/>
  <c r="AK34" i="4"/>
  <c r="AK37" i="4" s="1"/>
  <c r="AK38" i="4" s="1"/>
  <c r="AK42" i="4" s="1"/>
  <c r="AL54" i="3" l="1"/>
  <c r="AL16" i="4"/>
  <c r="AL36" i="4" s="1"/>
  <c r="AK44" i="4"/>
  <c r="AL41" i="4"/>
  <c r="AM24" i="3" l="1"/>
  <c r="AM15" i="3" s="1"/>
  <c r="AM26" i="3" s="1"/>
  <c r="AM31" i="3" s="1"/>
  <c r="AM43" i="3" l="1"/>
  <c r="AM48" i="3"/>
  <c r="AL30" i="4"/>
  <c r="AM50" i="3" l="1"/>
  <c r="AN49" i="3"/>
  <c r="AL31" i="4"/>
  <c r="AL34" i="4" s="1"/>
  <c r="AL37" i="4" s="1"/>
  <c r="AL38" i="4" s="1"/>
  <c r="AL42" i="4" s="1"/>
  <c r="AM51" i="3" l="1"/>
  <c r="AM52" i="3"/>
  <c r="AM53" i="3" s="1"/>
  <c r="AM41" i="4"/>
  <c r="AL44" i="4"/>
  <c r="AM15" i="4"/>
  <c r="AM32" i="4"/>
  <c r="AM54" i="3" l="1"/>
  <c r="AN32" i="4"/>
  <c r="D32" i="16" s="1"/>
  <c r="AM16" i="4"/>
  <c r="AN15" i="4"/>
  <c r="D15" i="16" s="1"/>
  <c r="AN28" i="4"/>
  <c r="D28" i="16" s="1"/>
  <c r="AM36" i="4" l="1"/>
  <c r="AN16" i="4"/>
  <c r="AN24" i="3"/>
  <c r="AO23" i="3"/>
  <c r="D23" i="13" s="1"/>
  <c r="D16" i="16"/>
  <c r="D36" i="16" s="1"/>
  <c r="AN36" i="4" l="1"/>
  <c r="AM30" i="4"/>
  <c r="AO24" i="3"/>
  <c r="D24" i="13" s="1"/>
  <c r="AN15" i="3"/>
  <c r="AN26" i="3" l="1"/>
  <c r="AN31" i="3" s="1"/>
  <c r="AN41" i="3" s="1"/>
  <c r="AO15" i="3"/>
  <c r="AM31" i="4"/>
  <c r="AN30" i="4"/>
  <c r="D30" i="16" s="1"/>
  <c r="AN43" i="3" l="1"/>
  <c r="AN48" i="3"/>
  <c r="AO26" i="3"/>
  <c r="D15" i="13"/>
  <c r="AO32" i="4"/>
  <c r="AO15" i="4"/>
  <c r="AN31" i="4"/>
  <c r="D31" i="16" s="1"/>
  <c r="AN50" i="3" l="1"/>
  <c r="AP49" i="3"/>
  <c r="AO31" i="3"/>
  <c r="D26" i="13"/>
  <c r="AO16" i="4"/>
  <c r="AO43" i="3" l="1"/>
  <c r="AO41" i="3"/>
  <c r="AP41" i="3" s="1"/>
  <c r="AN51" i="3"/>
  <c r="AN52" i="3"/>
  <c r="AN53" i="3" s="1"/>
  <c r="D31" i="13"/>
  <c r="D40" i="17"/>
  <c r="D46" i="17" s="1"/>
  <c r="AO36" i="4"/>
  <c r="AN54" i="3" l="1"/>
  <c r="AM33" i="4" l="1"/>
  <c r="D37" i="13" l="1"/>
  <c r="AN33" i="4"/>
  <c r="D33" i="16" s="1"/>
  <c r="AM34" i="4"/>
  <c r="D34" i="16" l="1"/>
  <c r="D37" i="16" s="1"/>
  <c r="D38" i="16" s="1"/>
  <c r="D42" i="16" s="1"/>
  <c r="E41" i="16" s="1"/>
  <c r="D39" i="13"/>
  <c r="D5" i="17" s="1"/>
  <c r="AM37" i="4"/>
  <c r="AN34" i="4"/>
  <c r="AN37" i="4" l="1"/>
  <c r="AM38" i="4"/>
  <c r="AN38" i="4" l="1"/>
  <c r="AM42" i="4"/>
  <c r="AO41" i="4" l="1"/>
  <c r="AM44" i="4"/>
  <c r="AO30" i="4" l="1"/>
  <c r="AP15" i="3"/>
  <c r="AO31" i="4" l="1"/>
  <c r="AP26" i="3"/>
  <c r="AP31" i="3" s="1"/>
  <c r="AP43" i="3" l="1"/>
  <c r="AP48" i="3"/>
  <c r="AP15" i="4"/>
  <c r="AP32" i="4"/>
  <c r="AO34" i="4"/>
  <c r="AQ49" i="3" l="1"/>
  <c r="AP50" i="3"/>
  <c r="AO37" i="4"/>
  <c r="AP16" i="4"/>
  <c r="AP52" i="3" l="1"/>
  <c r="AP53" i="3" s="1"/>
  <c r="AP51" i="3"/>
  <c r="AO38" i="4"/>
  <c r="AP36" i="4"/>
  <c r="AP54" i="3" l="1"/>
  <c r="AO42" i="4"/>
  <c r="AP41" i="4" l="1"/>
  <c r="AO44" i="4"/>
  <c r="AQ15" i="3" l="1"/>
  <c r="AQ26" i="3" l="1"/>
  <c r="AQ31" i="3" s="1"/>
  <c r="AP30" i="4"/>
  <c r="AQ43" i="3" l="1"/>
  <c r="AQ48" i="3"/>
  <c r="AP31" i="4"/>
  <c r="AQ50" i="3" l="1"/>
  <c r="AR49" i="3"/>
  <c r="AQ32" i="4"/>
  <c r="AQ15" i="4"/>
  <c r="AP34" i="4"/>
  <c r="AQ52" i="3" l="1"/>
  <c r="AQ53" i="3" s="1"/>
  <c r="AQ51" i="3"/>
  <c r="AQ16" i="4"/>
  <c r="AP37" i="4"/>
  <c r="AQ54" i="3" l="1"/>
  <c r="AQ36" i="4"/>
  <c r="AP38" i="4"/>
  <c r="AP42" i="4" l="1"/>
  <c r="AQ41" i="4" l="1"/>
  <c r="AP44" i="4"/>
  <c r="AQ30" i="4" l="1"/>
  <c r="AR15" i="3"/>
  <c r="AR26" i="3" l="1"/>
  <c r="AR31" i="3" s="1"/>
  <c r="AR41" i="3" s="1"/>
  <c r="AQ31" i="4"/>
  <c r="AR43" i="3" l="1"/>
  <c r="AR48" i="3"/>
  <c r="AR15" i="4"/>
  <c r="AR32" i="4"/>
  <c r="AR50" i="3" l="1"/>
  <c r="AS49" i="3"/>
  <c r="AR16" i="4"/>
  <c r="AR51" i="3" l="1"/>
  <c r="AR52" i="3"/>
  <c r="AR53" i="3" s="1"/>
  <c r="AR36" i="4"/>
  <c r="AR54" i="3" l="1"/>
  <c r="AQ33" i="4" l="1"/>
  <c r="AQ34" i="4" l="1"/>
  <c r="AQ37" i="4" s="1"/>
  <c r="AQ38" i="4" l="1"/>
  <c r="AQ42" i="4" l="1"/>
  <c r="AR41" i="4" l="1"/>
  <c r="AQ44" i="4"/>
  <c r="AS15" i="3" l="1"/>
  <c r="AS26" i="3" l="1"/>
  <c r="AS31" i="3" s="1"/>
  <c r="AR30" i="4"/>
  <c r="AS43" i="3" l="1"/>
  <c r="AS48" i="3"/>
  <c r="AR31" i="4"/>
  <c r="AS50" i="3" l="1"/>
  <c r="AT49" i="3"/>
  <c r="AS15" i="4"/>
  <c r="AS32" i="4"/>
  <c r="AR34" i="4"/>
  <c r="AS51" i="3" l="1"/>
  <c r="AS52" i="3"/>
  <c r="AS53" i="3" s="1"/>
  <c r="AR37" i="4"/>
  <c r="AS16" i="4"/>
  <c r="AS54" i="3" l="1"/>
  <c r="AR38" i="4"/>
  <c r="AS36" i="4"/>
  <c r="AR42" i="4" l="1"/>
  <c r="AS41" i="4" l="1"/>
  <c r="AR44" i="4"/>
  <c r="AS30" i="4" l="1"/>
  <c r="AT15" i="3"/>
  <c r="AS31" i="4" l="1"/>
  <c r="AT26" i="3"/>
  <c r="AT31" i="3" s="1"/>
  <c r="AT43" i="3" l="1"/>
  <c r="AT48" i="3"/>
  <c r="AT32" i="4"/>
  <c r="AT15" i="4"/>
  <c r="AS34" i="4"/>
  <c r="AU49" i="3" l="1"/>
  <c r="AT50" i="3"/>
  <c r="AT16" i="4"/>
  <c r="AT36" i="4" s="1"/>
  <c r="AS37" i="4"/>
  <c r="AT51" i="3" l="1"/>
  <c r="AT52" i="3"/>
  <c r="AT53" i="3" s="1"/>
  <c r="AS38" i="4"/>
  <c r="AT54" i="3" l="1"/>
  <c r="AS42" i="4"/>
  <c r="AS44" i="4" l="1"/>
  <c r="AT41" i="4"/>
  <c r="AU15" i="3" l="1"/>
  <c r="AU26" i="3" s="1"/>
  <c r="AU31" i="3" s="1"/>
  <c r="AU41" i="3" s="1"/>
  <c r="AU43" i="3" l="1"/>
  <c r="AU48" i="3"/>
  <c r="AT30" i="4"/>
  <c r="AU50" i="3" l="1"/>
  <c r="AV49" i="3"/>
  <c r="AT31" i="4"/>
  <c r="AU51" i="3" l="1"/>
  <c r="AU52" i="3"/>
  <c r="AU53" i="3" s="1"/>
  <c r="AU15" i="4"/>
  <c r="AU32" i="4"/>
  <c r="AU54" i="3" l="1"/>
  <c r="AU16" i="4"/>
  <c r="AU36" i="4" s="1"/>
  <c r="AT33" i="4" l="1"/>
  <c r="AT34" i="4" l="1"/>
  <c r="AT37" i="4" s="1"/>
  <c r="AT38" i="4" s="1"/>
  <c r="AT42" i="4" s="1"/>
  <c r="AT44" i="4" l="1"/>
  <c r="AU41" i="4"/>
  <c r="AU30" i="4" l="1"/>
  <c r="AV15" i="3"/>
  <c r="AV26" i="3" s="1"/>
  <c r="AV31" i="3" s="1"/>
  <c r="AV43" i="3" l="1"/>
  <c r="AV48" i="3"/>
  <c r="AU31" i="4"/>
  <c r="AU34" i="4" s="1"/>
  <c r="AU37" i="4" s="1"/>
  <c r="AU38" i="4" s="1"/>
  <c r="AU42" i="4" s="1"/>
  <c r="AV50" i="3" l="1"/>
  <c r="AW49" i="3"/>
  <c r="AV15" i="4"/>
  <c r="AV32" i="4"/>
  <c r="AV41" i="4"/>
  <c r="AU44" i="4"/>
  <c r="AV51" i="3" l="1"/>
  <c r="AV52" i="3"/>
  <c r="AV53" i="3" s="1"/>
  <c r="AV16" i="4"/>
  <c r="AV36" i="4" s="1"/>
  <c r="AV54" i="3" l="1"/>
  <c r="AV30" i="4" l="1"/>
  <c r="AW15" i="3"/>
  <c r="AW26" i="3" s="1"/>
  <c r="AW31" i="3" s="1"/>
  <c r="AW43" i="3" l="1"/>
  <c r="AW48" i="3"/>
  <c r="AV31" i="4"/>
  <c r="AV34" i="4" s="1"/>
  <c r="AV37" i="4" s="1"/>
  <c r="AV38" i="4" s="1"/>
  <c r="AV42" i="4" s="1"/>
  <c r="AW50" i="3" l="1"/>
  <c r="AX49" i="3"/>
  <c r="AW41" i="4"/>
  <c r="AV44" i="4"/>
  <c r="AW15" i="4"/>
  <c r="AW32" i="4"/>
  <c r="AW51" i="3" l="1"/>
  <c r="AW52" i="3"/>
  <c r="AW53" i="3" s="1"/>
  <c r="AW16" i="4"/>
  <c r="AW36" i="4" s="1"/>
  <c r="AW54" i="3" l="1"/>
  <c r="AX15" i="3"/>
  <c r="AX26" i="3" s="1"/>
  <c r="AX31" i="3" s="1"/>
  <c r="AX41" i="3" s="1"/>
  <c r="AX43" i="3" l="1"/>
  <c r="AX48" i="3"/>
  <c r="AW30" i="4"/>
  <c r="AY49" i="3" l="1"/>
  <c r="AX50" i="3"/>
  <c r="AW31" i="4"/>
  <c r="AX52" i="3" l="1"/>
  <c r="AX53" i="3" s="1"/>
  <c r="AX51" i="3"/>
  <c r="AX15" i="4"/>
  <c r="AX32" i="4"/>
  <c r="AX54" i="3" l="1"/>
  <c r="AX16" i="4"/>
  <c r="AX36" i="4" s="1"/>
  <c r="AW33" i="4" l="1"/>
  <c r="AW34" i="4" s="1"/>
  <c r="AW37" i="4" s="1"/>
  <c r="AW38" i="4" s="1"/>
  <c r="AW42" i="4" s="1"/>
  <c r="AX41" i="4" l="1"/>
  <c r="AW44" i="4"/>
  <c r="AX30" i="4" l="1"/>
  <c r="AY15" i="3"/>
  <c r="AY26" i="3" s="1"/>
  <c r="AY31" i="3" s="1"/>
  <c r="AY43" i="3" l="1"/>
  <c r="AY48" i="3"/>
  <c r="AX31" i="4"/>
  <c r="AX34" i="4" s="1"/>
  <c r="AX37" i="4" s="1"/>
  <c r="AX38" i="4" s="1"/>
  <c r="AX42" i="4" s="1"/>
  <c r="AY50" i="3" l="1"/>
  <c r="AZ49" i="3"/>
  <c r="AY41" i="4"/>
  <c r="AX44" i="4"/>
  <c r="AY15" i="4"/>
  <c r="AY32" i="4"/>
  <c r="AY51" i="3" l="1"/>
  <c r="AY52" i="3"/>
  <c r="AY53" i="3" s="1"/>
  <c r="AY16" i="4"/>
  <c r="AY36" i="4" s="1"/>
  <c r="AY54" i="3" l="1"/>
  <c r="AY30" i="4" l="1"/>
  <c r="AZ15" i="3"/>
  <c r="AZ26" i="3" s="1"/>
  <c r="AZ31" i="3" s="1"/>
  <c r="AZ43" i="3" l="1"/>
  <c r="AZ48" i="3"/>
  <c r="AY31" i="4"/>
  <c r="AY34" i="4" s="1"/>
  <c r="AY37" i="4" s="1"/>
  <c r="AY38" i="4" s="1"/>
  <c r="AY42" i="4" s="1"/>
  <c r="AZ50" i="3" l="1"/>
  <c r="BA49" i="3"/>
  <c r="AY44" i="4"/>
  <c r="AZ41" i="4"/>
  <c r="AZ15" i="4"/>
  <c r="AZ32" i="4"/>
  <c r="AZ51" i="3" l="1"/>
  <c r="AZ52" i="3"/>
  <c r="AZ53" i="3" s="1"/>
  <c r="BA32" i="4"/>
  <c r="E32" i="16" s="1"/>
  <c r="BA28" i="4"/>
  <c r="E28" i="16" s="1"/>
  <c r="AZ16" i="4"/>
  <c r="BA15" i="4"/>
  <c r="E15" i="16" s="1"/>
  <c r="AZ54" i="3" l="1"/>
  <c r="AZ36" i="4"/>
  <c r="BA16" i="4"/>
  <c r="E16" i="16"/>
  <c r="E36" i="16" s="1"/>
  <c r="BA15" i="3"/>
  <c r="BB23" i="3"/>
  <c r="E23" i="13" s="1"/>
  <c r="BA36" i="4" l="1"/>
  <c r="AZ30" i="4"/>
  <c r="BB24" i="3"/>
  <c r="E24" i="13" s="1"/>
  <c r="BA26" i="3"/>
  <c r="BA31" i="3" s="1"/>
  <c r="BA41" i="3" s="1"/>
  <c r="BB15" i="3"/>
  <c r="E15" i="13" s="1"/>
  <c r="BA43" i="3" l="1"/>
  <c r="BA48" i="3"/>
  <c r="BB26" i="3"/>
  <c r="BB31" i="3" s="1"/>
  <c r="E26" i="13"/>
  <c r="E40" i="17" s="1"/>
  <c r="AZ31" i="4"/>
  <c r="BA30" i="4"/>
  <c r="E30" i="16" s="1"/>
  <c r="BB43" i="3" l="1"/>
  <c r="BB41" i="3"/>
  <c r="BC41" i="3" s="1"/>
  <c r="BA50" i="3"/>
  <c r="BC49" i="3"/>
  <c r="E31" i="13"/>
  <c r="BB32" i="4"/>
  <c r="BB15" i="4"/>
  <c r="BA31" i="4"/>
  <c r="E31" i="16" s="1"/>
  <c r="E46" i="17"/>
  <c r="F46" i="17"/>
  <c r="BA51" i="3" l="1"/>
  <c r="BA52" i="3"/>
  <c r="BA53" i="3" s="1"/>
  <c r="BB16" i="4"/>
  <c r="BA54" i="3" l="1"/>
  <c r="BB36" i="4"/>
  <c r="AZ33" i="4" l="1"/>
  <c r="AZ34" i="4" s="1"/>
  <c r="E37" i="13" l="1"/>
  <c r="E39" i="13" s="1"/>
  <c r="E5" i="17" s="1"/>
  <c r="BA33" i="4"/>
  <c r="E33" i="16" s="1"/>
  <c r="E34" i="16" s="1"/>
  <c r="E37" i="16" s="1"/>
  <c r="E38" i="16" s="1"/>
  <c r="E42" i="16" s="1"/>
  <c r="F41" i="16" s="1"/>
  <c r="AZ37" i="4"/>
  <c r="BA34" i="4"/>
  <c r="BA37" i="4" l="1"/>
  <c r="AZ38" i="4"/>
  <c r="BA38" i="4" l="1"/>
  <c r="AZ42" i="4"/>
  <c r="BB41" i="4" l="1"/>
  <c r="AZ44" i="4"/>
  <c r="BB30" i="4" l="1"/>
  <c r="BC15" i="3"/>
  <c r="BC26" i="3" l="1"/>
  <c r="BC31" i="3" s="1"/>
  <c r="BB31" i="4"/>
  <c r="BB34" i="4" s="1"/>
  <c r="BC43" i="3" l="1"/>
  <c r="BC48" i="3"/>
  <c r="BC32" i="4"/>
  <c r="BC15" i="4"/>
  <c r="BB37" i="4"/>
  <c r="BD49" i="3" l="1"/>
  <c r="BC50" i="3"/>
  <c r="BC16" i="4"/>
  <c r="BB38" i="4"/>
  <c r="BC51" i="3" l="1"/>
  <c r="BC52" i="3"/>
  <c r="BC53" i="3" s="1"/>
  <c r="BB42" i="4"/>
  <c r="BC36" i="4"/>
  <c r="BC54" i="3" l="1"/>
  <c r="BC41" i="4"/>
  <c r="BB44" i="4"/>
  <c r="BD15" i="3" l="1"/>
  <c r="BD26" i="3" l="1"/>
  <c r="BD31" i="3" s="1"/>
  <c r="BC30" i="4"/>
  <c r="BD48" i="3" l="1"/>
  <c r="BE49" i="3" s="1"/>
  <c r="BC31" i="4"/>
  <c r="BC34" i="4" s="1"/>
  <c r="BD50" i="3" l="1"/>
  <c r="BD51" i="3" s="1"/>
  <c r="BC37" i="4"/>
  <c r="BD32" i="4"/>
  <c r="BD15" i="4"/>
  <c r="BD52" i="3" l="1"/>
  <c r="BD53" i="3" s="1"/>
  <c r="BD54" i="3" s="1"/>
  <c r="BC38" i="4"/>
  <c r="BD16" i="4"/>
  <c r="BD36" i="4" l="1"/>
  <c r="BC42" i="4"/>
  <c r="BD41" i="4" l="1"/>
  <c r="BC44" i="4"/>
  <c r="BD43" i="3"/>
  <c r="BE15" i="3" l="1"/>
  <c r="BE26" i="3" l="1"/>
  <c r="BE31" i="3" s="1"/>
  <c r="BD30" i="4"/>
  <c r="BE48" i="3" l="1"/>
  <c r="BE50" i="3" s="1"/>
  <c r="BE41" i="3"/>
  <c r="BD31" i="4"/>
  <c r="BF49" i="3" l="1"/>
  <c r="BE51" i="3"/>
  <c r="BE52" i="3"/>
  <c r="BE53" i="3" s="1"/>
  <c r="BE32" i="4"/>
  <c r="BE15" i="4"/>
  <c r="BE54" i="3" l="1"/>
  <c r="BE16" i="4"/>
  <c r="BE36" i="4" l="1"/>
  <c r="BD33" i="4" l="1"/>
  <c r="BE43" i="3"/>
  <c r="BD34" i="4" l="1"/>
  <c r="BD37" i="4" l="1"/>
  <c r="BD38" i="4" l="1"/>
  <c r="BD42" i="4" l="1"/>
  <c r="BE41" i="4" l="1"/>
  <c r="BD44" i="4"/>
  <c r="BF15" i="3" l="1"/>
  <c r="BF26" i="3" l="1"/>
  <c r="BF31" i="3" s="1"/>
  <c r="BE30" i="4"/>
  <c r="BF48" i="3" l="1"/>
  <c r="BF50" i="3" s="1"/>
  <c r="BE31" i="4"/>
  <c r="BE34" i="4" s="1"/>
  <c r="BG49" i="3" l="1"/>
  <c r="BF51" i="3"/>
  <c r="BF52" i="3"/>
  <c r="BF53" i="3" s="1"/>
  <c r="BE37" i="4"/>
  <c r="BF32" i="4"/>
  <c r="BF15" i="4"/>
  <c r="BF54" i="3" l="1"/>
  <c r="BF16" i="4"/>
  <c r="BE38" i="4"/>
  <c r="BF43" i="3" l="1"/>
  <c r="BE42" i="4"/>
  <c r="BF36" i="4"/>
  <c r="BF41" i="4" l="1"/>
  <c r="BE44" i="4"/>
  <c r="BG15" i="3" l="1"/>
  <c r="BG26" i="3" l="1"/>
  <c r="BG31" i="3" s="1"/>
  <c r="BF30" i="4"/>
  <c r="BG48" i="3" l="1"/>
  <c r="BH49" i="3" s="1"/>
  <c r="BF31" i="4"/>
  <c r="BF34" i="4" s="1"/>
  <c r="BG50" i="3" l="1"/>
  <c r="BG52" i="3" s="1"/>
  <c r="BG53" i="3" s="1"/>
  <c r="BF37" i="4"/>
  <c r="BG15" i="4"/>
  <c r="BG32" i="4"/>
  <c r="BG51" i="3" l="1"/>
  <c r="BG54" i="3" s="1"/>
  <c r="BG16" i="4"/>
  <c r="BG36" i="4" s="1"/>
  <c r="BF38" i="4"/>
  <c r="BF42" i="4" l="1"/>
  <c r="BG43" i="3" l="1"/>
  <c r="BF44" i="4"/>
  <c r="BG41" i="4"/>
  <c r="BH15" i="3" l="1"/>
  <c r="BH26" i="3" s="1"/>
  <c r="BH31" i="3" s="1"/>
  <c r="BH48" i="3" l="1"/>
  <c r="BI49" i="3" s="1"/>
  <c r="BH41" i="3"/>
  <c r="BG30" i="4"/>
  <c r="BH50" i="3" l="1"/>
  <c r="BH51" i="3" s="1"/>
  <c r="BG31" i="4"/>
  <c r="BH52" i="3" l="1"/>
  <c r="BH53" i="3" s="1"/>
  <c r="BH32" i="4"/>
  <c r="BH15" i="4"/>
  <c r="BH54" i="3" l="1"/>
  <c r="BH16" i="4"/>
  <c r="BH36" i="4" s="1"/>
  <c r="BG33" i="4" l="1"/>
  <c r="BH43" i="3"/>
  <c r="BG34" i="4" l="1"/>
  <c r="BG37" i="4" s="1"/>
  <c r="BG38" i="4" s="1"/>
  <c r="BG42" i="4" s="1"/>
  <c r="BG44" i="4" l="1"/>
  <c r="BH41" i="4"/>
  <c r="BI15" i="3" l="1"/>
  <c r="BI26" i="3" s="1"/>
  <c r="BI31" i="3" s="1"/>
  <c r="BI48" i="3" l="1"/>
  <c r="BI50" i="3" s="1"/>
  <c r="BH30" i="4"/>
  <c r="BJ49" i="3" l="1"/>
  <c r="BI51" i="3"/>
  <c r="BI52" i="3"/>
  <c r="BI53" i="3" s="1"/>
  <c r="BH31" i="4"/>
  <c r="BH34" i="4" s="1"/>
  <c r="BH37" i="4" s="1"/>
  <c r="BH38" i="4" s="1"/>
  <c r="BH42" i="4" s="1"/>
  <c r="BI54" i="3" l="1"/>
  <c r="BI41" i="4"/>
  <c r="BH44" i="4"/>
  <c r="BI15" i="4"/>
  <c r="BI32" i="4"/>
  <c r="BI16" i="4" l="1"/>
  <c r="BI36" i="4" s="1"/>
  <c r="BJ15" i="3" l="1"/>
  <c r="BJ26" i="3" s="1"/>
  <c r="BJ31" i="3" s="1"/>
  <c r="BI43" i="3"/>
  <c r="BJ48" i="3" l="1"/>
  <c r="BJ50" i="3" s="1"/>
  <c r="BK49" i="3"/>
  <c r="BI30" i="4"/>
  <c r="BJ51" i="3" l="1"/>
  <c r="BJ52" i="3"/>
  <c r="BJ53" i="3" s="1"/>
  <c r="BI31" i="4"/>
  <c r="BI34" i="4" s="1"/>
  <c r="BI37" i="4" s="1"/>
  <c r="BI38" i="4" s="1"/>
  <c r="BI42" i="4" s="1"/>
  <c r="BJ54" i="3" l="1"/>
  <c r="BI44" i="4"/>
  <c r="BJ41" i="4"/>
  <c r="BJ32" i="4"/>
  <c r="BJ15" i="4"/>
  <c r="BJ16" i="4" l="1"/>
  <c r="BJ36" i="4" s="1"/>
  <c r="BK15" i="3" l="1"/>
  <c r="BK26" i="3" s="1"/>
  <c r="BK31" i="3" s="1"/>
  <c r="BJ43" i="3"/>
  <c r="BK48" i="3" l="1"/>
  <c r="BK50" i="3" s="1"/>
  <c r="BK41" i="3"/>
  <c r="BJ30" i="4"/>
  <c r="BL49" i="3" l="1"/>
  <c r="BK51" i="3"/>
  <c r="BK52" i="3"/>
  <c r="BK53" i="3" s="1"/>
  <c r="BJ31" i="4"/>
  <c r="BK54" i="3" l="1"/>
  <c r="BK15" i="4"/>
  <c r="BK32" i="4"/>
  <c r="BK16" i="4" l="1"/>
  <c r="BK36" i="4" s="1"/>
  <c r="BJ33" i="4" l="1"/>
  <c r="BK43" i="3"/>
  <c r="BJ34" i="4" l="1"/>
  <c r="BJ37" i="4" s="1"/>
  <c r="BJ38" i="4" s="1"/>
  <c r="BJ42" i="4" s="1"/>
  <c r="BK41" i="4" l="1"/>
  <c r="BJ44" i="4"/>
  <c r="BK30" i="4" l="1"/>
  <c r="BL15" i="3"/>
  <c r="BL26" i="3" s="1"/>
  <c r="BL31" i="3" s="1"/>
  <c r="BL48" i="3" l="1"/>
  <c r="BM49" i="3" s="1"/>
  <c r="BK31" i="4"/>
  <c r="BL50" i="3" l="1"/>
  <c r="BL52" i="3" s="1"/>
  <c r="BL53" i="3" s="1"/>
  <c r="BL32" i="4"/>
  <c r="BL15" i="4"/>
  <c r="BK34" i="4"/>
  <c r="BK37" i="4" s="1"/>
  <c r="BK38" i="4" s="1"/>
  <c r="BK42" i="4" s="1"/>
  <c r="BL51" i="3" l="1"/>
  <c r="BL54" i="3" s="1"/>
  <c r="BL41" i="4"/>
  <c r="BK44" i="4"/>
  <c r="BL16" i="4"/>
  <c r="BL36" i="4" s="1"/>
  <c r="BL43" i="3" l="1"/>
  <c r="BL30" i="4" l="1"/>
  <c r="BM15" i="3"/>
  <c r="BM26" i="3" s="1"/>
  <c r="BM31" i="3" s="1"/>
  <c r="BM48" i="3" l="1"/>
  <c r="BM50" i="3" s="1"/>
  <c r="BL31" i="4"/>
  <c r="BL34" i="4" s="1"/>
  <c r="BL37" i="4" s="1"/>
  <c r="BL38" i="4" s="1"/>
  <c r="BL42" i="4" s="1"/>
  <c r="BN49" i="3" l="1"/>
  <c r="BM51" i="3"/>
  <c r="BM52" i="3"/>
  <c r="BM53" i="3" s="1"/>
  <c r="BM41" i="4"/>
  <c r="BL44" i="4"/>
  <c r="BM15" i="4"/>
  <c r="BM32" i="4"/>
  <c r="BM54" i="3" l="1"/>
  <c r="BM16" i="4"/>
  <c r="BN15" i="4"/>
  <c r="F15" i="16" s="1"/>
  <c r="BN32" i="4"/>
  <c r="F32" i="16" s="1"/>
  <c r="BN28" i="4"/>
  <c r="F28" i="16" s="1"/>
  <c r="BM43" i="3" l="1"/>
  <c r="F16" i="16"/>
  <c r="F36" i="16" s="1"/>
  <c r="BO23" i="3"/>
  <c r="F23" i="13" s="1"/>
  <c r="BM36" i="4"/>
  <c r="BN16" i="4"/>
  <c r="BM30" i="4" l="1"/>
  <c r="BO24" i="3"/>
  <c r="F24" i="13" s="1"/>
  <c r="BN36" i="4"/>
  <c r="BN15" i="3"/>
  <c r="BN26" i="3" l="1"/>
  <c r="BN31" i="3" s="1"/>
  <c r="BO15" i="3"/>
  <c r="BM31" i="4"/>
  <c r="BN30" i="4"/>
  <c r="F30" i="16" s="1"/>
  <c r="BN48" i="3" l="1"/>
  <c r="BN50" i="3" s="1"/>
  <c r="BN51" i="3" s="1"/>
  <c r="BN41" i="3"/>
  <c r="BO26" i="3"/>
  <c r="BO31" i="3" s="1"/>
  <c r="F15" i="13"/>
  <c r="F26" i="13" s="1"/>
  <c r="F31" i="13" s="1"/>
  <c r="BN31" i="4"/>
  <c r="F31" i="16" s="1"/>
  <c r="BN52" i="3" l="1"/>
  <c r="BN53" i="3" s="1"/>
  <c r="BO43" i="3"/>
  <c r="BO41" i="3"/>
  <c r="F40" i="17"/>
  <c r="BN54" i="3" l="1"/>
  <c r="BM33" i="4" s="1"/>
  <c r="BN33" i="4" s="1"/>
  <c r="F33" i="16" s="1"/>
  <c r="BN43" i="3"/>
  <c r="BM34" i="4" l="1"/>
  <c r="BM37" i="4" s="1"/>
  <c r="F37" i="13"/>
  <c r="F39" i="13" s="1"/>
  <c r="F5" i="17" s="1"/>
  <c r="F34" i="16"/>
  <c r="F37" i="16" s="1"/>
  <c r="F38" i="16" s="1"/>
  <c r="F42" i="16" s="1"/>
  <c r="BN34" i="4" l="1"/>
  <c r="BN37" i="4"/>
  <c r="BM38" i="4"/>
  <c r="BN38" i="4" l="1"/>
  <c r="BM42" i="4"/>
  <c r="BM44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Scheffler, Christian</author>
  </authors>
  <commentList>
    <comment ref="A7" authorId="0" shapeId="0" xr:uid="{3D46BA8E-B762-074D-B0BE-83D67CB39402}">
      <text>
        <r>
          <rPr>
            <b/>
            <sz val="9"/>
            <color rgb="FF000000"/>
            <rFont val="Segoe UI"/>
            <charset val="1"/>
          </rPr>
          <t xml:space="preserve">Produkte/Dienstleistungen:
</t>
        </r>
        <r>
          <rPr>
            <sz val="9"/>
            <color rgb="FF000000"/>
            <rFont val="Segoe UI"/>
            <family val="2"/>
            <charset val="1"/>
          </rPr>
          <t xml:space="preserve">spezifische Produkte die das Unternehmen anbietet.
</t>
        </r>
        <r>
          <rPr>
            <sz val="9"/>
            <color rgb="FF000000"/>
            <rFont val="Segoe UI"/>
            <family val="2"/>
            <charset val="1"/>
          </rPr>
          <t>Kann auch nach strategischen Geschäftseinheiten, Absatzregionen oder Kundengruppen unterteilt werden</t>
        </r>
        <r>
          <rPr>
            <sz val="9"/>
            <color rgb="FF000000"/>
            <rFont val="Segoe UI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Scheffler, Christian</author>
  </authors>
  <commentList>
    <comment ref="A7" authorId="0" shapeId="0" xr:uid="{00000000-0006-0000-0000-000001000000}">
      <text>
        <r>
          <rPr>
            <b/>
            <sz val="9"/>
            <color rgb="FF000000"/>
            <rFont val="Segoe UI"/>
            <charset val="1"/>
          </rPr>
          <t xml:space="preserve">Produkte/Dienstleistungen:
</t>
        </r>
        <r>
          <rPr>
            <sz val="9"/>
            <color rgb="FF000000"/>
            <rFont val="Segoe UI"/>
            <family val="2"/>
            <charset val="1"/>
          </rPr>
          <t xml:space="preserve">spezifische Produkte die das Unternehmen anbietet.
</t>
        </r>
        <r>
          <rPr>
            <sz val="9"/>
            <color rgb="FF000000"/>
            <rFont val="Segoe UI"/>
            <family val="2"/>
            <charset val="1"/>
          </rPr>
          <t>Kann auch nach strategischen Geschäftseinheiten, Absatzregionen oder Kundengruppen unterteilt werden</t>
        </r>
        <r>
          <rPr>
            <sz val="9"/>
            <color rgb="FF000000"/>
            <rFont val="Segoe UI"/>
            <charset val="1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Scheffler, Christian</author>
  </authors>
  <commentList>
    <comment ref="A6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Personalplanung:</t>
        </r>
        <r>
          <rPr>
            <sz val="9"/>
            <color indexed="81"/>
            <rFont val="Segoe UI"/>
            <charset val="1"/>
          </rPr>
          <t xml:space="preserve">
geplante Positionen des Personals, kann nach Unternehmensbereichen und/oder Positionen geschlüsselt werden
</t>
        </r>
      </text>
    </comment>
    <comment ref="B6" authorId="0" shapeId="0" xr:uid="{00000000-0006-0000-0200-000002000000}">
      <text>
        <r>
          <rPr>
            <b/>
            <sz val="9"/>
            <color indexed="81"/>
            <rFont val="Segoe UI"/>
            <family val="2"/>
          </rPr>
          <t xml:space="preserve">Kosten im Monat 1:
</t>
        </r>
        <r>
          <rPr>
            <sz val="9"/>
            <color indexed="81"/>
            <rFont val="Segoe UI"/>
            <family val="2"/>
          </rPr>
          <t>Kosten die im Unternehmen auf der jeweiligen Kostenposition anfallen</t>
        </r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>Bsp:</t>
        </r>
        <r>
          <rPr>
            <sz val="9"/>
            <color indexed="81"/>
            <rFont val="Segoe UI"/>
            <family val="2"/>
          </rPr>
          <t xml:space="preserve"> Geschäftsführerlohn
Brutto 5000 €
+ Arbeitgeberanteile (z.Z.~21,3%) </t>
        </r>
        <r>
          <rPr>
            <b/>
            <sz val="9"/>
            <color indexed="81"/>
            <rFont val="Segoe UI"/>
            <family val="2"/>
          </rPr>
          <t>(!)</t>
        </r>
        <r>
          <rPr>
            <sz val="9"/>
            <color indexed="81"/>
            <rFont val="Segoe UI"/>
            <family val="2"/>
          </rPr>
          <t xml:space="preserve">
=6065 €</t>
        </r>
      </text>
    </comment>
    <comment ref="N6" authorId="0" shapeId="0" xr:uid="{00000000-0006-0000-0200-000003000000}">
      <text>
        <r>
          <rPr>
            <b/>
            <sz val="9"/>
            <color indexed="81"/>
            <rFont val="Segoe UI"/>
            <family val="2"/>
          </rPr>
          <t xml:space="preserve">Jährliche Personalkosten:
</t>
        </r>
        <r>
          <rPr>
            <sz val="9"/>
            <color indexed="81"/>
            <rFont val="Segoe UI"/>
            <family val="2"/>
          </rPr>
          <t xml:space="preserve">Errechnete Summe der jährlichen Personalkosten.
Jahressonderzahlungen sind in
einem Einzelmonat mit auzuführen (Dezember ist üblich)
</t>
        </r>
      </text>
    </comment>
    <comment ref="A8" authorId="0" shapeId="0" xr:uid="{00000000-0006-0000-0200-000004000000}">
      <text>
        <r>
          <rPr>
            <b/>
            <sz val="9"/>
            <color rgb="FF000000"/>
            <rFont val="Segoe UI"/>
            <family val="2"/>
            <charset val="1"/>
          </rPr>
          <t xml:space="preserve">Positionen/Kostenstellen:
</t>
        </r>
        <r>
          <rPr>
            <sz val="9"/>
            <color rgb="FF000000"/>
            <rFont val="Segoe UI"/>
            <family val="2"/>
            <charset val="1"/>
          </rPr>
          <t xml:space="preserve">Können je nach Anforderung geändert werden.
</t>
        </r>
        <r>
          <rPr>
            <sz val="9"/>
            <color rgb="FF000000"/>
            <rFont val="Segoe UI"/>
            <family val="2"/>
            <charset val="1"/>
          </rPr>
          <t xml:space="preserve">Änderungen im ersten Jahr werden automatisch
</t>
        </r>
        <r>
          <rPr>
            <sz val="9"/>
            <color rgb="FF000000"/>
            <rFont val="Segoe UI"/>
            <family val="2"/>
            <charset val="1"/>
          </rPr>
          <t xml:space="preserve">auf Folgejahre übertragen
</t>
        </r>
      </text>
    </comment>
    <comment ref="N16" authorId="0" shapeId="0" xr:uid="{00000000-0006-0000-0200-000005000000}">
      <text>
        <r>
          <rPr>
            <b/>
            <sz val="9"/>
            <color indexed="81"/>
            <rFont val="Segoe UI"/>
            <family val="2"/>
          </rPr>
          <t>Jährliche Gesamtpersonalkosten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Scheffler, Christian</author>
  </authors>
  <commentList>
    <comment ref="A7" authorId="0" shapeId="0" xr:uid="{00000000-0006-0000-0300-000001000000}">
      <text>
        <r>
          <rPr>
            <b/>
            <sz val="9"/>
            <color indexed="81"/>
            <rFont val="Segoe UI"/>
            <family val="2"/>
          </rPr>
          <t xml:space="preserve">Positionen/Kostenstellen:
</t>
        </r>
        <r>
          <rPr>
            <sz val="9"/>
            <color indexed="81"/>
            <rFont val="Segoe UI"/>
            <family val="2"/>
          </rPr>
          <t xml:space="preserve">Können je nach Anforderung geändert werden.
Änderungen im ersten Jahr werden automatisch
auf Folgejahre übertragen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Scheffler, Christian</author>
  </authors>
  <commentList>
    <comment ref="A7" authorId="0" shapeId="0" xr:uid="{00000000-0006-0000-0600-000001000000}">
      <text>
        <r>
          <rPr>
            <b/>
            <sz val="9"/>
            <color indexed="81"/>
            <rFont val="Segoe UI"/>
            <family val="2"/>
          </rPr>
          <t xml:space="preserve">Umsatzerlöse:
</t>
        </r>
        <r>
          <rPr>
            <sz val="9"/>
            <color indexed="81"/>
            <rFont val="Segoe UI"/>
            <family val="2"/>
          </rPr>
          <t>kommen aus dem sheet</t>
        </r>
        <r>
          <rPr>
            <b/>
            <sz val="9"/>
            <color indexed="81"/>
            <rFont val="Segoe UI"/>
            <family val="2"/>
          </rPr>
          <t xml:space="preserve"> mtl.Umsatz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22" authorId="0" shapeId="0" xr:uid="{00000000-0006-0000-0600-000002000000}">
      <text>
        <r>
          <rPr>
            <b/>
            <sz val="9"/>
            <color rgb="FF000000"/>
            <rFont val="Segoe UI"/>
            <family val="2"/>
            <charset val="1"/>
          </rPr>
          <t xml:space="preserve">Abschreibungen: 
</t>
        </r>
        <r>
          <rPr>
            <sz val="9"/>
            <color rgb="FF000000"/>
            <rFont val="Segoe UI"/>
            <family val="2"/>
            <charset val="1"/>
          </rPr>
          <t xml:space="preserve">werden aus </t>
        </r>
        <r>
          <rPr>
            <b/>
            <sz val="9"/>
            <color rgb="FF000000"/>
            <rFont val="Segoe UI"/>
            <family val="2"/>
            <charset val="1"/>
          </rPr>
          <t xml:space="preserve">mtl.Investionen </t>
        </r>
        <r>
          <rPr>
            <sz val="9"/>
            <color rgb="FF000000"/>
            <rFont val="Segoe UI"/>
            <family val="2"/>
            <charset val="1"/>
          </rPr>
          <t xml:space="preserve">errechnet
</t>
        </r>
      </text>
    </comment>
    <comment ref="A36" authorId="0" shapeId="0" xr:uid="{00000000-0006-0000-0600-000003000000}">
      <text>
        <r>
          <rPr>
            <b/>
            <sz val="9"/>
            <color rgb="FF000000"/>
            <rFont val="Segoe UI"/>
            <family val="2"/>
            <charset val="1"/>
          </rPr>
          <t xml:space="preserve">Zuschüsse: 
</t>
        </r>
        <r>
          <rPr>
            <sz val="9"/>
            <color rgb="FF000000"/>
            <rFont val="Segoe UI"/>
            <family val="2"/>
            <charset val="1"/>
          </rPr>
          <t xml:space="preserve">hier können Einnahmen aus Förderprogrammen eingetragen werden
</t>
        </r>
        <r>
          <rPr>
            <sz val="9"/>
            <color rgb="FF000000"/>
            <rFont val="Segoe UI"/>
            <family val="2"/>
            <charset val="1"/>
          </rPr>
          <t xml:space="preserve">Beispiele sind bereits dargelegt
</t>
        </r>
      </text>
    </comment>
    <comment ref="A41" authorId="0" shapeId="0" xr:uid="{00000000-0006-0000-0600-000004000000}">
      <text>
        <r>
          <rPr>
            <b/>
            <sz val="9"/>
            <color rgb="FF000000"/>
            <rFont val="Segoe UI"/>
            <family val="2"/>
            <charset val="1"/>
          </rPr>
          <t xml:space="preserve">Steuern - bestehend aus: 
</t>
        </r>
        <r>
          <rPr>
            <b/>
            <sz val="9"/>
            <color rgb="FF000000"/>
            <rFont val="Segoe UI"/>
            <family val="2"/>
            <charset val="1"/>
          </rPr>
          <t xml:space="preserve">Körperschaftssteuer+Soli (15,825%)
</t>
        </r>
        <r>
          <rPr>
            <b/>
            <sz val="9"/>
            <color rgb="FF000000"/>
            <rFont val="Segoe UI"/>
            <family val="2"/>
            <charset val="1"/>
          </rPr>
          <t xml:space="preserve">Gewerbesteuer (Leipzig: 16,1%)
</t>
        </r>
        <r>
          <rPr>
            <sz val="9"/>
            <color rgb="FF000000"/>
            <rFont val="Segoe UI"/>
            <family val="2"/>
            <charset val="1"/>
          </rPr>
          <t xml:space="preserve">anzuführen quartalsweise auf Basis von Schätzungen;
</t>
        </r>
        <r>
          <rPr>
            <sz val="9"/>
            <color rgb="FF000000"/>
            <rFont val="Segoe UI"/>
            <family val="2"/>
            <charset val="1"/>
          </rPr>
          <t xml:space="preserve">Ausgleich am Jahresanfang des neuen Jahres
</t>
        </r>
        <r>
          <rPr>
            <b/>
            <sz val="9"/>
            <color rgb="FF000000"/>
            <rFont val="Segoe UI"/>
            <family val="2"/>
            <charset val="1"/>
          </rPr>
          <t xml:space="preserve">
</t>
        </r>
        <r>
          <rPr>
            <sz val="9"/>
            <color rgb="FF000000"/>
            <rFont val="Segoe UI"/>
            <family val="2"/>
            <charset val="1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Scheffler, Christian</author>
  </authors>
  <commentList>
    <comment ref="A7" authorId="0" shapeId="0" xr:uid="{00000000-0006-0000-0700-000001000000}">
      <text>
        <r>
          <rPr>
            <b/>
            <sz val="9"/>
            <color indexed="81"/>
            <rFont val="Segoe UI"/>
            <family val="2"/>
          </rPr>
          <t xml:space="preserve">Nettoumsatzerlöse:
</t>
        </r>
        <r>
          <rPr>
            <sz val="9"/>
            <color indexed="81"/>
            <rFont val="Segoe UI"/>
            <family val="2"/>
          </rPr>
          <t xml:space="preserve">Es sind keine Eintragungen vorzunehmen;
Zahlen werden aus anderen sheet
zusammengestellt
</t>
        </r>
      </text>
    </comment>
    <comment ref="A15" authorId="0" shapeId="0" xr:uid="{00000000-0006-0000-0700-000002000000}">
      <text>
        <r>
          <rPr>
            <b/>
            <sz val="9"/>
            <color rgb="FF000000"/>
            <rFont val="Segoe UI"/>
            <family val="2"/>
            <charset val="1"/>
          </rPr>
          <t xml:space="preserve">sonstige Aufwendungen:
</t>
        </r>
        <r>
          <rPr>
            <sz val="9"/>
            <color rgb="FF000000"/>
            <rFont val="Segoe UI"/>
            <family val="2"/>
            <charset val="1"/>
          </rPr>
          <t xml:space="preserve">Vorschläge können ergänzt oder ersetzt werden;
</t>
        </r>
        <r>
          <rPr>
            <sz val="9"/>
            <color rgb="FF000000"/>
            <rFont val="Segoe UI"/>
            <family val="2"/>
            <charset val="1"/>
          </rPr>
          <t xml:space="preserve">dargestellt sind die häufigsten Aufwendungsarten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Scheffler, Christian</author>
  </authors>
  <commentList>
    <comment ref="A2" authorId="0" shapeId="0" xr:uid="{00000000-0006-0000-0800-000001000000}">
      <text>
        <r>
          <rPr>
            <b/>
            <sz val="9"/>
            <color rgb="FF000000"/>
            <rFont val="Segoe UI"/>
            <family val="2"/>
            <charset val="1"/>
          </rPr>
          <t>Werte kommen aus der GuV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Scheffler, Christian</author>
  </authors>
  <commentList>
    <comment ref="A2" authorId="0" shapeId="0" xr:uid="{00000000-0006-0000-0900-000001000000}">
      <text>
        <r>
          <rPr>
            <b/>
            <sz val="9"/>
            <color rgb="FF000000"/>
            <rFont val="Segoe UI"/>
            <family val="2"/>
            <charset val="1"/>
          </rPr>
          <t xml:space="preserve">Liquiditätsplanung:
</t>
        </r>
        <r>
          <rPr>
            <b/>
            <sz val="9"/>
            <color rgb="FF000000"/>
            <rFont val="Segoe UI"/>
            <family val="2"/>
            <charset val="1"/>
          </rPr>
          <t xml:space="preserve">Es sind keine Änderungen notwendig.
</t>
        </r>
        <r>
          <rPr>
            <b/>
            <sz val="9"/>
            <color rgb="FF000000"/>
            <rFont val="Segoe UI"/>
            <family val="2"/>
            <charset val="1"/>
          </rPr>
          <t xml:space="preserve">Daten werden aus vorherigen sheets
</t>
        </r>
        <r>
          <rPr>
            <b/>
            <sz val="9"/>
            <color rgb="FF000000"/>
            <rFont val="Segoe UI"/>
            <family val="2"/>
            <charset val="1"/>
          </rPr>
          <t>übernommen und zusammengestellt</t>
        </r>
        <r>
          <rPr>
            <sz val="9"/>
            <color rgb="FF000000"/>
            <rFont val="Segoe UI"/>
            <family val="2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<sst xmlns="http://schemas.openxmlformats.org/spreadsheetml/2006/main" count="777" uniqueCount="146">
  <si>
    <t>Jahr 2</t>
  </si>
  <si>
    <t>Jahr 3</t>
  </si>
  <si>
    <t>Monat 1</t>
  </si>
  <si>
    <t>Monat 2</t>
  </si>
  <si>
    <t>Monat 3</t>
  </si>
  <si>
    <t>Monat 4</t>
  </si>
  <si>
    <t>Monat 5</t>
  </si>
  <si>
    <t>Monat 6</t>
  </si>
  <si>
    <t>Monat 7</t>
  </si>
  <si>
    <t>Monat 8</t>
  </si>
  <si>
    <t>Monat 9</t>
  </si>
  <si>
    <t>Monat 10</t>
  </si>
  <si>
    <t>Monat 11</t>
  </si>
  <si>
    <t>Monat 12</t>
  </si>
  <si>
    <t>Summe</t>
  </si>
  <si>
    <t>Gesamtumsatz</t>
  </si>
  <si>
    <t>Personalplanung</t>
  </si>
  <si>
    <t>Abschreibung</t>
  </si>
  <si>
    <t>Summe Investitionen</t>
  </si>
  <si>
    <t>Summe Abschreibungen</t>
  </si>
  <si>
    <t>Nettoumsatzerlöse</t>
  </si>
  <si>
    <t>Personalaufwand</t>
  </si>
  <si>
    <t>Sonstiges</t>
  </si>
  <si>
    <t>Raumkosten</t>
  </si>
  <si>
    <t>IT (Internet, Telefon, Webseite)</t>
  </si>
  <si>
    <t>Werbe- und Reisekosten</t>
  </si>
  <si>
    <t>Rechts- und Beratungskosten</t>
  </si>
  <si>
    <t>Abschreibungen</t>
  </si>
  <si>
    <t>Zinsaufwand</t>
  </si>
  <si>
    <t>Betriebsaufwand</t>
  </si>
  <si>
    <t>Betriebsergebnis</t>
  </si>
  <si>
    <t>Einzahlungen</t>
  </si>
  <si>
    <t>Umsätze</t>
  </si>
  <si>
    <t>Anzahlungen</t>
  </si>
  <si>
    <t>Darlehensauszahlungen</t>
  </si>
  <si>
    <t>Einlagen</t>
  </si>
  <si>
    <t>Zuschüsse</t>
  </si>
  <si>
    <t>Umsatzsteuer</t>
  </si>
  <si>
    <t>Umsatzsteuererstattung</t>
  </si>
  <si>
    <t>Summe Einzahlungen</t>
  </si>
  <si>
    <t>Auszahlungen</t>
  </si>
  <si>
    <t>Investitionen</t>
  </si>
  <si>
    <t>Tilgung</t>
  </si>
  <si>
    <t>Vorsteuer</t>
  </si>
  <si>
    <t>Umsatzsteuerzahlung</t>
  </si>
  <si>
    <t>Summe Auszahlungen</t>
  </si>
  <si>
    <t>Differenz</t>
  </si>
  <si>
    <t>Finanzmittel Monatsanfang</t>
  </si>
  <si>
    <t>Finanzmittel Monatsende</t>
  </si>
  <si>
    <t>JAHR 2</t>
  </si>
  <si>
    <t>JAHR 3</t>
  </si>
  <si>
    <t>Alle Angaben in EUR</t>
  </si>
  <si>
    <t>JAHR 1</t>
  </si>
  <si>
    <t>(Summe der Aufwendungen)</t>
  </si>
  <si>
    <t>(=Betriebsertrag-Betriebsaufwand)</t>
  </si>
  <si>
    <t>+ Zuschüsse</t>
  </si>
  <si>
    <t>- Steuern</t>
  </si>
  <si>
    <t>+/- Neutrale Erträge/Aufwendungen</t>
  </si>
  <si>
    <t>SolZ</t>
  </si>
  <si>
    <t>Changes in Tax provisions</t>
  </si>
  <si>
    <t>Tax rates Germany (Kapitalgesellschaften)</t>
  </si>
  <si>
    <t>- davon für F&amp;E</t>
  </si>
  <si>
    <r>
      <t xml:space="preserve">= Betriebsertrag </t>
    </r>
    <r>
      <rPr>
        <sz val="11"/>
        <color indexed="56"/>
        <rFont val="Calibri"/>
        <family val="2"/>
      </rPr>
      <t>(Summe der Erträge)</t>
    </r>
  </si>
  <si>
    <t>Sonstige Aufwendungen</t>
  </si>
  <si>
    <t>Betriebsergebnis (+Zuschüsse +/- Neutrale Erträge, Aufwendungen</t>
  </si>
  <si>
    <t>Hebesatz (Stadt Leipzig)</t>
  </si>
  <si>
    <t>Verlustvortrag</t>
  </si>
  <si>
    <t>GewSt</t>
  </si>
  <si>
    <t>KöSt</t>
  </si>
  <si>
    <t>Bemessungsgrundlage Ertragsteuern</t>
  </si>
  <si>
    <t>Steuern vom Ergebnis</t>
  </si>
  <si>
    <t>GuV</t>
  </si>
  <si>
    <t>Umsatz</t>
  </si>
  <si>
    <t>davon für F&amp;E</t>
  </si>
  <si>
    <t>Verhältnis</t>
  </si>
  <si>
    <t>F &amp; E Aufwendungen</t>
  </si>
  <si>
    <t>- Personalkosten F&amp;E</t>
  </si>
  <si>
    <t>- Raumkosten F&amp;E</t>
  </si>
  <si>
    <t>Jahresüberschuss/-fehlbetrag</t>
  </si>
  <si>
    <r>
      <t xml:space="preserve">JAHR </t>
    </r>
    <r>
      <rPr>
        <b/>
        <sz val="11"/>
        <color indexed="56"/>
        <rFont val="Calibri"/>
        <family val="2"/>
      </rPr>
      <t>4</t>
    </r>
  </si>
  <si>
    <r>
      <t xml:space="preserve">JAHR </t>
    </r>
    <r>
      <rPr>
        <b/>
        <sz val="11"/>
        <color indexed="56"/>
        <rFont val="Calibri"/>
        <family val="2"/>
      </rPr>
      <t>5</t>
    </r>
  </si>
  <si>
    <t>JAHR 4</t>
  </si>
  <si>
    <t>JAHR 5</t>
  </si>
  <si>
    <t>Jahr 4</t>
  </si>
  <si>
    <t>Jahr 5</t>
  </si>
  <si>
    <t>Jahresüberschuss</t>
  </si>
  <si>
    <t>Einlagen/Beteiligungen</t>
  </si>
  <si>
    <t>Versicherungen/Beiträge</t>
  </si>
  <si>
    <t>F&amp;E-Aufwand</t>
  </si>
  <si>
    <t>Jahr 1</t>
  </si>
  <si>
    <t>SAB Innovationsassistent</t>
  </si>
  <si>
    <t>Innovationsprämie Sachsen</t>
  </si>
  <si>
    <t>- Investitionen Labor</t>
  </si>
  <si>
    <t>Verbleibende Liquidität bei einer Kontokurrent-Linie von 10.000 EUR</t>
  </si>
  <si>
    <t>Geschäftsführer</t>
  </si>
  <si>
    <t>Marketing und Vertrieb</t>
  </si>
  <si>
    <t>Hilfskräfte</t>
  </si>
  <si>
    <t>Maschinen (10 Jahre)</t>
  </si>
  <si>
    <t>Lizenzgebühren</t>
  </si>
  <si>
    <t xml:space="preserve">Förderung </t>
  </si>
  <si>
    <t>Produktion</t>
  </si>
  <si>
    <t>Forschung &amp; Entwicklung</t>
  </si>
  <si>
    <t>Logistik</t>
  </si>
  <si>
    <t>Geschäftsjahr 1</t>
  </si>
  <si>
    <t>Geschäftsjahr 2</t>
  </si>
  <si>
    <t>Geschäftsjahr 5</t>
  </si>
  <si>
    <t>Geschäftsjahr 4</t>
  </si>
  <si>
    <t>Geschäftsjahr 3</t>
  </si>
  <si>
    <r>
      <t xml:space="preserve">Personal </t>
    </r>
    <r>
      <rPr>
        <sz val="14"/>
        <color rgb="FF509ACD"/>
        <rFont val="Calibri"/>
        <family val="2"/>
      </rPr>
      <t>monatlich</t>
    </r>
  </si>
  <si>
    <r>
      <t xml:space="preserve">Personal </t>
    </r>
    <r>
      <rPr>
        <sz val="14"/>
        <color rgb="FF509ACD"/>
        <rFont val="Calibri"/>
        <family val="2"/>
      </rPr>
      <t>jährlich</t>
    </r>
  </si>
  <si>
    <r>
      <t xml:space="preserve">Umsatzplanung </t>
    </r>
    <r>
      <rPr>
        <sz val="14"/>
        <color rgb="FF509ACD"/>
        <rFont val="Calibri"/>
        <family val="2"/>
      </rPr>
      <t>monatlich</t>
    </r>
  </si>
  <si>
    <t xml:space="preserve">Auftrag klein </t>
  </si>
  <si>
    <t>Auftrag mittel</t>
  </si>
  <si>
    <t>Auftrag groß</t>
  </si>
  <si>
    <t>Produkte/Dienstleistung</t>
  </si>
  <si>
    <t>Dienstleistung I</t>
  </si>
  <si>
    <t>Dienstleistung II</t>
  </si>
  <si>
    <r>
      <t xml:space="preserve">Umsatzplanung </t>
    </r>
    <r>
      <rPr>
        <sz val="14"/>
        <color rgb="FF509ACD"/>
        <rFont val="Calibri"/>
        <family val="2"/>
      </rPr>
      <t>jährlich</t>
    </r>
  </si>
  <si>
    <t>Gesamtkosten</t>
  </si>
  <si>
    <r>
      <t xml:space="preserve">Investitionsplanung </t>
    </r>
    <r>
      <rPr>
        <sz val="14"/>
        <color rgb="FF509ACD"/>
        <rFont val="Calibri"/>
        <family val="2"/>
      </rPr>
      <t>monatlich</t>
    </r>
  </si>
  <si>
    <r>
      <t xml:space="preserve">Computer </t>
    </r>
    <r>
      <rPr>
        <b/>
        <sz val="11"/>
        <color indexed="56"/>
        <rFont val="Calibri"/>
        <family val="2"/>
      </rPr>
      <t>(3 Jahre)</t>
    </r>
  </si>
  <si>
    <r>
      <t xml:space="preserve">Büroausstattung </t>
    </r>
    <r>
      <rPr>
        <b/>
        <sz val="11"/>
        <color theme="3" tint="-0.249977111117893"/>
        <rFont val="Calibri"/>
        <family val="2"/>
      </rPr>
      <t>(13 Jahre)</t>
    </r>
  </si>
  <si>
    <t>Investitionsgüter</t>
  </si>
  <si>
    <r>
      <t xml:space="preserve">Investitionsplanung </t>
    </r>
    <r>
      <rPr>
        <sz val="14"/>
        <color rgb="FF509ACD"/>
        <rFont val="Calibri"/>
        <family val="2"/>
      </rPr>
      <t>jährlich</t>
    </r>
  </si>
  <si>
    <r>
      <t xml:space="preserve">Gewinn- und Verlustrechnung </t>
    </r>
    <r>
      <rPr>
        <sz val="14"/>
        <color rgb="FF509ACD"/>
        <rFont val="Calibri"/>
        <family val="2"/>
      </rPr>
      <t>monatlich</t>
    </r>
  </si>
  <si>
    <r>
      <t xml:space="preserve">Gewinn- und Verlustrechnung </t>
    </r>
    <r>
      <rPr>
        <sz val="14"/>
        <color rgb="FF509ACD"/>
        <rFont val="Calibri"/>
        <family val="2"/>
      </rPr>
      <t>jährlich</t>
    </r>
  </si>
  <si>
    <r>
      <t xml:space="preserve">= Betriebsertrag </t>
    </r>
    <r>
      <rPr>
        <b/>
        <sz val="11"/>
        <color indexed="56"/>
        <rFont val="Calibri"/>
        <family val="2"/>
      </rPr>
      <t>(Summe der Erträge)</t>
    </r>
  </si>
  <si>
    <r>
      <t xml:space="preserve">Liquiditätsplanung </t>
    </r>
    <r>
      <rPr>
        <sz val="14"/>
        <color rgb="FF509ACD"/>
        <rFont val="Calibri"/>
        <family val="2"/>
      </rPr>
      <t>jährlich</t>
    </r>
  </si>
  <si>
    <r>
      <t xml:space="preserve">Liquiditätsplanung </t>
    </r>
    <r>
      <rPr>
        <sz val="14"/>
        <color rgb="FF509ACD"/>
        <rFont val="Calibri"/>
        <family val="2"/>
      </rPr>
      <t>monatlich</t>
    </r>
  </si>
  <si>
    <t>3 Monate versetzter Zahlungseingang bei Umsätzen !</t>
  </si>
  <si>
    <t>EXIST Stipendium</t>
  </si>
  <si>
    <t>Finanzmittel Jahresende</t>
  </si>
  <si>
    <t>Finanzmittel Jahresanfang</t>
  </si>
  <si>
    <t>Sonstiges / Puffer</t>
  </si>
  <si>
    <t>Infrastruktur (Miete, IT, etc..)</t>
  </si>
  <si>
    <t>Materialaufwand</t>
  </si>
  <si>
    <t>Absatzplanung</t>
  </si>
  <si>
    <t>Stückzahlen des Produktes / Dienstleistung</t>
  </si>
  <si>
    <t>Materialplanung</t>
  </si>
  <si>
    <t>Rohstoffgruppe 1</t>
  </si>
  <si>
    <t>Rohstoffgruppe 2</t>
  </si>
  <si>
    <t>Halbfertige Produkte</t>
  </si>
  <si>
    <t>Sonstiges 1</t>
  </si>
  <si>
    <t>Sonstiges 2</t>
  </si>
  <si>
    <t>Materialkosten</t>
  </si>
  <si>
    <t>Infrastruktur (Miete, IT...)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</si>
</sst>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#,##0.00&quot; €&quot;"/>
    <numFmt numFmtId="166" formatCode="0.0%"/>
    <numFmt numFmtId="167" formatCode="#,##0_ ;[Red]\-#,##0\ "/>
    <numFmt numFmtId="168" formatCode="#,##0.00\ &quot;€&quot;"/>
  </numFmts>
  <fonts count="39" x14ac:knownFonts="1">
    <font>
      <sz val="11"/>
      <color indexed="8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i/>
      <sz val="11"/>
      <color indexed="8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theme="0" tint="-0.34998626667073579"/>
      <name val="Calibri"/>
      <family val="2"/>
    </font>
    <font>
      <b/>
      <sz val="11"/>
      <color theme="0" tint="-0.34998626667073579"/>
      <name val="Calibri"/>
      <family val="2"/>
    </font>
    <font>
      <sz val="8"/>
      <color theme="0" tint="-0.34998626667073579"/>
      <name val="Calibri"/>
      <family val="2"/>
    </font>
    <font>
      <sz val="8"/>
      <color theme="0" tint="-0.34998626667073579"/>
      <name val="Arial"/>
      <family val="2"/>
    </font>
    <font>
      <b/>
      <sz val="8"/>
      <color theme="0" tint="-0.34998626667073579"/>
      <name val="Calibri"/>
      <family val="2"/>
    </font>
    <font>
      <b/>
      <sz val="8"/>
      <color theme="0" tint="-0.34998626667073579"/>
      <name val="Arial"/>
      <family val="2"/>
    </font>
    <font>
      <b/>
      <sz val="14"/>
      <color theme="3" tint="-0.249977111117893"/>
      <name val="Calibri"/>
      <family val="2"/>
    </font>
    <font>
      <sz val="11"/>
      <color theme="3" tint="-0.249977111117893"/>
      <name val="Calibri"/>
      <family val="2"/>
    </font>
    <font>
      <b/>
      <sz val="11"/>
      <color theme="3" tint="-0.249977111117893"/>
      <name val="Calibri"/>
      <family val="2"/>
    </font>
    <font>
      <sz val="8"/>
      <color theme="3" tint="-0.249977111117893"/>
      <name val="Calibri"/>
      <family val="2"/>
    </font>
    <font>
      <sz val="11"/>
      <color rgb="FFFF0000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sz val="8"/>
      <name val="Calibri"/>
      <family val="2"/>
    </font>
    <font>
      <b/>
      <sz val="12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4"/>
      <color rgb="FF509ACD"/>
      <name val="Calibri"/>
      <family val="2"/>
    </font>
    <font>
      <b/>
      <sz val="11"/>
      <color indexed="8"/>
      <name val="Futura Book"/>
    </font>
    <font>
      <b/>
      <sz val="11"/>
      <color theme="3" tint="-0.249977111117893"/>
      <name val="Futura Book"/>
    </font>
    <font>
      <b/>
      <sz val="11"/>
      <color theme="1"/>
      <name val="Futura Book"/>
    </font>
    <font>
      <b/>
      <sz val="12"/>
      <color theme="3" tint="-0.249977111117893"/>
      <name val="Calibri"/>
      <family val="2"/>
    </font>
    <font>
      <b/>
      <sz val="9"/>
      <color rgb="FF000000"/>
      <name val="Segoe UI"/>
      <charset val="1"/>
    </font>
    <font>
      <sz val="9"/>
      <color rgb="FF000000"/>
      <name val="Segoe UI"/>
      <family val="2"/>
      <charset val="1"/>
    </font>
    <font>
      <sz val="9"/>
      <color rgb="FF000000"/>
      <name val="Segoe UI"/>
      <charset val="1"/>
    </font>
    <font>
      <b/>
      <sz val="9"/>
      <color rgb="FF000000"/>
      <name val="Segoe U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indexed="6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59C00"/>
        <bgColor indexed="41"/>
      </patternFill>
    </fill>
    <fill>
      <patternFill patternType="solid">
        <fgColor rgb="FFF59C00"/>
        <bgColor indexed="64"/>
      </patternFill>
    </fill>
  </fills>
  <borders count="4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n">
        <color theme="4" tint="0.39994506668294322"/>
      </bottom>
      <diagonal/>
    </border>
    <border>
      <left style="thick">
        <color theme="0"/>
      </left>
      <right style="thick">
        <color theme="0"/>
      </right>
      <top style="thin">
        <color theme="4" tint="0.39994506668294322"/>
      </top>
      <bottom style="thin">
        <color theme="4" tint="0.39994506668294322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/>
      <top/>
      <bottom style="thin">
        <color theme="4" tint="0.39994506668294322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n">
        <color theme="4" tint="0.39994506668294322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n">
        <color theme="4" tint="0.39994506668294322"/>
      </bottom>
      <diagonal/>
    </border>
    <border>
      <left style="medium">
        <color auto="1"/>
      </left>
      <right style="medium">
        <color auto="1"/>
      </right>
      <top/>
      <bottom style="thin">
        <color theme="4" tint="0.3999450666829432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theme="4" tint="0.399945066682943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theme="0"/>
      </left>
      <right/>
      <top style="thin">
        <color indexed="64"/>
      </top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 style="medium">
        <color auto="1"/>
      </right>
      <top style="thin">
        <color indexed="64"/>
      </top>
      <bottom/>
      <diagonal/>
    </border>
    <border>
      <left style="medium">
        <color indexed="64"/>
      </left>
      <right style="medium">
        <color auto="1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theme="4" tint="0.39994506668294322"/>
      </bottom>
      <diagonal/>
    </border>
    <border>
      <left style="medium">
        <color indexed="64"/>
      </left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theme="4" tint="0.39994506668294322"/>
      </bottom>
      <diagonal/>
    </border>
    <border>
      <left style="thin">
        <color indexed="64"/>
      </left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indexed="64"/>
      </left>
      <right style="thick">
        <color theme="0"/>
      </right>
      <top/>
      <bottom/>
      <diagonal/>
    </border>
  </borders>
  <cellStyleXfs count="101">
    <xf numFmtId="0" fontId="0" fillId="0" borderId="0"/>
    <xf numFmtId="9" fontId="5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221">
    <xf numFmtId="0" fontId="0" fillId="0" borderId="0" xfId="0"/>
    <xf numFmtId="3" fontId="0" fillId="0" borderId="0" xfId="0" applyNumberFormat="1"/>
    <xf numFmtId="0" fontId="12" fillId="0" borderId="0" xfId="0" applyFont="1"/>
    <xf numFmtId="49" fontId="13" fillId="2" borderId="0" xfId="0" applyNumberFormat="1" applyFont="1" applyFill="1"/>
    <xf numFmtId="0" fontId="13" fillId="2" borderId="0" xfId="0" applyFont="1" applyFill="1"/>
    <xf numFmtId="165" fontId="13" fillId="2" borderId="0" xfId="0" applyNumberFormat="1" applyFont="1" applyFill="1"/>
    <xf numFmtId="4" fontId="14" fillId="0" borderId="0" xfId="0" applyNumberFormat="1" applyFont="1" applyAlignment="1">
      <alignment horizontal="right" vertical="center"/>
    </xf>
    <xf numFmtId="9" fontId="15" fillId="0" borderId="0" xfId="1" applyFont="1" applyAlignment="1">
      <alignment horizontal="right" vertical="center"/>
    </xf>
    <xf numFmtId="165" fontId="16" fillId="2" borderId="0" xfId="0" applyNumberFormat="1" applyFont="1" applyFill="1"/>
    <xf numFmtId="164" fontId="15" fillId="0" borderId="0" xfId="0" applyNumberFormat="1" applyFont="1" applyAlignment="1">
      <alignment vertical="center"/>
    </xf>
    <xf numFmtId="9" fontId="15" fillId="0" borderId="0" xfId="0" applyNumberFormat="1" applyFont="1" applyAlignment="1">
      <alignment vertical="center"/>
    </xf>
    <xf numFmtId="10" fontId="15" fillId="0" borderId="0" xfId="0" applyNumberFormat="1" applyFont="1" applyAlignment="1">
      <alignment vertical="center"/>
    </xf>
    <xf numFmtId="164" fontId="17" fillId="0" borderId="0" xfId="0" applyNumberFormat="1" applyFont="1" applyAlignment="1">
      <alignment vertical="center"/>
    </xf>
    <xf numFmtId="0" fontId="18" fillId="0" borderId="0" xfId="0" applyFont="1"/>
    <xf numFmtId="0" fontId="19" fillId="0" borderId="0" xfId="0" applyFont="1"/>
    <xf numFmtId="3" fontId="20" fillId="0" borderId="0" xfId="0" applyNumberFormat="1" applyFont="1"/>
    <xf numFmtId="3" fontId="19" fillId="0" borderId="4" xfId="0" applyNumberFormat="1" applyFont="1" applyBorder="1"/>
    <xf numFmtId="0" fontId="21" fillId="0" borderId="0" xfId="0" applyFont="1"/>
    <xf numFmtId="3" fontId="20" fillId="0" borderId="8" xfId="0" applyNumberFormat="1" applyFont="1" applyBorder="1"/>
    <xf numFmtId="3" fontId="19" fillId="0" borderId="7" xfId="0" applyNumberFormat="1" applyFont="1" applyBorder="1"/>
    <xf numFmtId="3" fontId="19" fillId="0" borderId="9" xfId="0" applyNumberFormat="1" applyFont="1" applyBorder="1"/>
    <xf numFmtId="3" fontId="19" fillId="0" borderId="0" xfId="0" applyNumberFormat="1" applyFont="1"/>
    <xf numFmtId="3" fontId="20" fillId="0" borderId="5" xfId="0" applyNumberFormat="1" applyFont="1" applyBorder="1"/>
    <xf numFmtId="3" fontId="20" fillId="0" borderId="9" xfId="0" applyNumberFormat="1" applyFont="1" applyBorder="1"/>
    <xf numFmtId="3" fontId="20" fillId="0" borderId="10" xfId="0" applyNumberFormat="1" applyFont="1" applyBorder="1"/>
    <xf numFmtId="3" fontId="20" fillId="4" borderId="9" xfId="0" applyNumberFormat="1" applyFont="1" applyFill="1" applyBorder="1"/>
    <xf numFmtId="0" fontId="20" fillId="5" borderId="0" xfId="0" applyFont="1" applyFill="1"/>
    <xf numFmtId="3" fontId="20" fillId="5" borderId="0" xfId="0" applyNumberFormat="1" applyFont="1" applyFill="1"/>
    <xf numFmtId="0" fontId="0" fillId="5" borderId="0" xfId="0" applyFill="1"/>
    <xf numFmtId="0" fontId="4" fillId="5" borderId="0" xfId="0" applyFont="1" applyFill="1"/>
    <xf numFmtId="3" fontId="0" fillId="5" borderId="4" xfId="0" applyNumberFormat="1" applyFill="1" applyBorder="1"/>
    <xf numFmtId="3" fontId="20" fillId="5" borderId="9" xfId="0" applyNumberFormat="1" applyFont="1" applyFill="1" applyBorder="1"/>
    <xf numFmtId="3" fontId="19" fillId="0" borderId="6" xfId="0" applyNumberFormat="1" applyFont="1" applyBorder="1" applyAlignment="1">
      <alignment vertical="center"/>
    </xf>
    <xf numFmtId="3" fontId="20" fillId="0" borderId="6" xfId="0" applyNumberFormat="1" applyFont="1" applyBorder="1" applyAlignment="1">
      <alignment vertical="center"/>
    </xf>
    <xf numFmtId="4" fontId="14" fillId="0" borderId="0" xfId="0" applyNumberFormat="1" applyFont="1" applyAlignment="1">
      <alignment horizontal="left" vertical="center"/>
    </xf>
    <xf numFmtId="4" fontId="16" fillId="0" borderId="0" xfId="0" applyNumberFormat="1" applyFont="1" applyAlignment="1">
      <alignment horizontal="left" vertical="center"/>
    </xf>
    <xf numFmtId="9" fontId="17" fillId="0" borderId="0" xfId="1" applyFont="1" applyAlignment="1">
      <alignment horizontal="right" vertical="center"/>
    </xf>
    <xf numFmtId="164" fontId="15" fillId="6" borderId="0" xfId="0" applyNumberFormat="1" applyFont="1" applyFill="1" applyAlignment="1">
      <alignment vertical="center"/>
    </xf>
    <xf numFmtId="164" fontId="17" fillId="6" borderId="0" xfId="0" applyNumberFormat="1" applyFont="1" applyFill="1" applyAlignment="1">
      <alignment vertical="center"/>
    </xf>
    <xf numFmtId="0" fontId="12" fillId="6" borderId="0" xfId="0" applyFont="1" applyFill="1"/>
    <xf numFmtId="0" fontId="8" fillId="0" borderId="0" xfId="0" applyFont="1"/>
    <xf numFmtId="166" fontId="9" fillId="0" borderId="0" xfId="0" applyNumberFormat="1" applyFont="1"/>
    <xf numFmtId="49" fontId="19" fillId="0" borderId="0" xfId="0" applyNumberFormat="1" applyFont="1"/>
    <xf numFmtId="49" fontId="20" fillId="7" borderId="11" xfId="0" applyNumberFormat="1" applyFont="1" applyFill="1" applyBorder="1" applyAlignment="1">
      <alignment horizontal="center"/>
    </xf>
    <xf numFmtId="3" fontId="20" fillId="0" borderId="12" xfId="0" applyNumberFormat="1" applyFont="1" applyBorder="1" applyAlignment="1">
      <alignment vertical="center"/>
    </xf>
    <xf numFmtId="0" fontId="19" fillId="0" borderId="1" xfId="0" applyFont="1" applyBorder="1"/>
    <xf numFmtId="0" fontId="22" fillId="0" borderId="0" xfId="0" applyFont="1"/>
    <xf numFmtId="3" fontId="20" fillId="0" borderId="2" xfId="0" applyNumberFormat="1" applyFont="1" applyBorder="1"/>
    <xf numFmtId="3" fontId="20" fillId="4" borderId="2" xfId="0" applyNumberFormat="1" applyFont="1" applyFill="1" applyBorder="1"/>
    <xf numFmtId="3" fontId="20" fillId="0" borderId="2" xfId="0" applyNumberFormat="1" applyFont="1" applyBorder="1" applyAlignment="1">
      <alignment vertical="center"/>
    </xf>
    <xf numFmtId="3" fontId="20" fillId="0" borderId="13" xfId="0" applyNumberFormat="1" applyFont="1" applyBorder="1"/>
    <xf numFmtId="3" fontId="20" fillId="5" borderId="2" xfId="0" applyNumberFormat="1" applyFont="1" applyFill="1" applyBorder="1"/>
    <xf numFmtId="3" fontId="4" fillId="0" borderId="3" xfId="0" applyNumberFormat="1" applyFont="1" applyBorder="1"/>
    <xf numFmtId="0" fontId="4" fillId="0" borderId="0" xfId="0" applyFont="1"/>
    <xf numFmtId="3" fontId="22" fillId="0" borderId="0" xfId="0" applyNumberFormat="1" applyFont="1"/>
    <xf numFmtId="0" fontId="3" fillId="0" borderId="0" xfId="62"/>
    <xf numFmtId="167" fontId="0" fillId="0" borderId="0" xfId="0" applyNumberFormat="1"/>
    <xf numFmtId="3" fontId="19" fillId="0" borderId="0" xfId="0" applyNumberFormat="1" applyFont="1" applyAlignment="1">
      <alignment vertical="center"/>
    </xf>
    <xf numFmtId="3" fontId="20" fillId="4" borderId="0" xfId="0" applyNumberFormat="1" applyFont="1" applyFill="1"/>
    <xf numFmtId="3" fontId="4" fillId="8" borderId="3" xfId="0" applyNumberFormat="1" applyFont="1" applyFill="1" applyBorder="1"/>
    <xf numFmtId="3" fontId="20" fillId="0" borderId="14" xfId="0" applyNumberFormat="1" applyFont="1" applyBorder="1" applyAlignment="1">
      <alignment vertical="center"/>
    </xf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49" fontId="18" fillId="0" borderId="0" xfId="0" applyNumberFormat="1" applyFont="1" applyAlignment="1">
      <alignment wrapText="1"/>
    </xf>
    <xf numFmtId="0" fontId="21" fillId="0" borderId="0" xfId="0" applyFont="1" applyAlignment="1">
      <alignment wrapText="1"/>
    </xf>
    <xf numFmtId="49" fontId="19" fillId="0" borderId="11" xfId="0" applyNumberFormat="1" applyFont="1" applyBorder="1" applyAlignment="1">
      <alignment wrapText="1"/>
    </xf>
    <xf numFmtId="2" fontId="20" fillId="0" borderId="12" xfId="0" applyNumberFormat="1" applyFont="1" applyBorder="1" applyAlignment="1">
      <alignment vertical="center" wrapText="1"/>
    </xf>
    <xf numFmtId="2" fontId="20" fillId="0" borderId="6" xfId="0" applyNumberFormat="1" applyFont="1" applyBorder="1" applyAlignment="1">
      <alignment vertical="center" wrapText="1"/>
    </xf>
    <xf numFmtId="49" fontId="19" fillId="0" borderId="6" xfId="0" applyNumberFormat="1" applyFont="1" applyBorder="1" applyAlignment="1">
      <alignment vertical="center" wrapText="1"/>
    </xf>
    <xf numFmtId="0" fontId="9" fillId="0" borderId="0" xfId="0" applyFont="1" applyAlignment="1">
      <alignment wrapText="1"/>
    </xf>
    <xf numFmtId="0" fontId="19" fillId="0" borderId="15" xfId="0" applyFont="1" applyBorder="1"/>
    <xf numFmtId="0" fontId="0" fillId="0" borderId="17" xfId="0" applyBorder="1"/>
    <xf numFmtId="0" fontId="19" fillId="0" borderId="17" xfId="62" applyFont="1" applyBorder="1"/>
    <xf numFmtId="0" fontId="19" fillId="0" borderId="17" xfId="62" applyFont="1" applyBorder="1" applyAlignment="1">
      <alignment wrapText="1"/>
    </xf>
    <xf numFmtId="0" fontId="0" fillId="8" borderId="17" xfId="0" applyFill="1" applyBorder="1"/>
    <xf numFmtId="3" fontId="0" fillId="8" borderId="0" xfId="0" applyNumberFormat="1" applyFill="1"/>
    <xf numFmtId="0" fontId="19" fillId="0" borderId="0" xfId="0" applyFont="1" applyAlignment="1">
      <alignment vertical="center"/>
    </xf>
    <xf numFmtId="0" fontId="0" fillId="0" borderId="18" xfId="0" applyBorder="1"/>
    <xf numFmtId="3" fontId="0" fillId="8" borderId="19" xfId="0" applyNumberFormat="1" applyFill="1" applyBorder="1"/>
    <xf numFmtId="3" fontId="19" fillId="6" borderId="0" xfId="0" applyNumberFormat="1" applyFont="1" applyFill="1" applyAlignment="1">
      <alignment vertical="center"/>
    </xf>
    <xf numFmtId="0" fontId="19" fillId="9" borderId="0" xfId="0" applyFont="1" applyFill="1" applyAlignment="1">
      <alignment horizontal="center"/>
    </xf>
    <xf numFmtId="0" fontId="20" fillId="9" borderId="2" xfId="0" applyFont="1" applyFill="1" applyBorder="1" applyAlignment="1">
      <alignment horizontal="center"/>
    </xf>
    <xf numFmtId="0" fontId="0" fillId="10" borderId="17" xfId="0" applyFill="1" applyBorder="1"/>
    <xf numFmtId="0" fontId="0" fillId="10" borderId="17" xfId="0" applyFill="1" applyBorder="1" applyAlignment="1">
      <alignment horizontal="center"/>
    </xf>
    <xf numFmtId="0" fontId="19" fillId="9" borderId="21" xfId="0" applyFont="1" applyFill="1" applyBorder="1" applyAlignment="1">
      <alignment horizontal="center"/>
    </xf>
    <xf numFmtId="0" fontId="0" fillId="0" borderId="21" xfId="0" applyBorder="1"/>
    <xf numFmtId="3" fontId="19" fillId="6" borderId="21" xfId="0" applyNumberFormat="1" applyFont="1" applyFill="1" applyBorder="1" applyAlignment="1">
      <alignment vertical="center"/>
    </xf>
    <xf numFmtId="3" fontId="19" fillId="0" borderId="21" xfId="0" applyNumberFormat="1" applyFont="1" applyBorder="1" applyAlignment="1">
      <alignment vertical="center"/>
    </xf>
    <xf numFmtId="3" fontId="0" fillId="8" borderId="21" xfId="0" applyNumberFormat="1" applyFill="1" applyBorder="1"/>
    <xf numFmtId="0" fontId="19" fillId="0" borderId="21" xfId="0" applyFont="1" applyBorder="1"/>
    <xf numFmtId="0" fontId="0" fillId="8" borderId="18" xfId="0" applyFill="1" applyBorder="1"/>
    <xf numFmtId="3" fontId="0" fillId="8" borderId="22" xfId="0" applyNumberFormat="1" applyFill="1" applyBorder="1"/>
    <xf numFmtId="0" fontId="0" fillId="0" borderId="15" xfId="0" applyBorder="1"/>
    <xf numFmtId="0" fontId="0" fillId="0" borderId="16" xfId="0" applyBorder="1"/>
    <xf numFmtId="0" fontId="0" fillId="0" borderId="23" xfId="0" applyBorder="1"/>
    <xf numFmtId="0" fontId="0" fillId="0" borderId="24" xfId="0" applyBorder="1"/>
    <xf numFmtId="0" fontId="0" fillId="0" borderId="19" xfId="0" applyBorder="1"/>
    <xf numFmtId="0" fontId="0" fillId="0" borderId="25" xfId="0" applyBorder="1"/>
    <xf numFmtId="0" fontId="3" fillId="0" borderId="15" xfId="62" applyBorder="1"/>
    <xf numFmtId="0" fontId="3" fillId="10" borderId="17" xfId="62" applyFill="1" applyBorder="1"/>
    <xf numFmtId="0" fontId="3" fillId="10" borderId="21" xfId="62" applyFill="1" applyBorder="1"/>
    <xf numFmtId="0" fontId="3" fillId="0" borderId="24" xfId="62" applyBorder="1"/>
    <xf numFmtId="0" fontId="3" fillId="0" borderId="17" xfId="62" applyBorder="1"/>
    <xf numFmtId="0" fontId="3" fillId="8" borderId="18" xfId="62" applyFill="1" applyBorder="1"/>
    <xf numFmtId="0" fontId="33" fillId="0" borderId="26" xfId="62" applyFont="1" applyBorder="1" applyAlignment="1">
      <alignment horizontal="center"/>
    </xf>
    <xf numFmtId="0" fontId="33" fillId="0" borderId="27" xfId="62" applyFont="1" applyBorder="1" applyAlignment="1">
      <alignment horizontal="center"/>
    </xf>
    <xf numFmtId="0" fontId="33" fillId="0" borderId="20" xfId="62" applyFont="1" applyBorder="1" applyAlignment="1">
      <alignment horizontal="center"/>
    </xf>
    <xf numFmtId="0" fontId="3" fillId="0" borderId="21" xfId="62" applyBorder="1"/>
    <xf numFmtId="0" fontId="3" fillId="10" borderId="0" xfId="62" applyFill="1"/>
    <xf numFmtId="0" fontId="3" fillId="10" borderId="24" xfId="62" applyFill="1" applyBorder="1"/>
    <xf numFmtId="168" fontId="3" fillId="6" borderId="21" xfId="62" applyNumberFormat="1" applyFill="1" applyBorder="1"/>
    <xf numFmtId="168" fontId="3" fillId="6" borderId="0" xfId="62" applyNumberFormat="1" applyFill="1"/>
    <xf numFmtId="168" fontId="3" fillId="6" borderId="24" xfId="62" applyNumberFormat="1" applyFill="1" applyBorder="1"/>
    <xf numFmtId="168" fontId="3" fillId="0" borderId="21" xfId="62" applyNumberFormat="1" applyBorder="1"/>
    <xf numFmtId="168" fontId="3" fillId="0" borderId="0" xfId="62" applyNumberFormat="1"/>
    <xf numFmtId="168" fontId="3" fillId="0" borderId="24" xfId="62" applyNumberFormat="1" applyBorder="1"/>
    <xf numFmtId="168" fontId="3" fillId="8" borderId="22" xfId="62" applyNumberFormat="1" applyFill="1" applyBorder="1"/>
    <xf numFmtId="168" fontId="3" fillId="8" borderId="19" xfId="62" applyNumberFormat="1" applyFill="1" applyBorder="1"/>
    <xf numFmtId="168" fontId="3" fillId="8" borderId="25" xfId="62" applyNumberFormat="1" applyFill="1" applyBorder="1"/>
    <xf numFmtId="0" fontId="0" fillId="0" borderId="28" xfId="0" applyBorder="1"/>
    <xf numFmtId="0" fontId="19" fillId="0" borderId="29" xfId="0" applyFont="1" applyBorder="1"/>
    <xf numFmtId="0" fontId="19" fillId="0" borderId="30" xfId="0" applyFont="1" applyBorder="1"/>
    <xf numFmtId="0" fontId="19" fillId="0" borderId="33" xfId="0" applyFont="1" applyBorder="1"/>
    <xf numFmtId="0" fontId="0" fillId="0" borderId="2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3" fontId="19" fillId="6" borderId="21" xfId="0" applyNumberFormat="1" applyFont="1" applyFill="1" applyBorder="1" applyAlignment="1">
      <alignment horizontal="right" vertical="center"/>
    </xf>
    <xf numFmtId="3" fontId="19" fillId="6" borderId="0" xfId="0" applyNumberFormat="1" applyFont="1" applyFill="1" applyAlignment="1">
      <alignment horizontal="right" vertical="center"/>
    </xf>
    <xf numFmtId="3" fontId="19" fillId="0" borderId="21" xfId="0" applyNumberFormat="1" applyFont="1" applyBorder="1" applyAlignment="1">
      <alignment horizontal="right" vertical="center"/>
    </xf>
    <xf numFmtId="3" fontId="19" fillId="0" borderId="0" xfId="0" applyNumberFormat="1" applyFont="1" applyAlignment="1">
      <alignment horizontal="right" vertical="center"/>
    </xf>
    <xf numFmtId="0" fontId="0" fillId="6" borderId="21" xfId="0" applyFill="1" applyBorder="1" applyAlignment="1">
      <alignment horizontal="right" vertical="center"/>
    </xf>
    <xf numFmtId="0" fontId="0" fillId="6" borderId="0" xfId="0" applyFill="1" applyAlignment="1">
      <alignment horizontal="right" vertical="center"/>
    </xf>
    <xf numFmtId="0" fontId="0" fillId="0" borderId="22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3" fontId="20" fillId="0" borderId="3" xfId="0" applyNumberFormat="1" applyFont="1" applyBorder="1" applyAlignment="1">
      <alignment vertical="center"/>
    </xf>
    <xf numFmtId="0" fontId="0" fillId="0" borderId="17" xfId="0" applyBorder="1" applyAlignment="1">
      <alignment vertical="center"/>
    </xf>
    <xf numFmtId="0" fontId="19" fillId="0" borderId="17" xfId="62" applyFont="1" applyBorder="1" applyAlignment="1">
      <alignment vertical="center"/>
    </xf>
    <xf numFmtId="0" fontId="19" fillId="0" borderId="17" xfId="62" applyFont="1" applyBorder="1" applyAlignment="1">
      <alignment vertical="center" wrapText="1"/>
    </xf>
    <xf numFmtId="0" fontId="0" fillId="0" borderId="17" xfId="0" applyBorder="1" applyAlignment="1">
      <alignment horizontal="left" vertical="center"/>
    </xf>
    <xf numFmtId="0" fontId="19" fillId="0" borderId="17" xfId="62" applyFont="1" applyBorder="1" applyAlignment="1">
      <alignment horizontal="left" vertical="center"/>
    </xf>
    <xf numFmtId="0" fontId="4" fillId="10" borderId="17" xfId="0" applyFont="1" applyFill="1" applyBorder="1"/>
    <xf numFmtId="0" fontId="4" fillId="0" borderId="17" xfId="0" applyFont="1" applyBorder="1"/>
    <xf numFmtId="0" fontId="19" fillId="0" borderId="35" xfId="62" applyFont="1" applyBorder="1" applyAlignment="1">
      <alignment wrapText="1"/>
    </xf>
    <xf numFmtId="3" fontId="19" fillId="6" borderId="36" xfId="0" applyNumberFormat="1" applyFont="1" applyFill="1" applyBorder="1" applyAlignment="1">
      <alignment horizontal="right" vertical="center"/>
    </xf>
    <xf numFmtId="3" fontId="19" fillId="6" borderId="37" xfId="0" applyNumberFormat="1" applyFont="1" applyFill="1" applyBorder="1" applyAlignment="1">
      <alignment horizontal="right" vertical="center"/>
    </xf>
    <xf numFmtId="3" fontId="20" fillId="0" borderId="34" xfId="0" applyNumberFormat="1" applyFont="1" applyBorder="1" applyAlignment="1">
      <alignment vertical="center"/>
    </xf>
    <xf numFmtId="0" fontId="19" fillId="0" borderId="35" xfId="62" applyFont="1" applyBorder="1" applyAlignment="1">
      <alignment horizontal="left" vertical="center" wrapText="1"/>
    </xf>
    <xf numFmtId="0" fontId="26" fillId="8" borderId="18" xfId="62" applyFont="1" applyFill="1" applyBorder="1"/>
    <xf numFmtId="3" fontId="19" fillId="3" borderId="21" xfId="0" applyNumberFormat="1" applyFont="1" applyFill="1" applyBorder="1" applyAlignment="1">
      <alignment vertical="center"/>
    </xf>
    <xf numFmtId="3" fontId="19" fillId="3" borderId="0" xfId="0" applyNumberFormat="1" applyFont="1" applyFill="1" applyAlignment="1">
      <alignment vertical="center"/>
    </xf>
    <xf numFmtId="3" fontId="20" fillId="6" borderId="2" xfId="0" applyNumberFormat="1" applyFont="1" applyFill="1" applyBorder="1" applyAlignment="1">
      <alignment vertical="center"/>
    </xf>
    <xf numFmtId="0" fontId="19" fillId="0" borderId="17" xfId="0" applyFont="1" applyBorder="1"/>
    <xf numFmtId="0" fontId="20" fillId="0" borderId="38" xfId="0" applyFont="1" applyBorder="1"/>
    <xf numFmtId="0" fontId="19" fillId="0" borderId="38" xfId="0" applyFont="1" applyBorder="1"/>
    <xf numFmtId="0" fontId="19" fillId="0" borderId="18" xfId="0" applyFont="1" applyBorder="1"/>
    <xf numFmtId="0" fontId="0" fillId="0" borderId="37" xfId="0" applyBorder="1"/>
    <xf numFmtId="0" fontId="0" fillId="0" borderId="36" xfId="0" applyBorder="1"/>
    <xf numFmtId="0" fontId="0" fillId="0" borderId="35" xfId="0" applyBorder="1"/>
    <xf numFmtId="0" fontId="0" fillId="0" borderId="3" xfId="0" applyBorder="1"/>
    <xf numFmtId="3" fontId="0" fillId="8" borderId="36" xfId="0" applyNumberFormat="1" applyFill="1" applyBorder="1"/>
    <xf numFmtId="3" fontId="0" fillId="8" borderId="37" xfId="0" applyNumberFormat="1" applyFill="1" applyBorder="1"/>
    <xf numFmtId="3" fontId="4" fillId="8" borderId="34" xfId="0" applyNumberFormat="1" applyFont="1" applyFill="1" applyBorder="1"/>
    <xf numFmtId="0" fontId="20" fillId="0" borderId="17" xfId="62" applyFont="1" applyBorder="1" applyAlignment="1">
      <alignment wrapText="1"/>
    </xf>
    <xf numFmtId="0" fontId="0" fillId="0" borderId="21" xfId="0" applyBorder="1" applyAlignment="1">
      <alignment vertical="center"/>
    </xf>
    <xf numFmtId="0" fontId="0" fillId="0" borderId="0" xfId="0" applyAlignment="1">
      <alignment vertical="center"/>
    </xf>
    <xf numFmtId="0" fontId="4" fillId="8" borderId="35" xfId="0" applyFont="1" applyFill="1" applyBorder="1"/>
    <xf numFmtId="0" fontId="20" fillId="0" borderId="17" xfId="62" applyFont="1" applyBorder="1"/>
    <xf numFmtId="168" fontId="3" fillId="8" borderId="40" xfId="62" applyNumberFormat="1" applyFill="1" applyBorder="1"/>
    <xf numFmtId="168" fontId="3" fillId="8" borderId="41" xfId="62" applyNumberFormat="1" applyFill="1" applyBorder="1"/>
    <xf numFmtId="0" fontId="26" fillId="8" borderId="42" xfId="62" applyFont="1" applyFill="1" applyBorder="1"/>
    <xf numFmtId="168" fontId="3" fillId="3" borderId="21" xfId="62" applyNumberFormat="1" applyFill="1" applyBorder="1" applyAlignment="1">
      <alignment vertical="center"/>
    </xf>
    <xf numFmtId="168" fontId="3" fillId="3" borderId="0" xfId="62" applyNumberFormat="1" applyFill="1" applyAlignment="1">
      <alignment vertical="center"/>
    </xf>
    <xf numFmtId="168" fontId="3" fillId="3" borderId="24" xfId="62" applyNumberFormat="1" applyFill="1" applyBorder="1" applyAlignment="1">
      <alignment vertical="center"/>
    </xf>
    <xf numFmtId="168" fontId="3" fillId="3" borderId="21" xfId="62" applyNumberFormat="1" applyFill="1" applyBorder="1"/>
    <xf numFmtId="168" fontId="3" fillId="3" borderId="0" xfId="62" applyNumberFormat="1" applyFill="1"/>
    <xf numFmtId="168" fontId="3" fillId="3" borderId="24" xfId="62" applyNumberFormat="1" applyFill="1" applyBorder="1"/>
    <xf numFmtId="168" fontId="3" fillId="3" borderId="43" xfId="62" applyNumberFormat="1" applyFill="1" applyBorder="1"/>
    <xf numFmtId="168" fontId="3" fillId="3" borderId="44" xfId="62" applyNumberFormat="1" applyFill="1" applyBorder="1"/>
    <xf numFmtId="49" fontId="19" fillId="0" borderId="39" xfId="0" applyNumberFormat="1" applyFont="1" applyBorder="1"/>
    <xf numFmtId="49" fontId="10" fillId="0" borderId="39" xfId="0" applyNumberFormat="1" applyFont="1" applyBorder="1"/>
    <xf numFmtId="0" fontId="20" fillId="0" borderId="17" xfId="0" applyFont="1" applyBorder="1"/>
    <xf numFmtId="0" fontId="20" fillId="4" borderId="17" xfId="0" applyFont="1" applyFill="1" applyBorder="1"/>
    <xf numFmtId="49" fontId="20" fillId="0" borderId="38" xfId="0" applyNumberFormat="1" applyFont="1" applyBorder="1"/>
    <xf numFmtId="49" fontId="19" fillId="0" borderId="38" xfId="0" applyNumberFormat="1" applyFont="1" applyBorder="1"/>
    <xf numFmtId="49" fontId="19" fillId="0" borderId="38" xfId="0" applyNumberFormat="1" applyFont="1" applyBorder="1" applyAlignment="1">
      <alignment wrapText="1"/>
    </xf>
    <xf numFmtId="49" fontId="19" fillId="0" borderId="17" xfId="0" applyNumberFormat="1" applyFont="1" applyBorder="1"/>
    <xf numFmtId="0" fontId="0" fillId="0" borderId="20" xfId="0" applyBorder="1"/>
    <xf numFmtId="0" fontId="20" fillId="0" borderId="45" xfId="0" applyFont="1" applyBorder="1"/>
    <xf numFmtId="0" fontId="19" fillId="0" borderId="46" xfId="0" applyFont="1" applyBorder="1"/>
    <xf numFmtId="0" fontId="20" fillId="0" borderId="21" xfId="0" applyFont="1" applyBorder="1"/>
    <xf numFmtId="0" fontId="20" fillId="4" borderId="21" xfId="0" applyFont="1" applyFill="1" applyBorder="1"/>
    <xf numFmtId="0" fontId="19" fillId="0" borderId="45" xfId="0" applyFont="1" applyBorder="1"/>
    <xf numFmtId="0" fontId="20" fillId="8" borderId="17" xfId="0" applyFont="1" applyFill="1" applyBorder="1"/>
    <xf numFmtId="0" fontId="20" fillId="8" borderId="21" xfId="0" applyFont="1" applyFill="1" applyBorder="1"/>
    <xf numFmtId="3" fontId="20" fillId="8" borderId="0" xfId="0" applyNumberFormat="1" applyFont="1" applyFill="1"/>
    <xf numFmtId="3" fontId="20" fillId="8" borderId="2" xfId="0" applyNumberFormat="1" applyFont="1" applyFill="1" applyBorder="1"/>
    <xf numFmtId="0" fontId="20" fillId="6" borderId="45" xfId="0" applyFont="1" applyFill="1" applyBorder="1"/>
    <xf numFmtId="0" fontId="20" fillId="9" borderId="3" xfId="0" applyFont="1" applyFill="1" applyBorder="1" applyAlignment="1">
      <alignment horizontal="right"/>
    </xf>
    <xf numFmtId="0" fontId="4" fillId="10" borderId="18" xfId="0" applyFont="1" applyFill="1" applyBorder="1"/>
    <xf numFmtId="0" fontId="19" fillId="9" borderId="22" xfId="0" applyFont="1" applyFill="1" applyBorder="1" applyAlignment="1">
      <alignment horizontal="center"/>
    </xf>
    <xf numFmtId="0" fontId="20" fillId="9" borderId="19" xfId="0" applyFont="1" applyFill="1" applyBorder="1" applyAlignment="1">
      <alignment horizontal="right"/>
    </xf>
    <xf numFmtId="3" fontId="20" fillId="0" borderId="0" xfId="0" applyNumberFormat="1" applyFont="1" applyAlignment="1">
      <alignment vertical="center"/>
    </xf>
    <xf numFmtId="3" fontId="19" fillId="0" borderId="24" xfId="0" applyNumberFormat="1" applyFont="1" applyBorder="1"/>
    <xf numFmtId="3" fontId="20" fillId="0" borderId="24" xfId="0" applyNumberFormat="1" applyFont="1" applyBorder="1"/>
    <xf numFmtId="3" fontId="20" fillId="4" borderId="24" xfId="0" applyNumberFormat="1" applyFont="1" applyFill="1" applyBorder="1"/>
    <xf numFmtId="3" fontId="20" fillId="4" borderId="47" xfId="0" applyNumberFormat="1" applyFont="1" applyFill="1" applyBorder="1"/>
    <xf numFmtId="3" fontId="19" fillId="0" borderId="47" xfId="0" applyNumberFormat="1" applyFont="1" applyBorder="1"/>
    <xf numFmtId="3" fontId="20" fillId="0" borderId="47" xfId="0" applyNumberFormat="1" applyFont="1" applyBorder="1"/>
    <xf numFmtId="0" fontId="34" fillId="0" borderId="17" xfId="62" applyFont="1" applyBorder="1"/>
    <xf numFmtId="0" fontId="2" fillId="0" borderId="17" xfId="62" applyFont="1" applyBorder="1"/>
    <xf numFmtId="49" fontId="11" fillId="0" borderId="39" xfId="0" applyNumberFormat="1" applyFont="1" applyBorder="1"/>
    <xf numFmtId="0" fontId="22" fillId="0" borderId="15" xfId="0" applyFont="1" applyBorder="1"/>
    <xf numFmtId="0" fontId="20" fillId="5" borderId="17" xfId="0" applyFont="1" applyFill="1" applyBorder="1"/>
    <xf numFmtId="0" fontId="19" fillId="0" borderId="17" xfId="0" applyFont="1" applyBorder="1" applyAlignment="1">
      <alignment wrapText="1"/>
    </xf>
    <xf numFmtId="3" fontId="0" fillId="0" borderId="19" xfId="0" applyNumberFormat="1" applyBorder="1"/>
    <xf numFmtId="0" fontId="1" fillId="0" borderId="17" xfId="62" applyFont="1" applyBorder="1"/>
    <xf numFmtId="0" fontId="31" fillId="0" borderId="16" xfId="0" applyFont="1" applyBorder="1" applyAlignment="1">
      <alignment horizontal="center"/>
    </xf>
    <xf numFmtId="0" fontId="32" fillId="0" borderId="31" xfId="0" applyFont="1" applyBorder="1" applyAlignment="1">
      <alignment horizontal="center"/>
    </xf>
    <xf numFmtId="0" fontId="32" fillId="0" borderId="30" xfId="0" applyFont="1" applyBorder="1" applyAlignment="1">
      <alignment horizontal="center"/>
    </xf>
    <xf numFmtId="0" fontId="32" fillId="0" borderId="32" xfId="0" applyFont="1" applyBorder="1" applyAlignment="1">
      <alignment horizontal="center"/>
    </xf>
    <xf numFmtId="0" fontId="18" fillId="0" borderId="0" xfId="0" applyFont="1" applyAlignment="1">
      <alignment horizontal="left" wrapText="1"/>
    </xf>
    <xf numFmtId="0" fontId="31" fillId="0" borderId="0" xfId="0" applyFont="1" applyAlignment="1">
      <alignment horizontal="center"/>
    </xf>
  </cellXfs>
  <cellStyles count="101">
    <cellStyle name="Besuchter Hyperlink" xfId="3" builtinId="9" hidden="1"/>
    <cellStyle name="Besuchter Hyperlink" xfId="5" builtinId="9" hidden="1"/>
    <cellStyle name="Besuchter Hyperlink" xfId="7" builtinId="9" hidden="1"/>
    <cellStyle name="Besuchter Hyperlink" xfId="9" builtinId="9" hidden="1"/>
    <cellStyle name="Besuchter Hyperlink" xfId="11" builtinId="9" hidden="1"/>
    <cellStyle name="Besuchter Hyperlink" xfId="13" builtinId="9" hidden="1"/>
    <cellStyle name="Besuchter Hyperlink" xfId="15" builtinId="9" hidden="1"/>
    <cellStyle name="Besuchter Hyperlink" xfId="17" builtinId="9" hidden="1"/>
    <cellStyle name="Besuchter Hyperlink" xfId="19" builtinId="9" hidden="1"/>
    <cellStyle name="Besuchter Hyperlink" xfId="21" builtinId="9" hidden="1"/>
    <cellStyle name="Besuchter Hyperlink" xfId="23" builtinId="9" hidden="1"/>
    <cellStyle name="Besuchter Hyperlink" xfId="25" builtinId="9" hidden="1"/>
    <cellStyle name="Besuchter Hyperlink" xfId="27" builtinId="9" hidden="1"/>
    <cellStyle name="Besuchter Hyperlink" xfId="29" builtinId="9" hidden="1"/>
    <cellStyle name="Besuchter Hyperlink" xfId="31" builtinId="9" hidden="1"/>
    <cellStyle name="Besuchter Hyperlink" xfId="33" builtinId="9" hidden="1"/>
    <cellStyle name="Besuchter Hyperlink" xfId="35" builtinId="9" hidden="1"/>
    <cellStyle name="Besuchter Hyperlink" xfId="37" builtinId="9" hidden="1"/>
    <cellStyle name="Besuchter Hyperlink" xfId="39" builtinId="9" hidden="1"/>
    <cellStyle name="Besuchter Hyperlink" xfId="41" builtinId="9" hidden="1"/>
    <cellStyle name="Besuchter Hyperlink" xfId="43" builtinId="9" hidden="1"/>
    <cellStyle name="Besuchter Hyperlink" xfId="45" builtinId="9" hidden="1"/>
    <cellStyle name="Besuchter Hyperlink" xfId="47" builtinId="9" hidden="1"/>
    <cellStyle name="Besuchter Hyperlink" xfId="49" builtinId="9" hidden="1"/>
    <cellStyle name="Besuchter Hyperlink" xfId="51" builtinId="9" hidden="1"/>
    <cellStyle name="Besuchter Hyperlink" xfId="53" builtinId="9" hidden="1"/>
    <cellStyle name="Besuchter Hyperlink" xfId="55" builtinId="9" hidden="1"/>
    <cellStyle name="Besuchter Hyperlink" xfId="57" builtinId="9" hidden="1"/>
    <cellStyle name="Besuchter Hyperlink" xfId="59" builtinId="9" hidden="1"/>
    <cellStyle name="Besuchter Hyperlink" xfId="61" builtinId="9" hidden="1"/>
    <cellStyle name="Besuchter Hyperlink" xfId="64" builtinId="9" hidden="1"/>
    <cellStyle name="Besuchter Hyperlink" xfId="66" builtinId="9" hidden="1"/>
    <cellStyle name="Besuchter Hyperlink" xfId="68" builtinId="9" hidden="1"/>
    <cellStyle name="Besuchter Hyperlink" xfId="70" builtinId="9" hidden="1"/>
    <cellStyle name="Besuchter Hyperlink" xfId="72" builtinId="9" hidden="1"/>
    <cellStyle name="Besuchter Hyperlink" xfId="74" builtinId="9" hidden="1"/>
    <cellStyle name="Besuchter Hyperlink" xfId="76" builtinId="9" hidden="1"/>
    <cellStyle name="Besuchter Hyperlink" xfId="78" builtinId="9" hidden="1"/>
    <cellStyle name="Besuchter Hyperlink" xfId="80" builtinId="9" hidden="1"/>
    <cellStyle name="Besuchter Hyperlink" xfId="82" builtinId="9" hidden="1"/>
    <cellStyle name="Besuchter Hyperlink" xfId="84" builtinId="9" hidden="1"/>
    <cellStyle name="Besuchter Hyperlink" xfId="86" builtinId="9" hidden="1"/>
    <cellStyle name="Besuchter Hyperlink" xfId="88" builtinId="9" hidden="1"/>
    <cellStyle name="Besuchter Hyperlink" xfId="90" builtinId="9" hidden="1"/>
    <cellStyle name="Besuchter Hyperlink" xfId="92" builtinId="9" hidden="1"/>
    <cellStyle name="Besuchter Hyperlink" xfId="94" builtinId="9" hidden="1"/>
    <cellStyle name="Besuchter Hyperlink" xfId="96" builtinId="9" hidden="1"/>
    <cellStyle name="Besuchter Hyperlink" xfId="98" builtinId="9" hidden="1"/>
    <cellStyle name="Besuchter Hyperlink" xfId="100" builtinId="9" hidden="1"/>
    <cellStyle name="Link" xfId="2" builtinId="8" hidden="1"/>
    <cellStyle name="Link" xfId="4" builtinId="8" hidden="1"/>
    <cellStyle name="Link" xfId="6" builtinId="8" hidden="1"/>
    <cellStyle name="Link" xfId="8" builtinId="8" hidden="1"/>
    <cellStyle name="Link" xfId="10" builtinId="8" hidden="1"/>
    <cellStyle name="Link" xfId="12" builtinId="8" hidden="1"/>
    <cellStyle name="Link" xfId="14" builtinId="8" hidden="1"/>
    <cellStyle name="Link" xfId="16" builtinId="8" hidden="1"/>
    <cellStyle name="Link" xfId="18" builtinId="8" hidden="1"/>
    <cellStyle name="Link" xfId="20" builtinId="8" hidden="1"/>
    <cellStyle name="Link" xfId="22" builtinId="8" hidden="1"/>
    <cellStyle name="Link" xfId="24" builtinId="8" hidden="1"/>
    <cellStyle name="Link" xfId="26" builtinId="8" hidden="1"/>
    <cellStyle name="Link" xfId="28" builtinId="8" hidden="1"/>
    <cellStyle name="Link" xfId="30" builtinId="8" hidden="1"/>
    <cellStyle name="Link" xfId="32" builtinId="8" hidden="1"/>
    <cellStyle name="Link" xfId="34" builtinId="8" hidden="1"/>
    <cellStyle name="Link" xfId="36" builtinId="8" hidden="1"/>
    <cellStyle name="Link" xfId="38" builtinId="8" hidden="1"/>
    <cellStyle name="Link" xfId="40" builtinId="8" hidden="1"/>
    <cellStyle name="Link" xfId="42" builtinId="8" hidden="1"/>
    <cellStyle name="Link" xfId="44" builtinId="8" hidden="1"/>
    <cellStyle name="Link" xfId="46" builtinId="8" hidden="1"/>
    <cellStyle name="Link" xfId="48" builtinId="8" hidden="1"/>
    <cellStyle name="Link" xfId="50" builtinId="8" hidden="1"/>
    <cellStyle name="Link" xfId="52" builtinId="8" hidden="1"/>
    <cellStyle name="Link" xfId="54" builtinId="8" hidden="1"/>
    <cellStyle name="Link" xfId="56" builtinId="8" hidden="1"/>
    <cellStyle name="Link" xfId="58" builtinId="8" hidden="1"/>
    <cellStyle name="Link" xfId="60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Normal 2" xfId="62" xr:uid="{00000000-0005-0000-0000-000062000000}"/>
    <cellStyle name="Prozent" xfId="1" builtinId="5"/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7F7F7F"/>
      <rgbColor rgb="009999FF"/>
      <rgbColor rgb="00993366"/>
      <rgbColor rgb="00FFFFCC"/>
      <rgbColor rgb="00DCE6F2"/>
      <rgbColor rgb="00660066"/>
      <rgbColor rgb="00FF8080"/>
      <rgbColor rgb="00376092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5B3D7"/>
      <rgbColor rgb="00FF99CC"/>
      <rgbColor rgb="00CC99FF"/>
      <rgbColor rgb="00FFCC99"/>
      <rgbColor rgb="004F81BD"/>
      <rgbColor rgb="0033CCCC"/>
      <rgbColor rgb="0099CC00"/>
      <rgbColor rgb="00FFCC00"/>
      <rgbColor rgb="00FF9900"/>
      <rgbColor rgb="00FF6600"/>
      <rgbColor rgb="00666666"/>
      <rgbColor rgb="00999999"/>
      <rgbColor rgb="0017375E"/>
      <rgbColor rgb="00339966"/>
      <rgbColor rgb="00003300"/>
      <rgbColor rgb="00333300"/>
      <rgbColor rgb="00993300"/>
      <rgbColor rgb="00993366"/>
      <rgbColor rgb="001F497D"/>
      <rgbColor rgb="00333333"/>
    </indexedColors>
    <mruColors>
      <color rgb="FF509ACD"/>
      <color rgb="FFF59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de-DE" sz="1600"/>
              <a:t>Entwicklung</a:t>
            </a:r>
            <a:r>
              <a:rPr lang="de-DE" sz="1600" baseline="0"/>
              <a:t> Umsatz u. Jahresüberschuss</a:t>
            </a:r>
            <a:endParaRPr lang="de-DE" sz="16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Graphen!$A$4</c:f>
              <c:strCache>
                <c:ptCount val="1"/>
                <c:pt idx="0">
                  <c:v>Umsatz</c:v>
                </c:pt>
              </c:strCache>
            </c:strRef>
          </c:tx>
          <c:spPr>
            <a:solidFill>
              <a:srgbClr val="2E3192"/>
            </a:solidFill>
          </c:spPr>
          <c:invertIfNegative val="0"/>
          <c:dLbls>
            <c:dLbl>
              <c:idx val="0"/>
              <c:layout>
                <c:manualLayout>
                  <c:x val="2.1304926764314301E-2"/>
                  <c:y val="-2.0289855072463999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de-DE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549-400F-98B9-C70E198E6147}"/>
                </c:ext>
              </c:extLst>
            </c:dLbl>
            <c:dLbl>
              <c:idx val="1"/>
              <c:layout>
                <c:manualLayout>
                  <c:x val="1.59786950732357E-2"/>
                  <c:y val="-1.15942028985507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de-DE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549-400F-98B9-C70E198E6147}"/>
                </c:ext>
              </c:extLst>
            </c:dLbl>
            <c:dLbl>
              <c:idx val="2"/>
              <c:layout>
                <c:manualLayout>
                  <c:x val="2.1304926764314301E-2"/>
                  <c:y val="-1.7391304347826101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de-DE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549-400F-98B9-C70E198E614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Graphen!$B$3:$F$3</c:f>
              <c:strCache>
                <c:ptCount val="5"/>
                <c:pt idx="0">
                  <c:v>JAHR 1</c:v>
                </c:pt>
                <c:pt idx="1">
                  <c:v>JAHR 2</c:v>
                </c:pt>
                <c:pt idx="2">
                  <c:v>JAHR 3</c:v>
                </c:pt>
                <c:pt idx="3">
                  <c:v>JAHR 4</c:v>
                </c:pt>
                <c:pt idx="4">
                  <c:v>JAHR 5</c:v>
                </c:pt>
              </c:strCache>
            </c:strRef>
          </c:cat>
          <c:val>
            <c:numRef>
              <c:f>Graphen!$B$4:$F$4</c:f>
              <c:numCache>
                <c:formatCode>#,##0</c:formatCode>
                <c:ptCount val="5"/>
                <c:pt idx="0">
                  <c:v>0</c:v>
                </c:pt>
                <c:pt idx="1">
                  <c:v>118000</c:v>
                </c:pt>
                <c:pt idx="2">
                  <c:v>406000</c:v>
                </c:pt>
                <c:pt idx="3">
                  <c:v>586000</c:v>
                </c:pt>
                <c:pt idx="4">
                  <c:v>782000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49-400F-98B9-C70E198E6147}"/>
            </c:ext>
          </c:extLst>
        </c:ser>
        <c:ser>
          <c:idx val="1"/>
          <c:order val="1"/>
          <c:tx>
            <c:strRef>
              <c:f>Graphen!$A$5</c:f>
              <c:strCache>
                <c:ptCount val="1"/>
                <c:pt idx="0">
                  <c:v>Jahresüberschuss</c:v>
                </c:pt>
              </c:strCache>
            </c:strRef>
          </c:tx>
          <c:spPr>
            <a:solidFill>
              <a:srgbClr val="92ACD9"/>
            </a:solidFill>
          </c:spPr>
          <c:invertIfNegative val="0"/>
          <c:dLbls>
            <c:dLbl>
              <c:idx val="0"/>
              <c:layout>
                <c:manualLayout>
                  <c:x val="1.59786950732357E-2"/>
                  <c:y val="0.11014492753623201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de-DE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549-400F-98B9-C70E198E6147}"/>
                </c:ext>
              </c:extLst>
            </c:dLbl>
            <c:dLbl>
              <c:idx val="1"/>
              <c:layout>
                <c:manualLayout>
                  <c:x val="1.59786950732357E-2"/>
                  <c:y val="-1.44927536231883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de-DE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549-400F-98B9-C70E198E6147}"/>
                </c:ext>
              </c:extLst>
            </c:dLbl>
            <c:dLbl>
              <c:idx val="2"/>
              <c:layout>
                <c:manualLayout>
                  <c:x val="2.1304926764314301E-2"/>
                  <c:y val="-2.0289855072463898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de-DE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549-400F-98B9-C70E198E614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Graphen!$B$3:$F$3</c:f>
              <c:strCache>
                <c:ptCount val="5"/>
                <c:pt idx="0">
                  <c:v>JAHR 1</c:v>
                </c:pt>
                <c:pt idx="1">
                  <c:v>JAHR 2</c:v>
                </c:pt>
                <c:pt idx="2">
                  <c:v>JAHR 3</c:v>
                </c:pt>
                <c:pt idx="3">
                  <c:v>JAHR 4</c:v>
                </c:pt>
                <c:pt idx="4">
                  <c:v>JAHR 5</c:v>
                </c:pt>
              </c:strCache>
            </c:strRef>
          </c:cat>
          <c:val>
            <c:numRef>
              <c:f>Graphen!$B$5:$F$5</c:f>
              <c:numCache>
                <c:formatCode>#,##0</c:formatCode>
                <c:ptCount val="5"/>
                <c:pt idx="0">
                  <c:v>19041.666666666672</c:v>
                </c:pt>
                <c:pt idx="1">
                  <c:v>-20734.717948717938</c:v>
                </c:pt>
                <c:pt idx="2">
                  <c:v>17485.136538461502</c:v>
                </c:pt>
                <c:pt idx="3">
                  <c:v>70044.056538461649</c:v>
                </c:pt>
                <c:pt idx="4">
                  <c:v>154596.31125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549-400F-98B9-C70E198E6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4205928"/>
        <c:axId val="394207496"/>
      </c:barChart>
      <c:catAx>
        <c:axId val="394205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4207496"/>
        <c:crosses val="autoZero"/>
        <c:auto val="1"/>
        <c:lblAlgn val="ctr"/>
        <c:lblOffset val="100"/>
        <c:noMultiLvlLbl val="0"/>
      </c:catAx>
      <c:valAx>
        <c:axId val="39420749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>
          <a:ln>
            <a:solidFill>
              <a:sysClr val="window" lastClr="FFFFFF">
                <a:lumMod val="65000"/>
              </a:sysClr>
            </a:solidFill>
          </a:ln>
        </c:spPr>
        <c:crossAx val="394205928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1.9381192530694001E-2"/>
                <c:y val="0.448713226064133"/>
              </c:manualLayout>
            </c:layout>
            <c:tx>
              <c:rich>
                <a:bodyPr/>
                <a:lstStyle/>
                <a:p>
                  <a:pPr>
                    <a:defRPr sz="1000" b="0"/>
                  </a:pPr>
                  <a:r>
                    <a:rPr lang="de-DE" sz="1000" b="0"/>
                    <a:t>in TEUR</a:t>
                  </a:r>
                </a:p>
              </c:rich>
            </c:tx>
          </c:dispUnitsLbl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0000000000000095" r="0.70000000000000095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F&amp;E Aufwendungen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3896779257733"/>
          <c:y val="0.18223715368912299"/>
          <c:w val="0.55325434787941197"/>
          <c:h val="0.669308603091282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Graphen!$A$40</c:f>
              <c:strCache>
                <c:ptCount val="1"/>
                <c:pt idx="0">
                  <c:v>Betriebsaufwand</c:v>
                </c:pt>
              </c:strCache>
            </c:strRef>
          </c:tx>
          <c:spPr>
            <a:solidFill>
              <a:srgbClr val="2E319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Graphen!$B$39:$F$39</c:f>
              <c:strCache>
                <c:ptCount val="5"/>
                <c:pt idx="0">
                  <c:v>JAHR 1</c:v>
                </c:pt>
                <c:pt idx="1">
                  <c:v>JAHR 2</c:v>
                </c:pt>
                <c:pt idx="2">
                  <c:v>JAHR 3</c:v>
                </c:pt>
                <c:pt idx="3">
                  <c:v>JAHR 4</c:v>
                </c:pt>
                <c:pt idx="4">
                  <c:v>JAHR 5</c:v>
                </c:pt>
              </c:strCache>
            </c:strRef>
          </c:cat>
          <c:val>
            <c:numRef>
              <c:f>Graphen!$B$40:$F$40</c:f>
              <c:numCache>
                <c:formatCode>#,##0</c:formatCode>
                <c:ptCount val="5"/>
                <c:pt idx="0">
                  <c:v>90958.333333333328</c:v>
                </c:pt>
                <c:pt idx="1">
                  <c:v>234734.71794871794</c:v>
                </c:pt>
                <c:pt idx="2">
                  <c:v>392746.15384615387</c:v>
                </c:pt>
                <c:pt idx="3">
                  <c:v>532906.15384615376</c:v>
                </c:pt>
                <c:pt idx="4">
                  <c:v>664815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D0-4E43-807C-59277A5E1C06}"/>
            </c:ext>
          </c:extLst>
        </c:ser>
        <c:ser>
          <c:idx val="1"/>
          <c:order val="1"/>
          <c:tx>
            <c:strRef>
              <c:f>Graphen!$A$41</c:f>
              <c:strCache>
                <c:ptCount val="1"/>
                <c:pt idx="0">
                  <c:v>davon für F&amp;E</c:v>
                </c:pt>
              </c:strCache>
            </c:strRef>
          </c:tx>
          <c:spPr>
            <a:solidFill>
              <a:srgbClr val="92ACD9"/>
            </a:solidFill>
          </c:spPr>
          <c:invertIfNegative val="0"/>
          <c:dLbls>
            <c:dLbl>
              <c:idx val="0"/>
              <c:layout>
                <c:manualLayout>
                  <c:x val="1.2461059190031199E-2"/>
                  <c:y val="0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de-DE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8D0-4E43-807C-59277A5E1C06}"/>
                </c:ext>
              </c:extLst>
            </c:dLbl>
            <c:dLbl>
              <c:idx val="1"/>
              <c:layout>
                <c:manualLayout>
                  <c:x val="1.86915887850467E-2"/>
                  <c:y val="-1.18518518518519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de-DE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8D0-4E43-807C-59277A5E1C06}"/>
                </c:ext>
              </c:extLst>
            </c:dLbl>
            <c:dLbl>
              <c:idx val="2"/>
              <c:layout>
                <c:manualLayout>
                  <c:x val="1.86915887850467E-2"/>
                  <c:y val="-5.92592592592593E-3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de-DE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8D0-4E43-807C-59277A5E1C0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Graphen!$B$39:$F$39</c:f>
              <c:strCache>
                <c:ptCount val="5"/>
                <c:pt idx="0">
                  <c:v>JAHR 1</c:v>
                </c:pt>
                <c:pt idx="1">
                  <c:v>JAHR 2</c:v>
                </c:pt>
                <c:pt idx="2">
                  <c:v>JAHR 3</c:v>
                </c:pt>
                <c:pt idx="3">
                  <c:v>JAHR 4</c:v>
                </c:pt>
                <c:pt idx="4">
                  <c:v>JAHR 5</c:v>
                </c:pt>
              </c:strCache>
            </c:strRef>
          </c:cat>
          <c:val>
            <c:numRef>
              <c:f>Graphen!$B$41:$F$41</c:f>
              <c:numCache>
                <c:formatCode>#,##0</c:formatCode>
                <c:ptCount val="5"/>
                <c:pt idx="0">
                  <c:v>45000</c:v>
                </c:pt>
                <c:pt idx="1">
                  <c:v>319500</c:v>
                </c:pt>
                <c:pt idx="2">
                  <c:v>138150</c:v>
                </c:pt>
                <c:pt idx="3">
                  <c:v>194500</c:v>
                </c:pt>
                <c:pt idx="4">
                  <c:v>273062.5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D0-4E43-807C-59277A5E1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4208280"/>
        <c:axId val="394209064"/>
      </c:barChart>
      <c:catAx>
        <c:axId val="394208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4209064"/>
        <c:crosses val="autoZero"/>
        <c:auto val="1"/>
        <c:lblAlgn val="ctr"/>
        <c:lblOffset val="100"/>
        <c:noMultiLvlLbl val="0"/>
      </c:catAx>
      <c:valAx>
        <c:axId val="394209064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>
          <a:ln>
            <a:solidFill>
              <a:sysClr val="window" lastClr="FFFFFF">
                <a:lumMod val="65000"/>
              </a:sysClr>
            </a:solidFill>
          </a:ln>
        </c:spPr>
        <c:crossAx val="394208280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1.9381192530694001E-2"/>
                <c:y val="0.448713226064133"/>
              </c:manualLayout>
            </c:layout>
            <c:tx>
              <c:rich>
                <a:bodyPr/>
                <a:lstStyle/>
                <a:p>
                  <a:pPr>
                    <a:defRPr sz="1000" b="0"/>
                  </a:pPr>
                  <a:r>
                    <a:rPr lang="de-DE" sz="1000" b="0"/>
                    <a:t>in TEUR</a:t>
                  </a:r>
                </a:p>
              </c:rich>
            </c:tx>
          </c:dispUnitsLbl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0000000000000095" r="0.70000000000000095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Graphen!$A$15</c:f>
              <c:strCache>
                <c:ptCount val="1"/>
                <c:pt idx="0">
                  <c:v>Auftrag klein </c:v>
                </c:pt>
              </c:strCache>
            </c:strRef>
          </c:tx>
          <c:spPr>
            <a:solidFill>
              <a:srgbClr val="2E3192"/>
            </a:solidFill>
          </c:spPr>
          <c:invertIfNegative val="0"/>
          <c:cat>
            <c:strRef>
              <c:f>Graphen!$B$14:$F$14</c:f>
              <c:strCache>
                <c:ptCount val="5"/>
                <c:pt idx="0">
                  <c:v>JAHR 1</c:v>
                </c:pt>
                <c:pt idx="1">
                  <c:v>JAHR 2</c:v>
                </c:pt>
                <c:pt idx="2">
                  <c:v>JAHR 3</c:v>
                </c:pt>
                <c:pt idx="3">
                  <c:v>JAHR 4</c:v>
                </c:pt>
                <c:pt idx="4">
                  <c:v>JAHR 5</c:v>
                </c:pt>
              </c:strCache>
            </c:strRef>
          </c:cat>
          <c:val>
            <c:numRef>
              <c:f>Graphen!$B$15:$F$15</c:f>
              <c:numCache>
                <c:formatCode>General</c:formatCode>
                <c:ptCount val="5"/>
                <c:pt idx="0">
                  <c:v>0</c:v>
                </c:pt>
                <c:pt idx="1">
                  <c:v>56000</c:v>
                </c:pt>
                <c:pt idx="2">
                  <c:v>240000</c:v>
                </c:pt>
                <c:pt idx="3">
                  <c:v>338000</c:v>
                </c:pt>
                <c:pt idx="4">
                  <c:v>350000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A-4861-BAF6-34FA639B4364}"/>
            </c:ext>
          </c:extLst>
        </c:ser>
        <c:ser>
          <c:idx val="1"/>
          <c:order val="1"/>
          <c:tx>
            <c:strRef>
              <c:f>Graphen!$A$16</c:f>
              <c:strCache>
                <c:ptCount val="1"/>
                <c:pt idx="0">
                  <c:v>Auftrag mittel</c:v>
                </c:pt>
              </c:strCache>
            </c:strRef>
          </c:tx>
          <c:invertIfNegative val="0"/>
          <c:cat>
            <c:strRef>
              <c:f>Graphen!$B$14:$F$14</c:f>
              <c:strCache>
                <c:ptCount val="5"/>
                <c:pt idx="0">
                  <c:v>JAHR 1</c:v>
                </c:pt>
                <c:pt idx="1">
                  <c:v>JAHR 2</c:v>
                </c:pt>
                <c:pt idx="2">
                  <c:v>JAHR 3</c:v>
                </c:pt>
                <c:pt idx="3">
                  <c:v>JAHR 4</c:v>
                </c:pt>
                <c:pt idx="4">
                  <c:v>JAHR 5</c:v>
                </c:pt>
              </c:strCache>
            </c:strRef>
          </c:cat>
          <c:val>
            <c:numRef>
              <c:f>Graphen!$B$16:$F$16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0A-4861-BAF6-34FA639B4364}"/>
            </c:ext>
          </c:extLst>
        </c:ser>
        <c:ser>
          <c:idx val="2"/>
          <c:order val="2"/>
          <c:tx>
            <c:strRef>
              <c:f>Graphen!$A$17</c:f>
              <c:strCache>
                <c:ptCount val="1"/>
                <c:pt idx="0">
                  <c:v>Auftrag groß</c:v>
                </c:pt>
              </c:strCache>
            </c:strRef>
          </c:tx>
          <c:spPr>
            <a:solidFill>
              <a:srgbClr val="92ACD9"/>
            </a:solidFill>
          </c:spPr>
          <c:invertIfNegative val="0"/>
          <c:cat>
            <c:strRef>
              <c:f>Graphen!$B$14:$F$14</c:f>
              <c:strCache>
                <c:ptCount val="5"/>
                <c:pt idx="0">
                  <c:v>JAHR 1</c:v>
                </c:pt>
                <c:pt idx="1">
                  <c:v>JAHR 2</c:v>
                </c:pt>
                <c:pt idx="2">
                  <c:v>JAHR 3</c:v>
                </c:pt>
                <c:pt idx="3">
                  <c:v>JAHR 4</c:v>
                </c:pt>
                <c:pt idx="4">
                  <c:v>JAHR 5</c:v>
                </c:pt>
              </c:strCache>
            </c:strRef>
          </c:cat>
          <c:val>
            <c:numRef>
              <c:f>Graphen!$B$17:$F$17</c:f>
              <c:numCache>
                <c:formatCode>General</c:formatCode>
                <c:ptCount val="5"/>
                <c:pt idx="0">
                  <c:v>0</c:v>
                </c:pt>
                <c:pt idx="1">
                  <c:v>60000</c:v>
                </c:pt>
                <c:pt idx="2">
                  <c:v>150000</c:v>
                </c:pt>
                <c:pt idx="3">
                  <c:v>200000</c:v>
                </c:pt>
                <c:pt idx="4">
                  <c:v>360000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0A-4861-BAF6-34FA639B4364}"/>
            </c:ext>
          </c:extLst>
        </c:ser>
        <c:ser>
          <c:idx val="3"/>
          <c:order val="3"/>
          <c:tx>
            <c:strRef>
              <c:f>Graphen!$A$18</c:f>
              <c:strCache>
                <c:ptCount val="1"/>
                <c:pt idx="0">
                  <c:v>Dienstleistung I</c:v>
                </c:pt>
              </c:strCache>
            </c:strRef>
          </c:tx>
          <c:invertIfNegative val="0"/>
          <c:cat>
            <c:strRef>
              <c:f>Graphen!$B$14:$F$14</c:f>
              <c:strCache>
                <c:ptCount val="5"/>
                <c:pt idx="0">
                  <c:v>JAHR 1</c:v>
                </c:pt>
                <c:pt idx="1">
                  <c:v>JAHR 2</c:v>
                </c:pt>
                <c:pt idx="2">
                  <c:v>JAHR 3</c:v>
                </c:pt>
                <c:pt idx="3">
                  <c:v>JAHR 4</c:v>
                </c:pt>
                <c:pt idx="4">
                  <c:v>JAHR 5</c:v>
                </c:pt>
              </c:strCache>
            </c:strRef>
          </c:cat>
          <c:val>
            <c:numRef>
              <c:f>Graphen!$B$18:$F$18</c:f>
              <c:numCache>
                <c:formatCode>General</c:formatCode>
                <c:ptCount val="5"/>
                <c:pt idx="0">
                  <c:v>0</c:v>
                </c:pt>
                <c:pt idx="1">
                  <c:v>2000</c:v>
                </c:pt>
                <c:pt idx="2">
                  <c:v>16000</c:v>
                </c:pt>
                <c:pt idx="3">
                  <c:v>48000</c:v>
                </c:pt>
                <c:pt idx="4">
                  <c:v>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0A-4861-BAF6-34FA639B4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4210632"/>
        <c:axId val="394211024"/>
      </c:barChart>
      <c:catAx>
        <c:axId val="394210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4211024"/>
        <c:crosses val="autoZero"/>
        <c:auto val="1"/>
        <c:lblAlgn val="ctr"/>
        <c:lblOffset val="100"/>
        <c:noMultiLvlLbl val="0"/>
      </c:catAx>
      <c:valAx>
        <c:axId val="39421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4210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28221</xdr:colOff>
      <xdr:row>0</xdr:row>
      <xdr:rowOff>63500</xdr:rowOff>
    </xdr:from>
    <xdr:to>
      <xdr:col>2</xdr:col>
      <xdr:colOff>521368</xdr:colOff>
      <xdr:row>4</xdr:row>
      <xdr:rowOff>43138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27E0B3C3-A6FE-2542-A644-507E05057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22221" y="63500"/>
          <a:ext cx="1344047" cy="74163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54428</xdr:colOff>
      <xdr:row>0</xdr:row>
      <xdr:rowOff>27214</xdr:rowOff>
    </xdr:from>
    <xdr:to>
      <xdr:col>1</xdr:col>
      <xdr:colOff>1279941</xdr:colOff>
      <xdr:row>3</xdr:row>
      <xdr:rowOff>147560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61C8B988-D71D-4D4A-A8FB-0D1A81702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12571" y="27214"/>
          <a:ext cx="1225513" cy="71906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263072</xdr:colOff>
      <xdr:row>0</xdr:row>
      <xdr:rowOff>27215</xdr:rowOff>
    </xdr:from>
    <xdr:to>
      <xdr:col>3</xdr:col>
      <xdr:colOff>254871</xdr:colOff>
      <xdr:row>3</xdr:row>
      <xdr:rowOff>174775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987DA4D2-7DCC-471D-88A9-F0B8071112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21215" y="27215"/>
          <a:ext cx="1225513" cy="71906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56444</xdr:colOff>
      <xdr:row>0</xdr:row>
      <xdr:rowOff>21167</xdr:rowOff>
    </xdr:from>
    <xdr:to>
      <xdr:col>1</xdr:col>
      <xdr:colOff>1281957</xdr:colOff>
      <xdr:row>3</xdr:row>
      <xdr:rowOff>168727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EEF149F3-1337-48D1-B0A3-9583650E64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17611" y="21167"/>
          <a:ext cx="1225513" cy="71906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0</xdr:row>
      <xdr:rowOff>93133</xdr:rowOff>
    </xdr:from>
    <xdr:to>
      <xdr:col>15</xdr:col>
      <xdr:colOff>482600</xdr:colOff>
      <xdr:row>24</xdr:row>
      <xdr:rowOff>55033</xdr:rowOff>
    </xdr:to>
    <xdr:graphicFrame macro="">
      <xdr:nvGraphicFramePr>
        <xdr:cNvPr id="16393" name="Diagramm 3">
          <a:extLst>
            <a:ext uri="{FF2B5EF4-FFF2-40B4-BE49-F238E27FC236}">
              <a16:creationId xmlns:a16="http://schemas.microsoft.com/office/drawing/2014/main" id="{00000000-0008-0000-0A00-0000094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</xdr:colOff>
      <xdr:row>46</xdr:row>
      <xdr:rowOff>139700</xdr:rowOff>
    </xdr:from>
    <xdr:to>
      <xdr:col>6</xdr:col>
      <xdr:colOff>114300</xdr:colOff>
      <xdr:row>63</xdr:row>
      <xdr:rowOff>25400</xdr:rowOff>
    </xdr:to>
    <xdr:graphicFrame macro="">
      <xdr:nvGraphicFramePr>
        <xdr:cNvPr id="16395" name="Diagramm 4">
          <a:extLst>
            <a:ext uri="{FF2B5EF4-FFF2-40B4-BE49-F238E27FC236}">
              <a16:creationId xmlns:a16="http://schemas.microsoft.com/office/drawing/2014/main" id="{00000000-0008-0000-0A00-00000B4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537633</xdr:colOff>
      <xdr:row>25</xdr:row>
      <xdr:rowOff>38100</xdr:rowOff>
    </xdr:from>
    <xdr:to>
      <xdr:col>15</xdr:col>
      <xdr:colOff>67733</xdr:colOff>
      <xdr:row>42</xdr:row>
      <xdr:rowOff>302684</xdr:rowOff>
    </xdr:to>
    <xdr:graphicFrame macro="">
      <xdr:nvGraphicFramePr>
        <xdr:cNvPr id="16396" name="Chart 6">
          <a:extLst>
            <a:ext uri="{FF2B5EF4-FFF2-40B4-BE49-F238E27FC236}">
              <a16:creationId xmlns:a16="http://schemas.microsoft.com/office/drawing/2014/main" id="{00000000-0008-0000-0A00-00000C4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28221</xdr:colOff>
      <xdr:row>0</xdr:row>
      <xdr:rowOff>63500</xdr:rowOff>
    </xdr:from>
    <xdr:to>
      <xdr:col>3</xdr:col>
      <xdr:colOff>26068</xdr:colOff>
      <xdr:row>3</xdr:row>
      <xdr:rowOff>182838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908D30CE-6140-43F8-8026-7ACB583E15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89388" y="63500"/>
          <a:ext cx="1225513" cy="7190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28221</xdr:colOff>
      <xdr:row>0</xdr:row>
      <xdr:rowOff>63500</xdr:rowOff>
    </xdr:from>
    <xdr:to>
      <xdr:col>2</xdr:col>
      <xdr:colOff>521368</xdr:colOff>
      <xdr:row>4</xdr:row>
      <xdr:rowOff>43138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42F8BA8D-479D-8541-B0C8-E6E57A774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22221" y="63500"/>
          <a:ext cx="1166247" cy="8051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2552700</xdr:colOff>
      <xdr:row>0</xdr:row>
      <xdr:rowOff>57150</xdr:rowOff>
    </xdr:from>
    <xdr:to>
      <xdr:col>2</xdr:col>
      <xdr:colOff>603213</xdr:colOff>
      <xdr:row>3</xdr:row>
      <xdr:rowOff>172960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7B937B8D-AF14-4D47-94F4-1439661858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52700" y="57150"/>
          <a:ext cx="1225513" cy="7190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2561166</xdr:colOff>
      <xdr:row>0</xdr:row>
      <xdr:rowOff>35277</xdr:rowOff>
    </xdr:from>
    <xdr:to>
      <xdr:col>1</xdr:col>
      <xdr:colOff>1241778</xdr:colOff>
      <xdr:row>3</xdr:row>
      <xdr:rowOff>154615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51430FA4-0635-400D-A447-BCA10EA13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61166" y="35277"/>
          <a:ext cx="1474612" cy="75433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2547056</xdr:colOff>
      <xdr:row>0</xdr:row>
      <xdr:rowOff>84666</xdr:rowOff>
    </xdr:from>
    <xdr:to>
      <xdr:col>2</xdr:col>
      <xdr:colOff>47236</xdr:colOff>
      <xdr:row>3</xdr:row>
      <xdr:rowOff>175782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D602E70B-01FF-499D-8DFA-CD8393359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7056" y="84666"/>
          <a:ext cx="1225513" cy="7190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16266</xdr:colOff>
      <xdr:row>0</xdr:row>
      <xdr:rowOff>33061</xdr:rowOff>
    </xdr:from>
    <xdr:to>
      <xdr:col>3</xdr:col>
      <xdr:colOff>14113</xdr:colOff>
      <xdr:row>3</xdr:row>
      <xdr:rowOff>152399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0FD7A351-FF99-4C17-A4FA-48838D055D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7433" y="33061"/>
          <a:ext cx="1225513" cy="7190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21167</xdr:colOff>
      <xdr:row>0</xdr:row>
      <xdr:rowOff>28222</xdr:rowOff>
    </xdr:from>
    <xdr:to>
      <xdr:col>1</xdr:col>
      <xdr:colOff>1246680</xdr:colOff>
      <xdr:row>3</xdr:row>
      <xdr:rowOff>175782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364B4541-311F-42DB-B7EB-E47E2DFF9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82334" y="28222"/>
          <a:ext cx="1225513" cy="71906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54428</xdr:colOff>
      <xdr:row>0</xdr:row>
      <xdr:rowOff>63499</xdr:rowOff>
    </xdr:from>
    <xdr:to>
      <xdr:col>4</xdr:col>
      <xdr:colOff>196714</xdr:colOff>
      <xdr:row>3</xdr:row>
      <xdr:rowOff>217713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963F80FD-A227-4857-8BC6-D24228E18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12357" y="63499"/>
          <a:ext cx="1376000" cy="8073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12A1-E8D3-124B-B996-2D370BCFDE4C}">
  <sheetPr>
    <tabColor theme="5" tint="0.59999389629810485"/>
  </sheetPr>
  <dimension ref="A2:BN45"/>
  <sheetViews>
    <sheetView workbookViewId="0">
      <selection activeCell="F25" sqref="F25"/>
    </sheetView>
  </sheetViews>
  <sheetFormatPr baseColWidth="10" defaultColWidth="8.5" defaultRowHeight="15" x14ac:dyDescent="0.2"/>
  <cols>
    <col min="1" max="1" width="36.6640625" customWidth="1"/>
    <col min="2" max="14" width="8.83203125" customWidth="1"/>
    <col min="39" max="39" width="8.83203125" customWidth="1"/>
  </cols>
  <sheetData>
    <row r="2" spans="1:66" ht="19" x14ac:dyDescent="0.25">
      <c r="A2" s="13" t="s">
        <v>136</v>
      </c>
      <c r="B2" s="54"/>
      <c r="C2" s="46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</row>
    <row r="3" spans="1:66" x14ac:dyDescent="0.2">
      <c r="A3" s="17" t="s">
        <v>137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</row>
    <row r="4" spans="1:66" ht="16" thickBot="1" x14ac:dyDescent="0.25">
      <c r="A4" s="17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</row>
    <row r="5" spans="1:66" ht="16" x14ac:dyDescent="0.25">
      <c r="A5" s="70"/>
      <c r="B5" s="93"/>
      <c r="C5" s="93"/>
      <c r="D5" s="93"/>
      <c r="E5" s="93"/>
      <c r="F5" s="93"/>
      <c r="G5" s="215" t="s">
        <v>103</v>
      </c>
      <c r="H5" s="215"/>
      <c r="I5" s="215"/>
      <c r="J5" s="93"/>
      <c r="K5" s="93"/>
      <c r="L5" s="93"/>
      <c r="M5" s="93"/>
      <c r="N5" s="60"/>
    </row>
    <row r="6" spans="1:66" x14ac:dyDescent="0.2">
      <c r="A6" s="139" t="s">
        <v>114</v>
      </c>
      <c r="B6" s="84" t="s">
        <v>2</v>
      </c>
      <c r="C6" s="80" t="s">
        <v>3</v>
      </c>
      <c r="D6" s="80" t="s">
        <v>4</v>
      </c>
      <c r="E6" s="80" t="s">
        <v>5</v>
      </c>
      <c r="F6" s="80" t="s">
        <v>6</v>
      </c>
      <c r="G6" s="80" t="s">
        <v>7</v>
      </c>
      <c r="H6" s="80" t="s">
        <v>8</v>
      </c>
      <c r="I6" s="80" t="s">
        <v>9</v>
      </c>
      <c r="J6" s="80" t="s">
        <v>10</v>
      </c>
      <c r="K6" s="80" t="s">
        <v>11</v>
      </c>
      <c r="L6" s="80" t="s">
        <v>12</v>
      </c>
      <c r="M6" s="80" t="s">
        <v>13</v>
      </c>
      <c r="N6" s="81" t="s">
        <v>14</v>
      </c>
    </row>
    <row r="7" spans="1:66" ht="35" customHeight="1" x14ac:dyDescent="0.2">
      <c r="A7" s="137" t="s">
        <v>111</v>
      </c>
      <c r="B7" s="129">
        <v>0</v>
      </c>
      <c r="C7" s="130">
        <v>0</v>
      </c>
      <c r="D7" s="130">
        <v>0</v>
      </c>
      <c r="E7" s="130">
        <v>0</v>
      </c>
      <c r="F7" s="130">
        <v>0</v>
      </c>
      <c r="G7" s="130">
        <v>0</v>
      </c>
      <c r="H7" s="130">
        <v>0</v>
      </c>
      <c r="I7" s="130">
        <v>0</v>
      </c>
      <c r="J7" s="130">
        <v>0</v>
      </c>
      <c r="K7" s="130">
        <v>0</v>
      </c>
      <c r="L7" s="130">
        <v>0</v>
      </c>
      <c r="M7" s="130">
        <v>0</v>
      </c>
      <c r="N7" s="49">
        <f t="shared" ref="N7:N11" si="0">SUM(B7:M7)</f>
        <v>0</v>
      </c>
    </row>
    <row r="8" spans="1:66" ht="35" customHeight="1" x14ac:dyDescent="0.2">
      <c r="A8" s="138" t="s">
        <v>112</v>
      </c>
      <c r="B8" s="127">
        <v>0</v>
      </c>
      <c r="C8" s="128">
        <v>0</v>
      </c>
      <c r="D8" s="128">
        <v>0</v>
      </c>
      <c r="E8" s="128">
        <v>0</v>
      </c>
      <c r="F8" s="128">
        <v>0</v>
      </c>
      <c r="G8" s="128">
        <v>0</v>
      </c>
      <c r="H8" s="128">
        <v>0</v>
      </c>
      <c r="I8" s="128">
        <v>0</v>
      </c>
      <c r="J8" s="128">
        <v>0</v>
      </c>
      <c r="K8" s="128">
        <v>0</v>
      </c>
      <c r="L8" s="128">
        <v>0</v>
      </c>
      <c r="M8" s="128">
        <v>0</v>
      </c>
      <c r="N8" s="49">
        <f t="shared" si="0"/>
        <v>0</v>
      </c>
    </row>
    <row r="9" spans="1:66" ht="35" customHeight="1" x14ac:dyDescent="0.2">
      <c r="A9" s="137" t="s">
        <v>113</v>
      </c>
      <c r="B9" s="125">
        <v>0</v>
      </c>
      <c r="C9" s="126">
        <v>0</v>
      </c>
      <c r="D9" s="126">
        <v>0</v>
      </c>
      <c r="E9" s="126">
        <v>0</v>
      </c>
      <c r="F9" s="126">
        <v>0</v>
      </c>
      <c r="G9" s="126">
        <v>0</v>
      </c>
      <c r="H9" s="126">
        <v>0</v>
      </c>
      <c r="I9" s="126"/>
      <c r="J9" s="126">
        <v>0</v>
      </c>
      <c r="K9" s="126">
        <v>0</v>
      </c>
      <c r="L9" s="126">
        <v>0</v>
      </c>
      <c r="M9" s="126">
        <v>0</v>
      </c>
      <c r="N9" s="49">
        <f t="shared" si="0"/>
        <v>0</v>
      </c>
    </row>
    <row r="10" spans="1:66" ht="35" customHeight="1" x14ac:dyDescent="0.2">
      <c r="A10" s="138" t="s">
        <v>115</v>
      </c>
      <c r="B10" s="123">
        <v>0</v>
      </c>
      <c r="C10" s="124">
        <v>0</v>
      </c>
      <c r="D10" s="124">
        <v>0</v>
      </c>
      <c r="E10" s="124">
        <v>0</v>
      </c>
      <c r="F10" s="124">
        <v>0</v>
      </c>
      <c r="G10" s="124">
        <v>0</v>
      </c>
      <c r="H10" s="124">
        <v>0</v>
      </c>
      <c r="I10" s="124">
        <v>0</v>
      </c>
      <c r="J10" s="124">
        <v>0</v>
      </c>
      <c r="K10" s="124">
        <v>0</v>
      </c>
      <c r="L10" s="124">
        <v>0</v>
      </c>
      <c r="M10" s="124">
        <v>0</v>
      </c>
      <c r="N10" s="49">
        <f>SUM(B10:M10)</f>
        <v>0</v>
      </c>
    </row>
    <row r="11" spans="1:66" ht="35" customHeight="1" x14ac:dyDescent="0.2">
      <c r="A11" s="145" t="s">
        <v>116</v>
      </c>
      <c r="B11" s="142">
        <v>0</v>
      </c>
      <c r="C11" s="143">
        <v>0</v>
      </c>
      <c r="D11" s="143">
        <v>0</v>
      </c>
      <c r="E11" s="143">
        <v>0</v>
      </c>
      <c r="F11" s="143">
        <v>0</v>
      </c>
      <c r="G11" s="143">
        <v>0</v>
      </c>
      <c r="H11" s="143">
        <v>0</v>
      </c>
      <c r="I11" s="143">
        <v>0</v>
      </c>
      <c r="J11" s="143">
        <v>0</v>
      </c>
      <c r="K11" s="143">
        <v>0</v>
      </c>
      <c r="L11" s="143">
        <v>0</v>
      </c>
      <c r="M11" s="143">
        <v>0</v>
      </c>
      <c r="N11" s="144">
        <f t="shared" si="0"/>
        <v>0</v>
      </c>
    </row>
    <row r="12" spans="1:66" ht="16" thickBot="1" x14ac:dyDescent="0.25">
      <c r="A12" s="140" t="s">
        <v>15</v>
      </c>
      <c r="B12" s="127">
        <f t="shared" ref="B12:M12" si="1">SUM(B7:B11)</f>
        <v>0</v>
      </c>
      <c r="C12" s="128">
        <f t="shared" si="1"/>
        <v>0</v>
      </c>
      <c r="D12" s="128">
        <f t="shared" si="1"/>
        <v>0</v>
      </c>
      <c r="E12" s="128">
        <f t="shared" si="1"/>
        <v>0</v>
      </c>
      <c r="F12" s="128">
        <f t="shared" si="1"/>
        <v>0</v>
      </c>
      <c r="G12" s="128">
        <f t="shared" si="1"/>
        <v>0</v>
      </c>
      <c r="H12" s="128">
        <f t="shared" si="1"/>
        <v>0</v>
      </c>
      <c r="I12" s="128">
        <f t="shared" si="1"/>
        <v>0</v>
      </c>
      <c r="J12" s="128">
        <f t="shared" si="1"/>
        <v>0</v>
      </c>
      <c r="K12" s="128">
        <f t="shared" si="1"/>
        <v>0</v>
      </c>
      <c r="L12" s="128">
        <f t="shared" si="1"/>
        <v>0</v>
      </c>
      <c r="M12" s="128">
        <f t="shared" si="1"/>
        <v>0</v>
      </c>
      <c r="N12" s="49">
        <f>SUM(B12:M12)</f>
        <v>0</v>
      </c>
    </row>
    <row r="13" spans="1:66" ht="16" x14ac:dyDescent="0.25">
      <c r="A13" s="70"/>
      <c r="B13" s="93"/>
      <c r="C13" s="93"/>
      <c r="D13" s="93"/>
      <c r="E13" s="93"/>
      <c r="F13" s="93"/>
      <c r="G13" s="215" t="s">
        <v>104</v>
      </c>
      <c r="H13" s="215"/>
      <c r="I13" s="215"/>
      <c r="J13" s="93"/>
      <c r="K13" s="93"/>
      <c r="L13" s="93"/>
      <c r="M13" s="93"/>
      <c r="N13" s="60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</row>
    <row r="14" spans="1:66" x14ac:dyDescent="0.2">
      <c r="A14" s="139" t="s">
        <v>114</v>
      </c>
      <c r="B14" s="84" t="s">
        <v>2</v>
      </c>
      <c r="C14" s="80" t="s">
        <v>3</v>
      </c>
      <c r="D14" s="80" t="s">
        <v>4</v>
      </c>
      <c r="E14" s="80" t="s">
        <v>5</v>
      </c>
      <c r="F14" s="80" t="s">
        <v>6</v>
      </c>
      <c r="G14" s="80" t="s">
        <v>7</v>
      </c>
      <c r="H14" s="80" t="s">
        <v>8</v>
      </c>
      <c r="I14" s="80" t="s">
        <v>9</v>
      </c>
      <c r="J14" s="80" t="s">
        <v>10</v>
      </c>
      <c r="K14" s="80" t="s">
        <v>11</v>
      </c>
      <c r="L14" s="80" t="s">
        <v>12</v>
      </c>
      <c r="M14" s="80" t="s">
        <v>13</v>
      </c>
      <c r="N14" s="81" t="s">
        <v>14</v>
      </c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</row>
    <row r="15" spans="1:66" ht="35" customHeight="1" x14ac:dyDescent="0.2">
      <c r="A15" s="71" t="str">
        <f>A7</f>
        <v xml:space="preserve">Auftrag klein </v>
      </c>
      <c r="B15" s="129">
        <v>0</v>
      </c>
      <c r="C15" s="130">
        <v>0</v>
      </c>
      <c r="D15" s="130">
        <v>0</v>
      </c>
      <c r="E15" s="130">
        <v>0</v>
      </c>
      <c r="F15" s="130">
        <v>0</v>
      </c>
      <c r="G15" s="130">
        <v>0</v>
      </c>
      <c r="H15" s="130">
        <v>0</v>
      </c>
      <c r="I15" s="130">
        <v>0</v>
      </c>
      <c r="J15" s="130">
        <v>0</v>
      </c>
      <c r="K15" s="130">
        <v>0</v>
      </c>
      <c r="L15" s="130">
        <v>0</v>
      </c>
      <c r="M15" s="130">
        <v>0</v>
      </c>
      <c r="N15" s="49">
        <f>SUM(B15:M15)</f>
        <v>0</v>
      </c>
    </row>
    <row r="16" spans="1:66" ht="35" customHeight="1" x14ac:dyDescent="0.2">
      <c r="A16" s="72" t="str">
        <f>A8</f>
        <v>Auftrag mittel</v>
      </c>
      <c r="B16" s="127">
        <v>0</v>
      </c>
      <c r="C16" s="128">
        <v>0</v>
      </c>
      <c r="D16" s="128">
        <v>0</v>
      </c>
      <c r="E16" s="128">
        <v>0</v>
      </c>
      <c r="F16" s="128">
        <v>0</v>
      </c>
      <c r="G16" s="128">
        <v>0</v>
      </c>
      <c r="H16" s="128">
        <v>0</v>
      </c>
      <c r="I16" s="128">
        <v>0</v>
      </c>
      <c r="J16" s="128">
        <v>0</v>
      </c>
      <c r="K16" s="128">
        <v>0</v>
      </c>
      <c r="L16" s="128">
        <v>0</v>
      </c>
      <c r="M16" s="128">
        <v>0</v>
      </c>
      <c r="N16" s="49">
        <f>SUM(B16:M16)</f>
        <v>0</v>
      </c>
    </row>
    <row r="17" spans="1:14" ht="35" customHeight="1" x14ac:dyDescent="0.2">
      <c r="A17" s="71" t="str">
        <f>A9</f>
        <v>Auftrag groß</v>
      </c>
      <c r="B17" s="125">
        <v>0</v>
      </c>
      <c r="C17" s="126">
        <v>0</v>
      </c>
      <c r="D17" s="126">
        <v>0</v>
      </c>
      <c r="E17" s="126">
        <v>0</v>
      </c>
      <c r="F17" s="126">
        <v>0</v>
      </c>
      <c r="G17" s="126">
        <v>0</v>
      </c>
      <c r="H17" s="126">
        <v>0</v>
      </c>
      <c r="I17" s="126">
        <v>0</v>
      </c>
      <c r="J17" s="126">
        <v>0</v>
      </c>
      <c r="K17" s="126">
        <v>0</v>
      </c>
      <c r="L17" s="126">
        <v>0</v>
      </c>
      <c r="M17" s="126">
        <v>0</v>
      </c>
      <c r="N17" s="49">
        <f>SUM(B17:M17)</f>
        <v>0</v>
      </c>
    </row>
    <row r="18" spans="1:14" ht="35" customHeight="1" x14ac:dyDescent="0.2">
      <c r="A18" s="72" t="str">
        <f>A10</f>
        <v>Dienstleistung I</v>
      </c>
      <c r="B18" s="123">
        <v>0</v>
      </c>
      <c r="C18" s="124">
        <v>0</v>
      </c>
      <c r="D18" s="124">
        <v>0</v>
      </c>
      <c r="E18" s="124">
        <v>0</v>
      </c>
      <c r="F18" s="124">
        <v>0</v>
      </c>
      <c r="G18" s="124">
        <v>0</v>
      </c>
      <c r="H18" s="124">
        <v>0</v>
      </c>
      <c r="I18" s="124">
        <v>0</v>
      </c>
      <c r="J18" s="124">
        <v>0</v>
      </c>
      <c r="K18" s="124">
        <v>0</v>
      </c>
      <c r="L18" s="124">
        <v>0</v>
      </c>
      <c r="M18" s="124">
        <v>0</v>
      </c>
      <c r="N18" s="49">
        <f>SUM(B18:M18)</f>
        <v>0</v>
      </c>
    </row>
    <row r="19" spans="1:14" ht="35" customHeight="1" x14ac:dyDescent="0.2">
      <c r="A19" s="141" t="str">
        <f>A11</f>
        <v>Dienstleistung II</v>
      </c>
      <c r="B19" s="142">
        <v>0</v>
      </c>
      <c r="C19" s="143">
        <v>0</v>
      </c>
      <c r="D19" s="143">
        <v>0</v>
      </c>
      <c r="E19" s="143">
        <v>0</v>
      </c>
      <c r="F19" s="143">
        <v>0</v>
      </c>
      <c r="G19" s="143">
        <v>0</v>
      </c>
      <c r="H19" s="143">
        <v>0</v>
      </c>
      <c r="I19" s="143">
        <v>0</v>
      </c>
      <c r="J19" s="143">
        <v>0</v>
      </c>
      <c r="K19" s="143">
        <v>0</v>
      </c>
      <c r="L19" s="143">
        <v>0</v>
      </c>
      <c r="M19" s="143">
        <v>0</v>
      </c>
      <c r="N19" s="144">
        <f>SUM(B19:M19)</f>
        <v>0</v>
      </c>
    </row>
    <row r="20" spans="1:14" ht="15" customHeight="1" thickBot="1" x14ac:dyDescent="0.25">
      <c r="A20" s="140" t="s">
        <v>15</v>
      </c>
      <c r="B20" s="123">
        <f t="shared" ref="B20:N20" si="2">SUM(B15:B19)</f>
        <v>0</v>
      </c>
      <c r="C20" s="124">
        <f t="shared" si="2"/>
        <v>0</v>
      </c>
      <c r="D20" s="124">
        <f t="shared" si="2"/>
        <v>0</v>
      </c>
      <c r="E20" s="124">
        <f t="shared" si="2"/>
        <v>0</v>
      </c>
      <c r="F20" s="124">
        <f t="shared" si="2"/>
        <v>0</v>
      </c>
      <c r="G20" s="124">
        <f t="shared" si="2"/>
        <v>0</v>
      </c>
      <c r="H20" s="124">
        <f t="shared" si="2"/>
        <v>0</v>
      </c>
      <c r="I20" s="124">
        <f t="shared" si="2"/>
        <v>0</v>
      </c>
      <c r="J20" s="124">
        <f t="shared" si="2"/>
        <v>0</v>
      </c>
      <c r="K20" s="124">
        <f t="shared" si="2"/>
        <v>0</v>
      </c>
      <c r="L20" s="124">
        <f t="shared" si="2"/>
        <v>0</v>
      </c>
      <c r="M20" s="124">
        <f t="shared" si="2"/>
        <v>0</v>
      </c>
      <c r="N20" s="49">
        <f t="shared" si="2"/>
        <v>0</v>
      </c>
    </row>
    <row r="21" spans="1:14" ht="16" x14ac:dyDescent="0.25">
      <c r="A21" s="70"/>
      <c r="B21" s="93"/>
      <c r="C21" s="93"/>
      <c r="D21" s="93"/>
      <c r="E21" s="93"/>
      <c r="F21" s="93"/>
      <c r="G21" s="215" t="s">
        <v>107</v>
      </c>
      <c r="H21" s="215"/>
      <c r="I21" s="215"/>
      <c r="J21" s="93"/>
      <c r="K21" s="93"/>
      <c r="L21" s="93"/>
      <c r="M21" s="93"/>
      <c r="N21" s="60"/>
    </row>
    <row r="22" spans="1:14" x14ac:dyDescent="0.2">
      <c r="A22" s="139" t="s">
        <v>114</v>
      </c>
      <c r="B22" s="84" t="s">
        <v>2</v>
      </c>
      <c r="C22" s="80" t="s">
        <v>3</v>
      </c>
      <c r="D22" s="80" t="s">
        <v>4</v>
      </c>
      <c r="E22" s="80" t="s">
        <v>5</v>
      </c>
      <c r="F22" s="80" t="s">
        <v>6</v>
      </c>
      <c r="G22" s="80" t="s">
        <v>7</v>
      </c>
      <c r="H22" s="80" t="s">
        <v>8</v>
      </c>
      <c r="I22" s="80" t="s">
        <v>9</v>
      </c>
      <c r="J22" s="80" t="s">
        <v>10</v>
      </c>
      <c r="K22" s="80" t="s">
        <v>11</v>
      </c>
      <c r="L22" s="80" t="s">
        <v>12</v>
      </c>
      <c r="M22" s="80" t="s">
        <v>13</v>
      </c>
      <c r="N22" s="81" t="s">
        <v>14</v>
      </c>
    </row>
    <row r="23" spans="1:14" ht="35" customHeight="1" x14ac:dyDescent="0.2">
      <c r="A23" s="71" t="str">
        <f>A15</f>
        <v xml:space="preserve">Auftrag klein </v>
      </c>
      <c r="B23" s="129">
        <v>0</v>
      </c>
      <c r="C23" s="130">
        <v>0</v>
      </c>
      <c r="D23" s="130">
        <v>0</v>
      </c>
      <c r="E23" s="130">
        <v>0</v>
      </c>
      <c r="F23" s="130">
        <v>0</v>
      </c>
      <c r="G23" s="130">
        <v>0</v>
      </c>
      <c r="H23" s="130">
        <v>0</v>
      </c>
      <c r="I23" s="130">
        <v>0</v>
      </c>
      <c r="J23" s="130">
        <v>0</v>
      </c>
      <c r="K23" s="130">
        <v>0</v>
      </c>
      <c r="L23" s="130">
        <v>0</v>
      </c>
      <c r="M23" s="130">
        <v>0</v>
      </c>
      <c r="N23" s="49">
        <f t="shared" ref="N23" si="3">SUM(B23:M23)</f>
        <v>0</v>
      </c>
    </row>
    <row r="24" spans="1:14" ht="35" customHeight="1" x14ac:dyDescent="0.2">
      <c r="A24" s="72" t="str">
        <f>A16</f>
        <v>Auftrag mittel</v>
      </c>
      <c r="B24" s="127">
        <v>0</v>
      </c>
      <c r="C24" s="128">
        <v>0</v>
      </c>
      <c r="D24" s="128">
        <v>0</v>
      </c>
      <c r="E24" s="128">
        <v>0</v>
      </c>
      <c r="F24" s="128">
        <v>0</v>
      </c>
      <c r="G24" s="128">
        <v>0</v>
      </c>
      <c r="H24" s="128">
        <v>0</v>
      </c>
      <c r="I24" s="128">
        <v>0</v>
      </c>
      <c r="J24" s="128">
        <v>0</v>
      </c>
      <c r="K24" s="128">
        <v>0</v>
      </c>
      <c r="L24" s="128">
        <v>0</v>
      </c>
      <c r="M24" s="128">
        <v>0</v>
      </c>
      <c r="N24" s="49">
        <f>SUM(B24:M24)</f>
        <v>0</v>
      </c>
    </row>
    <row r="25" spans="1:14" ht="35" customHeight="1" x14ac:dyDescent="0.2">
      <c r="A25" s="71" t="str">
        <f>A17</f>
        <v>Auftrag groß</v>
      </c>
      <c r="B25" s="125">
        <v>0</v>
      </c>
      <c r="C25" s="126">
        <v>0</v>
      </c>
      <c r="D25" s="126">
        <v>0</v>
      </c>
      <c r="E25" s="126">
        <v>0</v>
      </c>
      <c r="F25" s="126">
        <v>0</v>
      </c>
      <c r="G25" s="126">
        <v>0</v>
      </c>
      <c r="H25" s="126">
        <v>0</v>
      </c>
      <c r="I25" s="126">
        <v>0</v>
      </c>
      <c r="J25" s="126">
        <v>0</v>
      </c>
      <c r="K25" s="126">
        <v>0</v>
      </c>
      <c r="L25" s="126">
        <v>0</v>
      </c>
      <c r="M25" s="126">
        <v>0</v>
      </c>
      <c r="N25" s="49">
        <f>SUM(B25:M25)</f>
        <v>0</v>
      </c>
    </row>
    <row r="26" spans="1:14" ht="35" customHeight="1" x14ac:dyDescent="0.2">
      <c r="A26" s="72" t="str">
        <f>A18</f>
        <v>Dienstleistung I</v>
      </c>
      <c r="B26" s="123">
        <v>0</v>
      </c>
      <c r="C26" s="124">
        <v>0</v>
      </c>
      <c r="D26" s="124">
        <v>0</v>
      </c>
      <c r="E26" s="124">
        <v>0</v>
      </c>
      <c r="F26" s="124">
        <v>0</v>
      </c>
      <c r="G26" s="124">
        <v>0</v>
      </c>
      <c r="H26" s="124">
        <v>0</v>
      </c>
      <c r="I26" s="124">
        <v>0</v>
      </c>
      <c r="J26" s="124">
        <v>0</v>
      </c>
      <c r="K26" s="124">
        <v>0</v>
      </c>
      <c r="L26" s="124">
        <v>0</v>
      </c>
      <c r="M26" s="124">
        <v>0</v>
      </c>
      <c r="N26" s="49">
        <f t="shared" ref="N26" si="4">SUM(B26:M26)</f>
        <v>0</v>
      </c>
    </row>
    <row r="27" spans="1:14" ht="35" customHeight="1" x14ac:dyDescent="0.2">
      <c r="A27" s="141" t="str">
        <f>A19</f>
        <v>Dienstleistung II</v>
      </c>
      <c r="B27" s="142">
        <v>0</v>
      </c>
      <c r="C27" s="143">
        <v>0</v>
      </c>
      <c r="D27" s="143">
        <v>0</v>
      </c>
      <c r="E27" s="143">
        <v>0</v>
      </c>
      <c r="F27" s="143">
        <v>0</v>
      </c>
      <c r="G27" s="143">
        <v>0</v>
      </c>
      <c r="H27" s="143">
        <v>0</v>
      </c>
      <c r="I27" s="143">
        <v>0</v>
      </c>
      <c r="J27" s="143">
        <v>0</v>
      </c>
      <c r="K27" s="143">
        <v>0</v>
      </c>
      <c r="L27" s="143">
        <v>0</v>
      </c>
      <c r="M27" s="143">
        <v>0</v>
      </c>
      <c r="N27" s="144">
        <f>SUM(B27:M27)</f>
        <v>0</v>
      </c>
    </row>
    <row r="28" spans="1:14" ht="15" customHeight="1" thickBot="1" x14ac:dyDescent="0.25">
      <c r="A28" s="140" t="s">
        <v>15</v>
      </c>
      <c r="B28" s="123">
        <f t="shared" ref="B28:N28" si="5">SUM(B23:B27)</f>
        <v>0</v>
      </c>
      <c r="C28" s="124">
        <f t="shared" si="5"/>
        <v>0</v>
      </c>
      <c r="D28" s="124">
        <f t="shared" si="5"/>
        <v>0</v>
      </c>
      <c r="E28" s="124">
        <f t="shared" si="5"/>
        <v>0</v>
      </c>
      <c r="F28" s="124">
        <f t="shared" si="5"/>
        <v>0</v>
      </c>
      <c r="G28" s="124">
        <f t="shared" si="5"/>
        <v>0</v>
      </c>
      <c r="H28" s="124">
        <f t="shared" si="5"/>
        <v>0</v>
      </c>
      <c r="I28" s="124">
        <f t="shared" si="5"/>
        <v>0</v>
      </c>
      <c r="J28" s="124">
        <f t="shared" si="5"/>
        <v>0</v>
      </c>
      <c r="K28" s="124">
        <f t="shared" si="5"/>
        <v>0</v>
      </c>
      <c r="L28" s="124">
        <f t="shared" si="5"/>
        <v>0</v>
      </c>
      <c r="M28" s="124">
        <f t="shared" si="5"/>
        <v>0</v>
      </c>
      <c r="N28" s="49">
        <f t="shared" si="5"/>
        <v>0</v>
      </c>
    </row>
    <row r="29" spans="1:14" ht="16" x14ac:dyDescent="0.25">
      <c r="A29" s="70"/>
      <c r="B29" s="93"/>
      <c r="C29" s="93"/>
      <c r="D29" s="93"/>
      <c r="E29" s="93"/>
      <c r="F29" s="93"/>
      <c r="G29" s="215" t="s">
        <v>106</v>
      </c>
      <c r="H29" s="215"/>
      <c r="I29" s="215"/>
      <c r="J29" s="93"/>
      <c r="K29" s="93"/>
      <c r="L29" s="93"/>
      <c r="M29" s="93"/>
      <c r="N29" s="60"/>
    </row>
    <row r="30" spans="1:14" x14ac:dyDescent="0.2">
      <c r="A30" s="139" t="s">
        <v>114</v>
      </c>
      <c r="B30" s="84" t="s">
        <v>2</v>
      </c>
      <c r="C30" s="80" t="s">
        <v>3</v>
      </c>
      <c r="D30" s="80" t="s">
        <v>4</v>
      </c>
      <c r="E30" s="80" t="s">
        <v>5</v>
      </c>
      <c r="F30" s="80" t="s">
        <v>6</v>
      </c>
      <c r="G30" s="80" t="s">
        <v>7</v>
      </c>
      <c r="H30" s="80" t="s">
        <v>8</v>
      </c>
      <c r="I30" s="80" t="s">
        <v>9</v>
      </c>
      <c r="J30" s="80" t="s">
        <v>10</v>
      </c>
      <c r="K30" s="80" t="s">
        <v>11</v>
      </c>
      <c r="L30" s="80" t="s">
        <v>12</v>
      </c>
      <c r="M30" s="80" t="s">
        <v>13</v>
      </c>
      <c r="N30" s="81" t="s">
        <v>14</v>
      </c>
    </row>
    <row r="31" spans="1:14" ht="35" customHeight="1" x14ac:dyDescent="0.2">
      <c r="A31" s="71" t="str">
        <f>A23</f>
        <v xml:space="preserve">Auftrag klein </v>
      </c>
      <c r="B31" s="129">
        <v>0</v>
      </c>
      <c r="C31" s="130">
        <v>0</v>
      </c>
      <c r="D31" s="130">
        <v>0</v>
      </c>
      <c r="E31" s="130">
        <v>0</v>
      </c>
      <c r="F31" s="130">
        <v>0</v>
      </c>
      <c r="G31" s="130">
        <v>0</v>
      </c>
      <c r="H31" s="130">
        <v>0</v>
      </c>
      <c r="I31" s="130">
        <v>0</v>
      </c>
      <c r="J31" s="130">
        <v>0</v>
      </c>
      <c r="K31" s="130">
        <v>0</v>
      </c>
      <c r="L31" s="130">
        <v>0</v>
      </c>
      <c r="M31" s="130">
        <v>0</v>
      </c>
      <c r="N31" s="49">
        <f t="shared" ref="N31:N35" si="6">SUM(B31:M31)</f>
        <v>0</v>
      </c>
    </row>
    <row r="32" spans="1:14" ht="35" customHeight="1" x14ac:dyDescent="0.2">
      <c r="A32" s="72" t="str">
        <f>A24</f>
        <v>Auftrag mittel</v>
      </c>
      <c r="B32" s="127">
        <v>0</v>
      </c>
      <c r="C32" s="128">
        <v>0</v>
      </c>
      <c r="D32" s="128">
        <v>0</v>
      </c>
      <c r="E32" s="128">
        <v>0</v>
      </c>
      <c r="F32" s="128">
        <v>0</v>
      </c>
      <c r="G32" s="128">
        <v>0</v>
      </c>
      <c r="H32" s="128">
        <v>0</v>
      </c>
      <c r="I32" s="128">
        <v>0</v>
      </c>
      <c r="J32" s="128">
        <v>0</v>
      </c>
      <c r="K32" s="128">
        <v>0</v>
      </c>
      <c r="L32" s="128">
        <v>0</v>
      </c>
      <c r="M32" s="128">
        <v>0</v>
      </c>
      <c r="N32" s="49">
        <f t="shared" si="6"/>
        <v>0</v>
      </c>
    </row>
    <row r="33" spans="1:14" ht="35" customHeight="1" x14ac:dyDescent="0.2">
      <c r="A33" s="71" t="str">
        <f>A25</f>
        <v>Auftrag groß</v>
      </c>
      <c r="B33" s="125">
        <v>0</v>
      </c>
      <c r="C33" s="126">
        <v>0</v>
      </c>
      <c r="D33" s="126">
        <v>0</v>
      </c>
      <c r="E33" s="126">
        <v>0</v>
      </c>
      <c r="F33" s="126">
        <v>0</v>
      </c>
      <c r="G33" s="126">
        <v>0</v>
      </c>
      <c r="H33" s="126">
        <v>0</v>
      </c>
      <c r="I33" s="126">
        <v>0</v>
      </c>
      <c r="J33" s="126">
        <v>0</v>
      </c>
      <c r="K33" s="126">
        <v>0</v>
      </c>
      <c r="L33" s="126">
        <v>0</v>
      </c>
      <c r="M33" s="126">
        <v>0</v>
      </c>
      <c r="N33" s="49">
        <f>SUM(B33:M33)</f>
        <v>0</v>
      </c>
    </row>
    <row r="34" spans="1:14" ht="35" customHeight="1" x14ac:dyDescent="0.2">
      <c r="A34" s="72" t="str">
        <f>A26</f>
        <v>Dienstleistung I</v>
      </c>
      <c r="B34" s="123">
        <v>0</v>
      </c>
      <c r="C34" s="124">
        <v>0</v>
      </c>
      <c r="D34" s="124">
        <v>0</v>
      </c>
      <c r="E34" s="124">
        <v>0</v>
      </c>
      <c r="F34" s="124">
        <v>0</v>
      </c>
      <c r="G34" s="124">
        <v>0</v>
      </c>
      <c r="H34" s="124">
        <v>0</v>
      </c>
      <c r="I34" s="124">
        <v>0</v>
      </c>
      <c r="J34" s="124">
        <v>0</v>
      </c>
      <c r="K34" s="124">
        <v>0</v>
      </c>
      <c r="L34" s="124">
        <v>0</v>
      </c>
      <c r="M34" s="124">
        <v>0</v>
      </c>
      <c r="N34" s="49">
        <f t="shared" si="6"/>
        <v>0</v>
      </c>
    </row>
    <row r="35" spans="1:14" ht="35" customHeight="1" x14ac:dyDescent="0.2">
      <c r="A35" s="141" t="str">
        <f>A27</f>
        <v>Dienstleistung II</v>
      </c>
      <c r="B35" s="142">
        <v>0</v>
      </c>
      <c r="C35" s="143">
        <v>0</v>
      </c>
      <c r="D35" s="143">
        <v>0</v>
      </c>
      <c r="E35" s="143">
        <v>0</v>
      </c>
      <c r="F35" s="143">
        <v>0</v>
      </c>
      <c r="G35" s="143">
        <v>0</v>
      </c>
      <c r="H35" s="143">
        <v>0</v>
      </c>
      <c r="I35" s="143">
        <v>0</v>
      </c>
      <c r="J35" s="143">
        <v>0</v>
      </c>
      <c r="K35" s="143">
        <v>0</v>
      </c>
      <c r="L35" s="143">
        <v>0</v>
      </c>
      <c r="M35" s="143">
        <v>0</v>
      </c>
      <c r="N35" s="144">
        <f t="shared" si="6"/>
        <v>0</v>
      </c>
    </row>
    <row r="36" spans="1:14" ht="15" customHeight="1" thickBot="1" x14ac:dyDescent="0.25">
      <c r="A36" s="140" t="s">
        <v>15</v>
      </c>
      <c r="B36" s="123">
        <f t="shared" ref="B36:N36" si="7">SUM(B31:B35)</f>
        <v>0</v>
      </c>
      <c r="C36" s="124">
        <f t="shared" si="7"/>
        <v>0</v>
      </c>
      <c r="D36" s="124">
        <f t="shared" si="7"/>
        <v>0</v>
      </c>
      <c r="E36" s="124">
        <f t="shared" si="7"/>
        <v>0</v>
      </c>
      <c r="F36" s="124">
        <f t="shared" si="7"/>
        <v>0</v>
      </c>
      <c r="G36" s="124">
        <f t="shared" si="7"/>
        <v>0</v>
      </c>
      <c r="H36" s="124">
        <f t="shared" si="7"/>
        <v>0</v>
      </c>
      <c r="I36" s="124">
        <f t="shared" si="7"/>
        <v>0</v>
      </c>
      <c r="J36" s="124">
        <f t="shared" si="7"/>
        <v>0</v>
      </c>
      <c r="K36" s="124">
        <f t="shared" si="7"/>
        <v>0</v>
      </c>
      <c r="L36" s="124">
        <f t="shared" si="7"/>
        <v>0</v>
      </c>
      <c r="M36" s="124">
        <f t="shared" si="7"/>
        <v>0</v>
      </c>
      <c r="N36" s="49">
        <f t="shared" si="7"/>
        <v>0</v>
      </c>
    </row>
    <row r="37" spans="1:14" ht="16" x14ac:dyDescent="0.25">
      <c r="A37" s="70"/>
      <c r="B37" s="93"/>
      <c r="C37" s="93"/>
      <c r="D37" s="93"/>
      <c r="E37" s="93"/>
      <c r="F37" s="93"/>
      <c r="G37" s="215" t="s">
        <v>105</v>
      </c>
      <c r="H37" s="215"/>
      <c r="I37" s="215"/>
      <c r="J37" s="93"/>
      <c r="K37" s="93"/>
      <c r="L37" s="93"/>
      <c r="M37" s="93"/>
      <c r="N37" s="60"/>
    </row>
    <row r="38" spans="1:14" x14ac:dyDescent="0.2">
      <c r="A38" s="139" t="s">
        <v>114</v>
      </c>
      <c r="B38" s="84" t="s">
        <v>2</v>
      </c>
      <c r="C38" s="80" t="s">
        <v>3</v>
      </c>
      <c r="D38" s="80" t="s">
        <v>4</v>
      </c>
      <c r="E38" s="80" t="s">
        <v>5</v>
      </c>
      <c r="F38" s="80" t="s">
        <v>6</v>
      </c>
      <c r="G38" s="80" t="s">
        <v>7</v>
      </c>
      <c r="H38" s="80" t="s">
        <v>8</v>
      </c>
      <c r="I38" s="80" t="s">
        <v>9</v>
      </c>
      <c r="J38" s="80" t="s">
        <v>10</v>
      </c>
      <c r="K38" s="80" t="s">
        <v>11</v>
      </c>
      <c r="L38" s="80" t="s">
        <v>12</v>
      </c>
      <c r="M38" s="80" t="s">
        <v>13</v>
      </c>
      <c r="N38" s="81" t="s">
        <v>14</v>
      </c>
    </row>
    <row r="39" spans="1:14" ht="35" customHeight="1" x14ac:dyDescent="0.2">
      <c r="A39" s="71" t="str">
        <f>A31</f>
        <v xml:space="preserve">Auftrag klein </v>
      </c>
      <c r="B39" s="129">
        <v>0</v>
      </c>
      <c r="C39" s="130">
        <v>0</v>
      </c>
      <c r="D39" s="130">
        <v>0</v>
      </c>
      <c r="E39" s="130">
        <v>0</v>
      </c>
      <c r="F39" s="130">
        <v>0</v>
      </c>
      <c r="G39" s="130">
        <v>0</v>
      </c>
      <c r="H39" s="130">
        <v>0</v>
      </c>
      <c r="I39" s="130">
        <v>0</v>
      </c>
      <c r="J39" s="130">
        <v>0</v>
      </c>
      <c r="K39" s="130">
        <v>0</v>
      </c>
      <c r="L39" s="130">
        <v>0</v>
      </c>
      <c r="M39" s="130">
        <v>0</v>
      </c>
      <c r="N39" s="49">
        <f t="shared" ref="N39:N43" si="8">SUM(B39:M39)</f>
        <v>0</v>
      </c>
    </row>
    <row r="40" spans="1:14" ht="35" customHeight="1" x14ac:dyDescent="0.2">
      <c r="A40" s="72" t="str">
        <f>A32</f>
        <v>Auftrag mittel</v>
      </c>
      <c r="B40" s="127">
        <v>0</v>
      </c>
      <c r="C40" s="128">
        <v>0</v>
      </c>
      <c r="D40" s="128">
        <v>0</v>
      </c>
      <c r="E40" s="128">
        <v>0</v>
      </c>
      <c r="F40" s="128">
        <v>0</v>
      </c>
      <c r="G40" s="128">
        <v>0</v>
      </c>
      <c r="H40" s="128">
        <v>0</v>
      </c>
      <c r="I40" s="128">
        <v>0</v>
      </c>
      <c r="J40" s="128">
        <v>0</v>
      </c>
      <c r="K40" s="128">
        <v>0</v>
      </c>
      <c r="L40" s="128">
        <v>0</v>
      </c>
      <c r="M40" s="128">
        <v>0</v>
      </c>
      <c r="N40" s="49">
        <f t="shared" si="8"/>
        <v>0</v>
      </c>
    </row>
    <row r="41" spans="1:14" ht="35" customHeight="1" x14ac:dyDescent="0.2">
      <c r="A41" s="71" t="str">
        <f>A33</f>
        <v>Auftrag groß</v>
      </c>
      <c r="B41" s="125">
        <v>0</v>
      </c>
      <c r="C41" s="126">
        <v>0</v>
      </c>
      <c r="D41" s="126">
        <v>0</v>
      </c>
      <c r="E41" s="126">
        <v>0</v>
      </c>
      <c r="F41" s="126">
        <v>0</v>
      </c>
      <c r="G41" s="126">
        <v>0</v>
      </c>
      <c r="H41" s="126">
        <v>0</v>
      </c>
      <c r="I41" s="126">
        <v>0</v>
      </c>
      <c r="J41" s="126">
        <v>0</v>
      </c>
      <c r="K41" s="126">
        <v>0</v>
      </c>
      <c r="L41" s="126">
        <v>0</v>
      </c>
      <c r="M41" s="126">
        <v>0</v>
      </c>
      <c r="N41" s="49">
        <f t="shared" si="8"/>
        <v>0</v>
      </c>
    </row>
    <row r="42" spans="1:14" ht="35" customHeight="1" x14ac:dyDescent="0.2">
      <c r="A42" s="72" t="str">
        <f>A34</f>
        <v>Dienstleistung I</v>
      </c>
      <c r="B42" s="123">
        <v>0</v>
      </c>
      <c r="C42" s="124">
        <v>0</v>
      </c>
      <c r="D42" s="124">
        <v>0</v>
      </c>
      <c r="E42" s="124">
        <v>0</v>
      </c>
      <c r="F42" s="124">
        <v>0</v>
      </c>
      <c r="G42" s="124">
        <v>0</v>
      </c>
      <c r="H42" s="124">
        <v>0</v>
      </c>
      <c r="I42" s="124">
        <v>0</v>
      </c>
      <c r="J42" s="124">
        <v>0</v>
      </c>
      <c r="K42" s="124">
        <v>0</v>
      </c>
      <c r="L42" s="124">
        <v>0</v>
      </c>
      <c r="M42" s="124">
        <v>0</v>
      </c>
      <c r="N42" s="49">
        <f t="shared" si="8"/>
        <v>0</v>
      </c>
    </row>
    <row r="43" spans="1:14" ht="35" customHeight="1" x14ac:dyDescent="0.2">
      <c r="A43" s="141" t="str">
        <f>A35</f>
        <v>Dienstleistung II</v>
      </c>
      <c r="B43" s="142">
        <v>0</v>
      </c>
      <c r="C43" s="143">
        <v>0</v>
      </c>
      <c r="D43" s="143">
        <v>0</v>
      </c>
      <c r="E43" s="143">
        <v>0</v>
      </c>
      <c r="F43" s="143">
        <v>0</v>
      </c>
      <c r="G43" s="143">
        <v>0</v>
      </c>
      <c r="H43" s="143">
        <v>0</v>
      </c>
      <c r="I43" s="143">
        <v>0</v>
      </c>
      <c r="J43" s="143">
        <v>0</v>
      </c>
      <c r="K43" s="143">
        <v>0</v>
      </c>
      <c r="L43" s="143">
        <v>0</v>
      </c>
      <c r="M43" s="143">
        <v>0</v>
      </c>
      <c r="N43" s="144">
        <f t="shared" si="8"/>
        <v>0</v>
      </c>
    </row>
    <row r="44" spans="1:14" ht="15" customHeight="1" thickBot="1" x14ac:dyDescent="0.25">
      <c r="A44" s="140" t="s">
        <v>15</v>
      </c>
      <c r="B44" s="131">
        <f t="shared" ref="B44:N44" si="9">SUM(B39:B43)</f>
        <v>0</v>
      </c>
      <c r="C44" s="132">
        <f t="shared" si="9"/>
        <v>0</v>
      </c>
      <c r="D44" s="132">
        <f t="shared" si="9"/>
        <v>0</v>
      </c>
      <c r="E44" s="132">
        <f t="shared" si="9"/>
        <v>0</v>
      </c>
      <c r="F44" s="132">
        <f t="shared" si="9"/>
        <v>0</v>
      </c>
      <c r="G44" s="132">
        <f t="shared" si="9"/>
        <v>0</v>
      </c>
      <c r="H44" s="132">
        <f t="shared" si="9"/>
        <v>0</v>
      </c>
      <c r="I44" s="132">
        <f t="shared" si="9"/>
        <v>0</v>
      </c>
      <c r="J44" s="132">
        <f t="shared" si="9"/>
        <v>0</v>
      </c>
      <c r="K44" s="132">
        <f t="shared" si="9"/>
        <v>0</v>
      </c>
      <c r="L44" s="132">
        <f t="shared" si="9"/>
        <v>0</v>
      </c>
      <c r="M44" s="132">
        <f t="shared" si="9"/>
        <v>0</v>
      </c>
      <c r="N44" s="133">
        <f t="shared" si="9"/>
        <v>0</v>
      </c>
    </row>
    <row r="45" spans="1:14" x14ac:dyDescent="0.2">
      <c r="A45" s="70"/>
    </row>
  </sheetData>
  <mergeCells count="5">
    <mergeCell ref="G5:I5"/>
    <mergeCell ref="G13:I13"/>
    <mergeCell ref="G21:I21"/>
    <mergeCell ref="G29:I29"/>
    <mergeCell ref="G37:I37"/>
  </mergeCells>
  <pageMargins left="0.7" right="0.7" top="0.78740157499999996" bottom="0.78740157499999996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2:F39"/>
  <sheetViews>
    <sheetView showGridLines="0" showRowColHeaders="0" zoomScaleNormal="100" workbookViewId="0">
      <selection activeCell="A19" sqref="A19"/>
    </sheetView>
  </sheetViews>
  <sheetFormatPr baseColWidth="10" defaultColWidth="8.5" defaultRowHeight="15" x14ac:dyDescent="0.2"/>
  <cols>
    <col min="1" max="1" width="36.6640625" customWidth="1"/>
    <col min="2" max="6" width="25.6640625" customWidth="1"/>
  </cols>
  <sheetData>
    <row r="2" spans="1:6" ht="18.5" customHeight="1" x14ac:dyDescent="0.2">
      <c r="A2" s="219" t="s">
        <v>125</v>
      </c>
    </row>
    <row r="3" spans="1:6" x14ac:dyDescent="0.2">
      <c r="A3" s="219"/>
      <c r="B3" s="46"/>
      <c r="D3" s="14"/>
      <c r="E3" s="14"/>
      <c r="F3" s="14"/>
    </row>
    <row r="4" spans="1:6" ht="16" thickBot="1" x14ac:dyDescent="0.25">
      <c r="A4" s="17" t="s">
        <v>51</v>
      </c>
      <c r="B4" s="14"/>
      <c r="D4" s="14"/>
      <c r="E4" s="14"/>
      <c r="F4" s="14"/>
    </row>
    <row r="5" spans="1:6" ht="17" x14ac:dyDescent="0.25">
      <c r="A5" s="98"/>
      <c r="B5" s="106" t="s">
        <v>52</v>
      </c>
      <c r="C5" s="105" t="s">
        <v>49</v>
      </c>
      <c r="D5" s="105" t="s">
        <v>50</v>
      </c>
      <c r="E5" s="105" t="s">
        <v>79</v>
      </c>
      <c r="F5" s="104" t="s">
        <v>80</v>
      </c>
    </row>
    <row r="6" spans="1:6" ht="16" x14ac:dyDescent="0.2">
      <c r="A6" s="99"/>
      <c r="B6" s="100"/>
      <c r="C6" s="108"/>
      <c r="D6" s="108"/>
      <c r="E6" s="108"/>
      <c r="F6" s="109"/>
    </row>
    <row r="7" spans="1:6" ht="26.25" customHeight="1" x14ac:dyDescent="0.2">
      <c r="A7" s="165" t="s">
        <v>20</v>
      </c>
      <c r="B7" s="172">
        <f>GuV_mtl!O7</f>
        <v>0</v>
      </c>
      <c r="C7" s="173">
        <f>GuV_mtl!AB7</f>
        <v>118000</v>
      </c>
      <c r="D7" s="173">
        <f>GuV_mtl!AO7</f>
        <v>406000</v>
      </c>
      <c r="E7" s="173">
        <f>GuV_mtl!BB7</f>
        <v>586000</v>
      </c>
      <c r="F7" s="174">
        <f>GuV_mtl!BO7</f>
        <v>782000</v>
      </c>
    </row>
    <row r="8" spans="1:6" ht="16" x14ac:dyDescent="0.2">
      <c r="A8" s="140" t="s">
        <v>126</v>
      </c>
      <c r="B8" s="110">
        <f>SUM(B7:B7)</f>
        <v>0</v>
      </c>
      <c r="C8" s="111">
        <f>GuV_mtl!AB8</f>
        <v>118000</v>
      </c>
      <c r="D8" s="111">
        <f>GuV_mtl!AO8</f>
        <v>406000</v>
      </c>
      <c r="E8" s="111">
        <f>GuV_mtl!BB8</f>
        <v>586000</v>
      </c>
      <c r="F8" s="112">
        <f>GuV_mtl!BO8</f>
        <v>782000</v>
      </c>
    </row>
    <row r="9" spans="1:6" ht="16" x14ac:dyDescent="0.2">
      <c r="A9" s="72"/>
      <c r="B9" s="172"/>
      <c r="C9" s="173"/>
      <c r="D9" s="173"/>
      <c r="E9" s="173"/>
      <c r="F9" s="174"/>
    </row>
    <row r="10" spans="1:6" ht="16" x14ac:dyDescent="0.2">
      <c r="A10" s="73" t="s">
        <v>21</v>
      </c>
      <c r="B10" s="110">
        <f>GuV_mtl!O10</f>
        <v>90000</v>
      </c>
      <c r="C10" s="111">
        <f>GuV_mtl!AB10</f>
        <v>96000</v>
      </c>
      <c r="D10" s="111">
        <f>GuV_mtl!AO10</f>
        <v>147300</v>
      </c>
      <c r="E10" s="111">
        <f>GuV_mtl!BB10</f>
        <v>193500</v>
      </c>
      <c r="F10" s="112">
        <f>GuV_mtl!BO10</f>
        <v>253875</v>
      </c>
    </row>
    <row r="11" spans="1:6" ht="16" hidden="1" x14ac:dyDescent="0.2">
      <c r="A11" s="71" t="s">
        <v>61</v>
      </c>
      <c r="B11" s="110" t="e">
        <f>GuV_mtl!O11</f>
        <v>#REF!</v>
      </c>
      <c r="C11" s="111" t="e">
        <f>GuV_mtl!AB11</f>
        <v>#REF!</v>
      </c>
      <c r="D11" s="111" t="e">
        <f>GuV_mtl!AO11</f>
        <v>#REF!</v>
      </c>
      <c r="E11" s="111" t="e">
        <f>GuV_mtl!BB11</f>
        <v>#REF!</v>
      </c>
      <c r="F11" s="112" t="e">
        <f>GuV_mtl!BO11</f>
        <v>#REF!</v>
      </c>
    </row>
    <row r="12" spans="1:6" ht="16" x14ac:dyDescent="0.2">
      <c r="A12" s="72"/>
      <c r="B12" s="113"/>
      <c r="C12" s="114"/>
      <c r="D12" s="114"/>
      <c r="E12" s="114"/>
      <c r="F12" s="115"/>
    </row>
    <row r="13" spans="1:6" ht="16" x14ac:dyDescent="0.2">
      <c r="A13" s="140" t="str">
        <f>GuV_mtl!A13</f>
        <v>Lizenzgebühren</v>
      </c>
      <c r="B13" s="110">
        <f>GuV_mtl!O13</f>
        <v>0</v>
      </c>
      <c r="C13" s="111">
        <f>GuV_mtl!AB13</f>
        <v>0</v>
      </c>
      <c r="D13" s="111">
        <f>GuV_mtl!AO13</f>
        <v>0</v>
      </c>
      <c r="E13" s="111">
        <f>GuV_mtl!BB13</f>
        <v>0</v>
      </c>
      <c r="F13" s="112">
        <f>GuV_mtl!BO13</f>
        <v>0</v>
      </c>
    </row>
    <row r="14" spans="1:6" ht="16" x14ac:dyDescent="0.2">
      <c r="A14" s="72"/>
      <c r="B14" s="172"/>
      <c r="C14" s="173"/>
      <c r="D14" s="173"/>
      <c r="E14" s="173"/>
      <c r="F14" s="174"/>
    </row>
    <row r="15" spans="1:6" ht="16" x14ac:dyDescent="0.2">
      <c r="A15" s="140" t="s">
        <v>63</v>
      </c>
      <c r="B15" s="110">
        <f>SUM(B16:B24)</f>
        <v>958.33333333333326</v>
      </c>
      <c r="C15" s="111">
        <f>GuV_mtl!AB15</f>
        <v>138734.71794871794</v>
      </c>
      <c r="D15" s="111">
        <f>GuV_mtl!AO15</f>
        <v>245446.15384615387</v>
      </c>
      <c r="E15" s="111">
        <f>GuV_mtl!BB15</f>
        <v>339406.15384615381</v>
      </c>
      <c r="F15" s="112">
        <f>GuV_mtl!BO15</f>
        <v>410940</v>
      </c>
    </row>
    <row r="16" spans="1:6" ht="16" x14ac:dyDescent="0.2">
      <c r="A16" s="72" t="s">
        <v>88</v>
      </c>
      <c r="B16" s="172">
        <f>GuV_mtl!O16</f>
        <v>0</v>
      </c>
      <c r="C16" s="173">
        <f>GuV_mtl!AB16</f>
        <v>0</v>
      </c>
      <c r="D16" s="173">
        <f>GuV_mtl!AO16</f>
        <v>0</v>
      </c>
      <c r="E16" s="173">
        <f>GuV_mtl!BB16</f>
        <v>0</v>
      </c>
      <c r="F16" s="174">
        <f>GuV_mtl!BO16</f>
        <v>0</v>
      </c>
    </row>
    <row r="17" spans="1:6" ht="16" x14ac:dyDescent="0.2">
      <c r="A17" s="73" t="s">
        <v>135</v>
      </c>
      <c r="B17" s="110">
        <f>GuV_mtl!O17</f>
        <v>0</v>
      </c>
      <c r="C17" s="111">
        <f>GuV_mtl!AB17</f>
        <v>43000</v>
      </c>
      <c r="D17" s="111">
        <f>GuV_mtl!AO17</f>
        <v>129000</v>
      </c>
      <c r="E17" s="111">
        <f>GuV_mtl!BB17</f>
        <v>193500</v>
      </c>
      <c r="F17" s="112">
        <f>GuV_mtl!BO17</f>
        <v>290250</v>
      </c>
    </row>
    <row r="18" spans="1:6" ht="16" x14ac:dyDescent="0.2">
      <c r="A18" s="72" t="s">
        <v>134</v>
      </c>
      <c r="B18" s="172">
        <f>GuV_mtl!O18</f>
        <v>0</v>
      </c>
      <c r="C18" s="173">
        <f>GuV_mtl!AB18</f>
        <v>0</v>
      </c>
      <c r="D18" s="173">
        <f>GuV_mtl!AO18</f>
        <v>0</v>
      </c>
      <c r="E18" s="173">
        <f>GuV_mtl!BB18</f>
        <v>0</v>
      </c>
      <c r="F18" s="174">
        <f>GuV_mtl!BO18</f>
        <v>0</v>
      </c>
    </row>
    <row r="19" spans="1:6" ht="16" x14ac:dyDescent="0.2">
      <c r="A19" s="73" t="s">
        <v>25</v>
      </c>
      <c r="B19" s="110">
        <f>GuV_mtl!O19</f>
        <v>0</v>
      </c>
      <c r="C19" s="111">
        <f>GuV_mtl!AB19</f>
        <v>27200</v>
      </c>
      <c r="D19" s="111">
        <f>GuV_mtl!AO19</f>
        <v>24000</v>
      </c>
      <c r="E19" s="111">
        <f>GuV_mtl!BB19</f>
        <v>24000</v>
      </c>
      <c r="F19" s="112">
        <f>GuV_mtl!BO19</f>
        <v>48000</v>
      </c>
    </row>
    <row r="20" spans="1:6" ht="16" x14ac:dyDescent="0.2">
      <c r="A20" s="71" t="s">
        <v>87</v>
      </c>
      <c r="B20" s="172">
        <f>GuV_mtl!O20</f>
        <v>0</v>
      </c>
      <c r="C20" s="173">
        <f>GuV_mtl!AB20</f>
        <v>0</v>
      </c>
      <c r="D20" s="173">
        <f>GuV_mtl!AO20</f>
        <v>0</v>
      </c>
      <c r="E20" s="173">
        <f>GuV_mtl!BB20</f>
        <v>3300</v>
      </c>
      <c r="F20" s="174">
        <f>GuV_mtl!BO20</f>
        <v>4200</v>
      </c>
    </row>
    <row r="21" spans="1:6" ht="16" x14ac:dyDescent="0.2">
      <c r="A21" s="73" t="s">
        <v>26</v>
      </c>
      <c r="B21" s="110">
        <f>GuV_mtl!O21</f>
        <v>0</v>
      </c>
      <c r="C21" s="111">
        <f>GuV_mtl!AB21</f>
        <v>0</v>
      </c>
      <c r="D21" s="111">
        <f>GuV_mtl!AO21</f>
        <v>0</v>
      </c>
      <c r="E21" s="111">
        <f>GuV_mtl!BB21</f>
        <v>8500</v>
      </c>
      <c r="F21" s="112">
        <f>GuV_mtl!BO21</f>
        <v>0</v>
      </c>
    </row>
    <row r="22" spans="1:6" ht="16" x14ac:dyDescent="0.2">
      <c r="A22" s="72" t="s">
        <v>27</v>
      </c>
      <c r="B22" s="172">
        <f>GuV_mtl!O22</f>
        <v>833.33333333333326</v>
      </c>
      <c r="C22" s="173">
        <f>GuV_mtl!AB22</f>
        <v>47371.794871794882</v>
      </c>
      <c r="D22" s="173">
        <f>GuV_mtl!AO22</f>
        <v>51538.461538461554</v>
      </c>
      <c r="E22" s="173">
        <f>GuV_mtl!BB22</f>
        <v>53538.461538461539</v>
      </c>
      <c r="F22" s="174">
        <f>GuV_mtl!BO22</f>
        <v>0</v>
      </c>
    </row>
    <row r="23" spans="1:6" ht="16" x14ac:dyDescent="0.2">
      <c r="A23" s="73" t="s">
        <v>28</v>
      </c>
      <c r="B23" s="110">
        <f>GuV_mtl!O23</f>
        <v>0</v>
      </c>
      <c r="C23" s="111">
        <f>GuV_mtl!AB23</f>
        <v>0</v>
      </c>
      <c r="D23" s="111">
        <f>GuV_mtl!AO23</f>
        <v>0</v>
      </c>
      <c r="E23" s="111">
        <f>GuV_mtl!BB23</f>
        <v>0</v>
      </c>
      <c r="F23" s="112">
        <f>GuV_mtl!BO23</f>
        <v>0</v>
      </c>
    </row>
    <row r="24" spans="1:6" ht="16" x14ac:dyDescent="0.2">
      <c r="A24" s="71" t="s">
        <v>133</v>
      </c>
      <c r="B24" s="172">
        <f>GuV_mtl!O24</f>
        <v>124.99999999999999</v>
      </c>
      <c r="C24" s="173">
        <f>GuV_mtl!AB24</f>
        <v>21162.923076923078</v>
      </c>
      <c r="D24" s="173">
        <f>GuV_mtl!AO24</f>
        <v>40907.692307692312</v>
      </c>
      <c r="E24" s="173">
        <f>GuV_mtl!BB24</f>
        <v>56567.692307692319</v>
      </c>
      <c r="F24" s="174">
        <f>GuV_mtl!BO24</f>
        <v>68490</v>
      </c>
    </row>
    <row r="25" spans="1:6" ht="10.5" customHeight="1" x14ac:dyDescent="0.2">
      <c r="A25" s="71"/>
      <c r="B25" s="172"/>
      <c r="C25" s="173"/>
      <c r="D25" s="173"/>
      <c r="E25" s="173"/>
      <c r="F25" s="174"/>
    </row>
    <row r="26" spans="1:6" ht="16" x14ac:dyDescent="0.2">
      <c r="A26" s="140" t="s">
        <v>29</v>
      </c>
      <c r="B26" s="110">
        <f>B10+B13+B15</f>
        <v>90958.333333333328</v>
      </c>
      <c r="C26" s="111">
        <f>C10+C13+C15</f>
        <v>234734.71794871794</v>
      </c>
      <c r="D26" s="111">
        <f>GuV_mtl!AO26</f>
        <v>392746.15384615387</v>
      </c>
      <c r="E26" s="111">
        <f>E10+E13+E15</f>
        <v>532906.15384615376</v>
      </c>
      <c r="F26" s="112">
        <f>F10+F13+F15</f>
        <v>664815</v>
      </c>
    </row>
    <row r="27" spans="1:6" ht="16" x14ac:dyDescent="0.2">
      <c r="A27" s="72" t="s">
        <v>53</v>
      </c>
      <c r="B27" s="172"/>
      <c r="C27" s="173"/>
      <c r="D27" s="173"/>
      <c r="E27" s="173"/>
      <c r="F27" s="174"/>
    </row>
    <row r="28" spans="1:6" ht="7.5" customHeight="1" x14ac:dyDescent="0.2">
      <c r="A28" s="72"/>
      <c r="B28" s="172"/>
      <c r="C28" s="173"/>
      <c r="D28" s="173"/>
      <c r="E28" s="173"/>
      <c r="F28" s="174"/>
    </row>
    <row r="29" spans="1:6" ht="1.5" customHeight="1" x14ac:dyDescent="0.2">
      <c r="A29" s="180"/>
      <c r="B29" s="204"/>
      <c r="C29" s="25"/>
      <c r="D29" s="25"/>
      <c r="E29" s="25"/>
      <c r="F29" s="203"/>
    </row>
    <row r="30" spans="1:6" ht="7.5" customHeight="1" x14ac:dyDescent="0.2">
      <c r="A30" s="150"/>
      <c r="B30" s="205"/>
      <c r="C30" s="20"/>
      <c r="D30" s="20"/>
      <c r="E30" s="20"/>
      <c r="F30" s="201"/>
    </row>
    <row r="31" spans="1:6" ht="16" x14ac:dyDescent="0.2">
      <c r="A31" s="73" t="s">
        <v>30</v>
      </c>
      <c r="B31" s="110">
        <f>B8-B26</f>
        <v>-90958.333333333328</v>
      </c>
      <c r="C31" s="111">
        <f>C8-C26</f>
        <v>-116734.71794871794</v>
      </c>
      <c r="D31" s="111">
        <f t="shared" ref="D31" si="0">D8-D26</f>
        <v>13253.846153846127</v>
      </c>
      <c r="E31" s="111">
        <f>E8-E26</f>
        <v>53093.846153846243</v>
      </c>
      <c r="F31" s="112">
        <f>F8-F26</f>
        <v>117185</v>
      </c>
    </row>
    <row r="32" spans="1:6" ht="16" x14ac:dyDescent="0.2">
      <c r="A32" s="71" t="s">
        <v>54</v>
      </c>
      <c r="B32" s="172"/>
      <c r="C32" s="173"/>
      <c r="D32" s="173"/>
      <c r="E32" s="173"/>
      <c r="F32" s="174"/>
    </row>
    <row r="33" spans="1:6" ht="6.75" customHeight="1" x14ac:dyDescent="0.2">
      <c r="A33" s="179"/>
      <c r="B33" s="206"/>
      <c r="C33" s="23"/>
      <c r="D33" s="23"/>
      <c r="E33" s="23"/>
      <c r="F33" s="202"/>
    </row>
    <row r="34" spans="1:6" ht="1.5" customHeight="1" x14ac:dyDescent="0.2">
      <c r="A34" s="180"/>
      <c r="B34" s="204"/>
      <c r="C34" s="25"/>
      <c r="D34" s="25"/>
      <c r="E34" s="25"/>
      <c r="F34" s="203"/>
    </row>
    <row r="35" spans="1:6" ht="10.5" customHeight="1" x14ac:dyDescent="0.2">
      <c r="A35" s="72"/>
      <c r="B35" s="172"/>
      <c r="C35" s="173"/>
      <c r="D35" s="173"/>
      <c r="E35" s="173"/>
      <c r="F35" s="174"/>
    </row>
    <row r="36" spans="1:6" ht="16" x14ac:dyDescent="0.2">
      <c r="A36" s="73" t="s">
        <v>55</v>
      </c>
      <c r="B36" s="110">
        <f>GuV_mtl!O36</f>
        <v>110000</v>
      </c>
      <c r="C36" s="111">
        <f>GuV_mtl!AB36</f>
        <v>96000</v>
      </c>
      <c r="D36" s="111">
        <f>GuV_mtl!AO36</f>
        <v>0</v>
      </c>
      <c r="E36" s="111">
        <f>GuV_mtl!BB36</f>
        <v>0</v>
      </c>
      <c r="F36" s="112">
        <f>GuV_mtl!BO36</f>
        <v>0</v>
      </c>
    </row>
    <row r="37" spans="1:6" ht="16" x14ac:dyDescent="0.2">
      <c r="A37" s="72" t="s">
        <v>56</v>
      </c>
      <c r="B37" s="172">
        <f>GuV_mtl!O41</f>
        <v>0</v>
      </c>
      <c r="C37" s="173">
        <f>GuV_mtl!AB41</f>
        <v>0</v>
      </c>
      <c r="D37" s="173">
        <f>GuV_mtl!AO41</f>
        <v>4231.2903846153758</v>
      </c>
      <c r="E37" s="173">
        <f>GuV_mtl!BB41</f>
        <v>16950.210384615413</v>
      </c>
      <c r="F37" s="174">
        <f>GuV_mtl!BO41</f>
        <v>37411.311249999999</v>
      </c>
    </row>
    <row r="38" spans="1:6" ht="16" x14ac:dyDescent="0.2">
      <c r="A38" s="72" t="s">
        <v>57</v>
      </c>
      <c r="B38" s="172"/>
      <c r="C38" s="173"/>
      <c r="D38" s="173"/>
      <c r="E38" s="173"/>
      <c r="F38" s="174"/>
    </row>
    <row r="39" spans="1:6" ht="17" thickBot="1" x14ac:dyDescent="0.25">
      <c r="A39" s="146" t="str">
        <f>GuV_mtl!A43</f>
        <v>Jahresüberschuss/-fehlbetrag</v>
      </c>
      <c r="B39" s="116">
        <f>SUM(B36:B38)+B31</f>
        <v>19041.666666666672</v>
      </c>
      <c r="C39" s="117">
        <f>SUM(C36:C38)+C31</f>
        <v>-20734.717948717938</v>
      </c>
      <c r="D39" s="117">
        <f>SUM(D36:D38)+D31</f>
        <v>17485.136538461502</v>
      </c>
      <c r="E39" s="117">
        <f>SUM(E36:E38)+E31</f>
        <v>70044.056538461649</v>
      </c>
      <c r="F39" s="118">
        <f>SUM(F36:F38)+F31</f>
        <v>154596.31125</v>
      </c>
    </row>
  </sheetData>
  <sheetProtection selectLockedCells="1" selectUnlockedCells="1"/>
  <mergeCells count="1">
    <mergeCell ref="A2:A3"/>
  </mergeCells>
  <phoneticPr fontId="25" type="noConversion"/>
  <pageMargins left="0.71" right="0.71" top="0.79000000000000015" bottom="0.79000000000000015" header="0.51" footer="0.51"/>
  <pageSetup paperSize="9" orientation="portrait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BN46"/>
  <sheetViews>
    <sheetView showGridLines="0" showRowColHeaders="0" topLeftCell="F1" zoomScale="92" zoomScaleNormal="70" workbookViewId="0">
      <selection activeCell="V22" sqref="V22"/>
    </sheetView>
  </sheetViews>
  <sheetFormatPr baseColWidth="10" defaultColWidth="8.5" defaultRowHeight="15" x14ac:dyDescent="0.2"/>
  <cols>
    <col min="1" max="1" width="36.6640625" customWidth="1"/>
    <col min="2" max="14" width="8.83203125" customWidth="1"/>
    <col min="15" max="25" width="8.6640625" bestFit="1" customWidth="1"/>
    <col min="26" max="26" width="8.83203125" bestFit="1" customWidth="1"/>
    <col min="28" max="39" width="8.6640625" bestFit="1" customWidth="1"/>
    <col min="41" max="51" width="8.6640625" bestFit="1" customWidth="1"/>
    <col min="52" max="52" width="8.5" customWidth="1"/>
    <col min="54" max="64" width="8.6640625" bestFit="1" customWidth="1"/>
    <col min="65" max="65" width="9.1640625" bestFit="1" customWidth="1"/>
  </cols>
  <sheetData>
    <row r="1" spans="1:66" ht="15" customHeight="1" x14ac:dyDescent="0.2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</row>
    <row r="2" spans="1:66" ht="15" customHeight="1" x14ac:dyDescent="0.25">
      <c r="A2" s="13" t="s">
        <v>128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</row>
    <row r="3" spans="1:66" ht="15" customHeight="1" x14ac:dyDescent="0.2">
      <c r="A3" s="17" t="s">
        <v>51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46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</row>
    <row r="4" spans="1:66" ht="15" customHeight="1" thickBot="1" x14ac:dyDescent="0.25">
      <c r="A4" s="17"/>
      <c r="B4" s="14"/>
      <c r="C4" s="14"/>
      <c r="D4" s="14"/>
      <c r="E4" s="14"/>
      <c r="F4" s="14"/>
      <c r="G4" s="14"/>
      <c r="H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</row>
    <row r="5" spans="1:66" ht="16" x14ac:dyDescent="0.25">
      <c r="A5" s="210" t="s">
        <v>129</v>
      </c>
      <c r="B5" s="93"/>
      <c r="C5" s="93"/>
      <c r="D5" s="93"/>
      <c r="E5" s="93"/>
      <c r="F5" s="215" t="s">
        <v>103</v>
      </c>
      <c r="G5" s="215"/>
      <c r="H5" s="215"/>
      <c r="I5" s="93"/>
      <c r="J5" s="93"/>
      <c r="K5" s="93"/>
      <c r="L5" s="93"/>
      <c r="M5" s="93"/>
      <c r="N5" s="60"/>
      <c r="O5" s="93"/>
      <c r="P5" s="93"/>
      <c r="Q5" s="93"/>
      <c r="R5" s="93"/>
      <c r="S5" s="215" t="s">
        <v>104</v>
      </c>
      <c r="T5" s="215"/>
      <c r="U5" s="215"/>
      <c r="V5" s="93"/>
      <c r="W5" s="93"/>
      <c r="X5" s="93"/>
      <c r="Y5" s="93"/>
      <c r="Z5" s="93"/>
      <c r="AA5" s="60"/>
      <c r="AB5" s="93"/>
      <c r="AC5" s="93"/>
      <c r="AD5" s="93"/>
      <c r="AE5" s="93"/>
      <c r="AF5" s="215" t="s">
        <v>107</v>
      </c>
      <c r="AG5" s="215"/>
      <c r="AH5" s="215"/>
      <c r="AI5" s="93"/>
      <c r="AJ5" s="93"/>
      <c r="AK5" s="93"/>
      <c r="AL5" s="93"/>
      <c r="AM5" s="93"/>
      <c r="AN5" s="60"/>
      <c r="AO5" s="93"/>
      <c r="AP5" s="93"/>
      <c r="AQ5" s="93"/>
      <c r="AR5" s="93"/>
      <c r="AS5" s="215" t="s">
        <v>106</v>
      </c>
      <c r="AT5" s="215"/>
      <c r="AU5" s="215"/>
      <c r="AV5" s="93"/>
      <c r="AW5" s="93"/>
      <c r="AX5" s="93"/>
      <c r="AY5" s="93"/>
      <c r="AZ5" s="93"/>
      <c r="BA5" s="60"/>
      <c r="BB5" s="93"/>
      <c r="BC5" s="93"/>
      <c r="BD5" s="93"/>
      <c r="BE5" s="93"/>
      <c r="BF5" s="215" t="s">
        <v>105</v>
      </c>
      <c r="BG5" s="215"/>
      <c r="BH5" s="215"/>
      <c r="BI5" s="93"/>
      <c r="BJ5" s="93"/>
      <c r="BK5" s="93"/>
      <c r="BL5" s="93"/>
      <c r="BM5" s="93"/>
      <c r="BN5" s="60"/>
    </row>
    <row r="6" spans="1:66" x14ac:dyDescent="0.2">
      <c r="A6" s="82"/>
      <c r="B6" s="80" t="s">
        <v>2</v>
      </c>
      <c r="C6" s="80" t="s">
        <v>3</v>
      </c>
      <c r="D6" s="80" t="s">
        <v>4</v>
      </c>
      <c r="E6" s="80" t="s">
        <v>5</v>
      </c>
      <c r="F6" s="80" t="s">
        <v>6</v>
      </c>
      <c r="G6" s="80" t="s">
        <v>7</v>
      </c>
      <c r="H6" s="80" t="s">
        <v>8</v>
      </c>
      <c r="I6" s="80" t="s">
        <v>9</v>
      </c>
      <c r="J6" s="80" t="s">
        <v>10</v>
      </c>
      <c r="K6" s="80" t="s">
        <v>11</v>
      </c>
      <c r="L6" s="80" t="s">
        <v>12</v>
      </c>
      <c r="M6" s="80" t="s">
        <v>13</v>
      </c>
      <c r="N6" s="81" t="s">
        <v>14</v>
      </c>
      <c r="O6" s="80" t="s">
        <v>2</v>
      </c>
      <c r="P6" s="80" t="s">
        <v>3</v>
      </c>
      <c r="Q6" s="80" t="s">
        <v>4</v>
      </c>
      <c r="R6" s="80" t="s">
        <v>5</v>
      </c>
      <c r="S6" s="80" t="s">
        <v>6</v>
      </c>
      <c r="T6" s="80" t="s">
        <v>7</v>
      </c>
      <c r="U6" s="80" t="s">
        <v>8</v>
      </c>
      <c r="V6" s="80" t="s">
        <v>9</v>
      </c>
      <c r="W6" s="80" t="s">
        <v>10</v>
      </c>
      <c r="X6" s="80" t="s">
        <v>11</v>
      </c>
      <c r="Y6" s="80" t="s">
        <v>12</v>
      </c>
      <c r="Z6" s="80" t="s">
        <v>13</v>
      </c>
      <c r="AA6" s="81" t="s">
        <v>14</v>
      </c>
      <c r="AB6" s="80" t="s">
        <v>2</v>
      </c>
      <c r="AC6" s="80" t="s">
        <v>3</v>
      </c>
      <c r="AD6" s="80" t="s">
        <v>4</v>
      </c>
      <c r="AE6" s="80" t="s">
        <v>5</v>
      </c>
      <c r="AF6" s="80" t="s">
        <v>6</v>
      </c>
      <c r="AG6" s="80" t="s">
        <v>7</v>
      </c>
      <c r="AH6" s="80" t="s">
        <v>8</v>
      </c>
      <c r="AI6" s="80" t="s">
        <v>9</v>
      </c>
      <c r="AJ6" s="80" t="s">
        <v>10</v>
      </c>
      <c r="AK6" s="80" t="s">
        <v>11</v>
      </c>
      <c r="AL6" s="80" t="s">
        <v>12</v>
      </c>
      <c r="AM6" s="80" t="s">
        <v>13</v>
      </c>
      <c r="AN6" s="81" t="s">
        <v>14</v>
      </c>
      <c r="AO6" s="80" t="s">
        <v>2</v>
      </c>
      <c r="AP6" s="80" t="s">
        <v>3</v>
      </c>
      <c r="AQ6" s="80" t="s">
        <v>4</v>
      </c>
      <c r="AR6" s="80" t="s">
        <v>5</v>
      </c>
      <c r="AS6" s="80" t="s">
        <v>6</v>
      </c>
      <c r="AT6" s="80" t="s">
        <v>7</v>
      </c>
      <c r="AU6" s="80" t="s">
        <v>8</v>
      </c>
      <c r="AV6" s="80" t="s">
        <v>9</v>
      </c>
      <c r="AW6" s="80" t="s">
        <v>10</v>
      </c>
      <c r="AX6" s="80" t="s">
        <v>11</v>
      </c>
      <c r="AY6" s="80" t="s">
        <v>12</v>
      </c>
      <c r="AZ6" s="80" t="s">
        <v>13</v>
      </c>
      <c r="BA6" s="81" t="s">
        <v>14</v>
      </c>
      <c r="BB6" s="80" t="s">
        <v>2</v>
      </c>
      <c r="BC6" s="80" t="s">
        <v>3</v>
      </c>
      <c r="BD6" s="80" t="s">
        <v>4</v>
      </c>
      <c r="BE6" s="80" t="s">
        <v>5</v>
      </c>
      <c r="BF6" s="80" t="s">
        <v>6</v>
      </c>
      <c r="BG6" s="80" t="s">
        <v>7</v>
      </c>
      <c r="BH6" s="80" t="s">
        <v>8</v>
      </c>
      <c r="BI6" s="80" t="s">
        <v>9</v>
      </c>
      <c r="BJ6" s="80" t="s">
        <v>10</v>
      </c>
      <c r="BK6" s="80" t="s">
        <v>11</v>
      </c>
      <c r="BL6" s="80" t="s">
        <v>12</v>
      </c>
      <c r="BM6" s="80" t="s">
        <v>13</v>
      </c>
      <c r="BN6" s="81" t="s">
        <v>14</v>
      </c>
    </row>
    <row r="7" spans="1:66" ht="26.25" customHeight="1" x14ac:dyDescent="0.2">
      <c r="A7" s="140" t="s">
        <v>31</v>
      </c>
      <c r="N7" s="47"/>
      <c r="AA7" s="47"/>
      <c r="AN7" s="47"/>
      <c r="BA7" s="47"/>
      <c r="BN7" s="47"/>
    </row>
    <row r="8" spans="1:66" x14ac:dyDescent="0.2">
      <c r="A8" s="152" t="s">
        <v>32</v>
      </c>
      <c r="B8" s="79">
        <f>GuV_mtl!C7</f>
        <v>0</v>
      </c>
      <c r="C8" s="79">
        <f>GuV_mtl!D7</f>
        <v>0</v>
      </c>
      <c r="D8" s="79">
        <f>GuV_mtl!E7</f>
        <v>0</v>
      </c>
      <c r="E8" s="79">
        <f>GuV_mtl!F7</f>
        <v>0</v>
      </c>
      <c r="F8" s="79">
        <f>GuV_mtl!G7</f>
        <v>0</v>
      </c>
      <c r="G8" s="79">
        <f>GuV_mtl!H7</f>
        <v>0</v>
      </c>
      <c r="H8" s="79">
        <f>GuV_mtl!I7</f>
        <v>0</v>
      </c>
      <c r="I8" s="79">
        <f>GuV_mtl!J7</f>
        <v>0</v>
      </c>
      <c r="J8" s="79">
        <f>GuV_mtl!K7</f>
        <v>0</v>
      </c>
      <c r="K8" s="79">
        <f>GuV_mtl!L7</f>
        <v>0</v>
      </c>
      <c r="L8" s="79">
        <f>GuV_mtl!M7</f>
        <v>0</v>
      </c>
      <c r="M8" s="79">
        <f>GuV_mtl!N7</f>
        <v>0</v>
      </c>
      <c r="N8" s="47">
        <f t="shared" ref="N8:N16" si="0">SUM(B8:M8)</f>
        <v>0</v>
      </c>
      <c r="O8" s="79">
        <f>GuV_mtl!P7</f>
        <v>0</v>
      </c>
      <c r="P8" s="79">
        <f>GuV_mtl!Q7</f>
        <v>0</v>
      </c>
      <c r="Q8" s="79">
        <f>GuV_mtl!R7</f>
        <v>0</v>
      </c>
      <c r="R8" s="79">
        <f>GuV_mtl!S7</f>
        <v>0</v>
      </c>
      <c r="S8" s="79">
        <f>GuV_mtl!T7</f>
        <v>0</v>
      </c>
      <c r="T8" s="79">
        <f>GuV_mtl!U7</f>
        <v>0</v>
      </c>
      <c r="U8" s="79">
        <f>GuV_mtl!V7</f>
        <v>8000</v>
      </c>
      <c r="V8" s="79">
        <f>GuV_mtl!W7</f>
        <v>18000</v>
      </c>
      <c r="W8" s="79">
        <f>GuV_mtl!X7</f>
        <v>11000</v>
      </c>
      <c r="X8" s="79">
        <f>GuV_mtl!Y7</f>
        <v>8000</v>
      </c>
      <c r="Y8" s="79">
        <f>GuV_mtl!Z7</f>
        <v>11000</v>
      </c>
      <c r="Z8" s="79">
        <f>GuV_mtl!AA7</f>
        <v>62000</v>
      </c>
      <c r="AA8" s="47">
        <f t="shared" ref="AA8:AA16" si="1">SUM(O8:Z8)</f>
        <v>118000</v>
      </c>
      <c r="AB8" s="79">
        <f>GuV_mtl!AC7</f>
        <v>22000</v>
      </c>
      <c r="AC8" s="79">
        <f>GuV_mtl!AD7</f>
        <v>22000</v>
      </c>
      <c r="AD8" s="79">
        <f>GuV_mtl!AE7</f>
        <v>70000</v>
      </c>
      <c r="AE8" s="79">
        <f>GuV_mtl!AF7</f>
        <v>22000</v>
      </c>
      <c r="AF8" s="79">
        <f>GuV_mtl!AG7</f>
        <v>22000</v>
      </c>
      <c r="AG8" s="79">
        <f>GuV_mtl!AH7</f>
        <v>22000</v>
      </c>
      <c r="AH8" s="79">
        <f>GuV_mtl!AI7</f>
        <v>70000</v>
      </c>
      <c r="AI8" s="79">
        <f>GuV_mtl!AJ7</f>
        <v>20000</v>
      </c>
      <c r="AJ8" s="79">
        <f>GuV_mtl!AK7</f>
        <v>22000</v>
      </c>
      <c r="AK8" s="79">
        <f>GuV_mtl!AL7</f>
        <v>22000</v>
      </c>
      <c r="AL8" s="79">
        <f>GuV_mtl!AM7</f>
        <v>22000</v>
      </c>
      <c r="AM8" s="79">
        <f>GuV_mtl!AN7</f>
        <v>70000</v>
      </c>
      <c r="AN8" s="47">
        <f>SUM(AB8:AM8)</f>
        <v>406000</v>
      </c>
      <c r="AO8" s="79">
        <f>GuV_mtl!AP7</f>
        <v>32000</v>
      </c>
      <c r="AP8" s="79">
        <f>GuV_mtl!AQ7</f>
        <v>32000</v>
      </c>
      <c r="AQ8" s="79">
        <f>GuV_mtl!AR7</f>
        <v>82000</v>
      </c>
      <c r="AR8" s="79">
        <f>GuV_mtl!AS7</f>
        <v>32000</v>
      </c>
      <c r="AS8" s="79">
        <f>GuV_mtl!AT7</f>
        <v>32000</v>
      </c>
      <c r="AT8" s="79">
        <f>GuV_mtl!AU7</f>
        <v>32000</v>
      </c>
      <c r="AU8" s="79">
        <f>GuV_mtl!AV7</f>
        <v>82000</v>
      </c>
      <c r="AV8" s="79">
        <f>GuV_mtl!AW7</f>
        <v>32000</v>
      </c>
      <c r="AW8" s="79">
        <f>GuV_mtl!AX7</f>
        <v>32000</v>
      </c>
      <c r="AX8" s="79">
        <f>GuV_mtl!AY7</f>
        <v>82000</v>
      </c>
      <c r="AY8" s="79">
        <f>GuV_mtl!AZ7</f>
        <v>32000</v>
      </c>
      <c r="AZ8" s="79">
        <f>GuV_mtl!BA7</f>
        <v>84000</v>
      </c>
      <c r="BA8" s="47">
        <f>SUM(AO8:AZ8)</f>
        <v>586000</v>
      </c>
      <c r="BB8" s="79">
        <f>GuV_mtl!BC7</f>
        <v>76000</v>
      </c>
      <c r="BC8" s="79">
        <f>GuV_mtl!BD7</f>
        <v>36000</v>
      </c>
      <c r="BD8" s="79">
        <f>GuV_mtl!BE7</f>
        <v>86000</v>
      </c>
      <c r="BE8" s="79">
        <f>GuV_mtl!BF7</f>
        <v>36000</v>
      </c>
      <c r="BF8" s="79">
        <f>GuV_mtl!BG7</f>
        <v>116000</v>
      </c>
      <c r="BG8" s="79">
        <f>GuV_mtl!BH7</f>
        <v>36000</v>
      </c>
      <c r="BH8" s="79">
        <f>GuV_mtl!BI7</f>
        <v>86000</v>
      </c>
      <c r="BI8" s="79">
        <f>GuV_mtl!BJ7</f>
        <v>36000</v>
      </c>
      <c r="BJ8" s="79">
        <f>GuV_mtl!BK7</f>
        <v>36000</v>
      </c>
      <c r="BK8" s="79">
        <f>GuV_mtl!BL7</f>
        <v>116000</v>
      </c>
      <c r="BL8" s="79">
        <f>GuV_mtl!BM7</f>
        <v>36000</v>
      </c>
      <c r="BM8" s="79">
        <f>GuV_mtl!BN7</f>
        <v>86000</v>
      </c>
      <c r="BN8" s="47">
        <f>SUM(BB8:BM8)</f>
        <v>782000</v>
      </c>
    </row>
    <row r="9" spans="1:66" x14ac:dyDescent="0.2">
      <c r="A9" s="177" t="s">
        <v>33</v>
      </c>
      <c r="B9" s="57">
        <v>0</v>
      </c>
      <c r="C9" s="57">
        <v>0</v>
      </c>
      <c r="D9" s="57">
        <v>0</v>
      </c>
      <c r="E9" s="57">
        <v>0</v>
      </c>
      <c r="F9" s="57">
        <v>0</v>
      </c>
      <c r="G9" s="57">
        <v>0</v>
      </c>
      <c r="H9" s="57">
        <v>0</v>
      </c>
      <c r="I9" s="57">
        <v>0</v>
      </c>
      <c r="J9" s="57">
        <v>0</v>
      </c>
      <c r="K9" s="57">
        <v>0</v>
      </c>
      <c r="L9" s="57">
        <v>0</v>
      </c>
      <c r="M9" s="57">
        <v>0</v>
      </c>
      <c r="N9" s="47">
        <f t="shared" si="0"/>
        <v>0</v>
      </c>
      <c r="O9" s="57">
        <v>0</v>
      </c>
      <c r="P9" s="57">
        <v>0</v>
      </c>
      <c r="Q9" s="57">
        <v>0</v>
      </c>
      <c r="R9" s="57">
        <v>0</v>
      </c>
      <c r="S9" s="57">
        <v>0</v>
      </c>
      <c r="T9" s="57">
        <v>0</v>
      </c>
      <c r="U9" s="57">
        <v>0</v>
      </c>
      <c r="V9" s="57">
        <v>0</v>
      </c>
      <c r="W9" s="57">
        <v>0</v>
      </c>
      <c r="X9" s="57">
        <v>0</v>
      </c>
      <c r="Y9" s="57">
        <v>0</v>
      </c>
      <c r="Z9" s="57">
        <v>0</v>
      </c>
      <c r="AA9" s="47">
        <f t="shared" si="1"/>
        <v>0</v>
      </c>
      <c r="AB9" s="57">
        <v>0</v>
      </c>
      <c r="AC9" s="57">
        <v>0</v>
      </c>
      <c r="AD9" s="57">
        <v>0</v>
      </c>
      <c r="AE9" s="57">
        <v>0</v>
      </c>
      <c r="AF9" s="57">
        <v>0</v>
      </c>
      <c r="AG9" s="57">
        <v>0</v>
      </c>
      <c r="AH9" s="57">
        <v>0</v>
      </c>
      <c r="AI9" s="57">
        <v>0</v>
      </c>
      <c r="AJ9" s="57">
        <v>0</v>
      </c>
      <c r="AK9" s="57">
        <v>0</v>
      </c>
      <c r="AL9" s="57">
        <v>0</v>
      </c>
      <c r="AM9" s="57">
        <v>0</v>
      </c>
      <c r="AN9" s="47">
        <f t="shared" ref="AN9:AN16" si="2">SUM(AB9:AM9)</f>
        <v>0</v>
      </c>
      <c r="AO9" s="57">
        <v>0</v>
      </c>
      <c r="AP9" s="57">
        <v>0</v>
      </c>
      <c r="AQ9" s="57">
        <v>0</v>
      </c>
      <c r="AR9" s="57">
        <v>0</v>
      </c>
      <c r="AS9" s="57">
        <v>0</v>
      </c>
      <c r="AT9" s="57">
        <v>0</v>
      </c>
      <c r="AU9" s="57">
        <v>0</v>
      </c>
      <c r="AV9" s="57">
        <v>0</v>
      </c>
      <c r="AW9" s="57">
        <v>0</v>
      </c>
      <c r="AX9" s="57">
        <v>0</v>
      </c>
      <c r="AY9" s="57">
        <v>0</v>
      </c>
      <c r="AZ9" s="57">
        <v>0</v>
      </c>
      <c r="BA9" s="47">
        <f>SUM(AO9:AZ9)</f>
        <v>0</v>
      </c>
      <c r="BB9" s="57">
        <v>0</v>
      </c>
      <c r="BC9" s="57">
        <v>0</v>
      </c>
      <c r="BD9" s="57">
        <v>0</v>
      </c>
      <c r="BE9" s="57">
        <v>0</v>
      </c>
      <c r="BF9" s="57">
        <v>0</v>
      </c>
      <c r="BG9" s="57">
        <v>0</v>
      </c>
      <c r="BH9" s="57">
        <v>0</v>
      </c>
      <c r="BI9" s="57">
        <v>0</v>
      </c>
      <c r="BJ9" s="57">
        <v>0</v>
      </c>
      <c r="BK9" s="57">
        <v>0</v>
      </c>
      <c r="BL9" s="57">
        <v>0</v>
      </c>
      <c r="BM9" s="57">
        <v>0</v>
      </c>
      <c r="BN9" s="47">
        <f>SUM(BB9:BM9)</f>
        <v>0</v>
      </c>
    </row>
    <row r="10" spans="1:66" x14ac:dyDescent="0.2">
      <c r="A10" s="177" t="s">
        <v>99</v>
      </c>
      <c r="B10" s="79">
        <v>0</v>
      </c>
      <c r="C10" s="79">
        <v>0</v>
      </c>
      <c r="D10" s="79">
        <v>0</v>
      </c>
      <c r="E10" s="79">
        <v>0</v>
      </c>
      <c r="F10" s="79">
        <v>0</v>
      </c>
      <c r="G10" s="79">
        <v>0</v>
      </c>
      <c r="H10" s="79">
        <v>0</v>
      </c>
      <c r="I10" s="79">
        <v>0</v>
      </c>
      <c r="J10" s="79">
        <v>0</v>
      </c>
      <c r="K10" s="79">
        <v>0</v>
      </c>
      <c r="L10" s="79">
        <v>0</v>
      </c>
      <c r="M10" s="79">
        <v>0</v>
      </c>
      <c r="N10" s="47">
        <f t="shared" si="0"/>
        <v>0</v>
      </c>
      <c r="O10" s="79">
        <v>0</v>
      </c>
      <c r="P10" s="79">
        <v>0</v>
      </c>
      <c r="Q10" s="79">
        <v>0</v>
      </c>
      <c r="R10" s="79">
        <v>0</v>
      </c>
      <c r="S10" s="79">
        <v>0</v>
      </c>
      <c r="T10" s="79">
        <v>0</v>
      </c>
      <c r="U10" s="79">
        <v>0</v>
      </c>
      <c r="V10" s="79">
        <v>0</v>
      </c>
      <c r="W10" s="79">
        <v>0</v>
      </c>
      <c r="X10" s="79">
        <v>0</v>
      </c>
      <c r="Y10" s="79">
        <v>0</v>
      </c>
      <c r="Z10" s="79">
        <v>0</v>
      </c>
      <c r="AA10" s="47">
        <f t="shared" si="1"/>
        <v>0</v>
      </c>
      <c r="AB10" s="79">
        <v>0</v>
      </c>
      <c r="AC10" s="79">
        <v>0</v>
      </c>
      <c r="AD10" s="79">
        <v>0</v>
      </c>
      <c r="AE10" s="79">
        <v>0</v>
      </c>
      <c r="AF10" s="79">
        <v>0</v>
      </c>
      <c r="AG10" s="79">
        <v>0</v>
      </c>
      <c r="AH10" s="79">
        <v>0</v>
      </c>
      <c r="AI10" s="79">
        <v>0</v>
      </c>
      <c r="AJ10" s="79">
        <v>0</v>
      </c>
      <c r="AK10" s="79">
        <v>0</v>
      </c>
      <c r="AL10" s="79">
        <v>0</v>
      </c>
      <c r="AM10" s="79">
        <v>0</v>
      </c>
      <c r="AN10" s="47">
        <f t="shared" si="2"/>
        <v>0</v>
      </c>
      <c r="AO10" s="79">
        <v>0</v>
      </c>
      <c r="AP10" s="79">
        <v>0</v>
      </c>
      <c r="AQ10" s="79">
        <v>0</v>
      </c>
      <c r="AR10" s="79">
        <v>0</v>
      </c>
      <c r="AS10" s="79">
        <v>0</v>
      </c>
      <c r="AT10" s="79">
        <v>0</v>
      </c>
      <c r="AU10" s="79">
        <v>0</v>
      </c>
      <c r="AV10" s="79">
        <v>0</v>
      </c>
      <c r="AW10" s="79">
        <v>0</v>
      </c>
      <c r="AX10" s="79">
        <v>0</v>
      </c>
      <c r="AY10" s="79">
        <v>0</v>
      </c>
      <c r="AZ10" s="79">
        <v>0</v>
      </c>
      <c r="BA10" s="47">
        <f>SUM(AO10:AZ10)</f>
        <v>0</v>
      </c>
      <c r="BB10" s="79">
        <v>0</v>
      </c>
      <c r="BC10" s="79">
        <v>0</v>
      </c>
      <c r="BD10" s="79">
        <v>0</v>
      </c>
      <c r="BE10" s="79">
        <v>0</v>
      </c>
      <c r="BF10" s="79">
        <v>0</v>
      </c>
      <c r="BG10" s="79">
        <v>0</v>
      </c>
      <c r="BH10" s="79">
        <v>0</v>
      </c>
      <c r="BI10" s="79">
        <v>0</v>
      </c>
      <c r="BJ10" s="79">
        <v>0</v>
      </c>
      <c r="BK10" s="79">
        <v>0</v>
      </c>
      <c r="BL10" s="79">
        <v>0</v>
      </c>
      <c r="BM10" s="79">
        <v>0</v>
      </c>
      <c r="BN10" s="47">
        <f>SUM(BB10:BM10)</f>
        <v>0</v>
      </c>
    </row>
    <row r="11" spans="1:66" x14ac:dyDescent="0.2">
      <c r="A11" s="177" t="s">
        <v>86</v>
      </c>
      <c r="B11" s="57">
        <v>5000</v>
      </c>
      <c r="C11" s="57">
        <v>0</v>
      </c>
      <c r="D11" s="57">
        <v>7000</v>
      </c>
      <c r="E11" s="57">
        <v>0</v>
      </c>
      <c r="F11" s="57">
        <v>0</v>
      </c>
      <c r="G11" s="57">
        <v>0</v>
      </c>
      <c r="H11" s="57">
        <v>0</v>
      </c>
      <c r="I11" s="57">
        <v>0</v>
      </c>
      <c r="J11" s="57">
        <v>0</v>
      </c>
      <c r="K11" s="57">
        <v>0</v>
      </c>
      <c r="L11" s="57">
        <v>0</v>
      </c>
      <c r="M11" s="57">
        <v>0</v>
      </c>
      <c r="N11" s="47">
        <f t="shared" si="0"/>
        <v>12000</v>
      </c>
      <c r="O11" s="57">
        <v>600000</v>
      </c>
      <c r="P11" s="57">
        <v>0</v>
      </c>
      <c r="Q11" s="57">
        <v>0</v>
      </c>
      <c r="R11" s="57">
        <v>0</v>
      </c>
      <c r="S11" s="57">
        <v>0</v>
      </c>
      <c r="T11" s="57">
        <v>0</v>
      </c>
      <c r="U11" s="57">
        <v>0</v>
      </c>
      <c r="V11" s="57">
        <v>0</v>
      </c>
      <c r="W11" s="57">
        <v>0</v>
      </c>
      <c r="X11" s="57">
        <v>0</v>
      </c>
      <c r="Y11" s="57">
        <v>0</v>
      </c>
      <c r="Z11" s="57">
        <v>0</v>
      </c>
      <c r="AA11" s="47">
        <f t="shared" si="1"/>
        <v>600000</v>
      </c>
      <c r="AB11" s="57">
        <v>0</v>
      </c>
      <c r="AC11" s="57">
        <v>0</v>
      </c>
      <c r="AD11" s="57">
        <v>0</v>
      </c>
      <c r="AE11" s="57">
        <v>0</v>
      </c>
      <c r="AF11" s="57">
        <v>0</v>
      </c>
      <c r="AG11" s="57">
        <v>0</v>
      </c>
      <c r="AH11" s="57">
        <v>0</v>
      </c>
      <c r="AI11" s="57">
        <v>0</v>
      </c>
      <c r="AJ11" s="57">
        <v>0</v>
      </c>
      <c r="AK11" s="57">
        <v>0</v>
      </c>
      <c r="AL11" s="57">
        <v>0</v>
      </c>
      <c r="AM11" s="57">
        <v>0</v>
      </c>
      <c r="AN11" s="47">
        <f t="shared" si="2"/>
        <v>0</v>
      </c>
      <c r="AO11" s="57">
        <v>0</v>
      </c>
      <c r="AP11" s="57">
        <v>0</v>
      </c>
      <c r="AQ11" s="57">
        <v>0</v>
      </c>
      <c r="AR11" s="57">
        <v>0</v>
      </c>
      <c r="AS11" s="57">
        <v>0</v>
      </c>
      <c r="AT11" s="57">
        <v>0</v>
      </c>
      <c r="AU11" s="57">
        <v>0</v>
      </c>
      <c r="AV11" s="57">
        <v>0</v>
      </c>
      <c r="AW11" s="57">
        <v>0</v>
      </c>
      <c r="AX11" s="57">
        <v>0</v>
      </c>
      <c r="AY11" s="57">
        <v>0</v>
      </c>
      <c r="AZ11" s="57">
        <v>0</v>
      </c>
      <c r="BA11" s="47">
        <f>SUM(AO11:AZ11)</f>
        <v>0</v>
      </c>
      <c r="BB11" s="57">
        <v>0</v>
      </c>
      <c r="BC11" s="57">
        <v>0</v>
      </c>
      <c r="BD11" s="57">
        <v>0</v>
      </c>
      <c r="BE11" s="57">
        <v>0</v>
      </c>
      <c r="BF11" s="57">
        <v>0</v>
      </c>
      <c r="BG11" s="57">
        <v>0</v>
      </c>
      <c r="BH11" s="57">
        <v>0</v>
      </c>
      <c r="BI11" s="57">
        <v>0</v>
      </c>
      <c r="BJ11" s="57">
        <v>0</v>
      </c>
      <c r="BK11" s="57">
        <v>0</v>
      </c>
      <c r="BL11" s="57">
        <v>0</v>
      </c>
      <c r="BM11" s="57">
        <v>0</v>
      </c>
      <c r="BN11" s="47">
        <f>SUM(BB11:BM11)</f>
        <v>0</v>
      </c>
    </row>
    <row r="12" spans="1:66" x14ac:dyDescent="0.2">
      <c r="A12" s="177" t="s">
        <v>36</v>
      </c>
      <c r="B12" s="79">
        <f>GuV_mtl!C36</f>
        <v>6500</v>
      </c>
      <c r="C12" s="79">
        <f>GuV_mtl!D36</f>
        <v>6500</v>
      </c>
      <c r="D12" s="79">
        <f>GuV_mtl!E36</f>
        <v>6500</v>
      </c>
      <c r="E12" s="79">
        <f>GuV_mtl!F36</f>
        <v>6500</v>
      </c>
      <c r="F12" s="79">
        <f>GuV_mtl!G36</f>
        <v>8000</v>
      </c>
      <c r="G12" s="79">
        <f>GuV_mtl!H36</f>
        <v>18000</v>
      </c>
      <c r="H12" s="79">
        <f>GuV_mtl!I36</f>
        <v>8000</v>
      </c>
      <c r="I12" s="79">
        <f>GuV_mtl!J36</f>
        <v>8000</v>
      </c>
      <c r="J12" s="79">
        <f>GuV_mtl!K36</f>
        <v>8000</v>
      </c>
      <c r="K12" s="79">
        <f>GuV_mtl!L36</f>
        <v>18000</v>
      </c>
      <c r="L12" s="79">
        <f>GuV_mtl!M36</f>
        <v>8000</v>
      </c>
      <c r="M12" s="79">
        <f>GuV_mtl!N36</f>
        <v>8000</v>
      </c>
      <c r="N12" s="47">
        <f t="shared" si="0"/>
        <v>110000</v>
      </c>
      <c r="O12" s="79">
        <f>GuV_mtl!P36</f>
        <v>8000</v>
      </c>
      <c r="P12" s="79">
        <v>0</v>
      </c>
      <c r="Q12" s="79">
        <f>GuV_mtl!R36</f>
        <v>8000</v>
      </c>
      <c r="R12" s="79">
        <f>GuV_mtl!S36</f>
        <v>8000</v>
      </c>
      <c r="S12" s="79">
        <f>GuV_mtl!T36</f>
        <v>8000</v>
      </c>
      <c r="T12" s="79">
        <f>GuV_mtl!U36</f>
        <v>8000</v>
      </c>
      <c r="U12" s="79">
        <f>GuV_mtl!V36</f>
        <v>8000</v>
      </c>
      <c r="V12" s="79">
        <f>GuV_mtl!W36</f>
        <v>8000</v>
      </c>
      <c r="W12" s="79">
        <f>GuV_mtl!X36</f>
        <v>8000</v>
      </c>
      <c r="X12" s="79">
        <f>GuV_mtl!Y36</f>
        <v>8000</v>
      </c>
      <c r="Y12" s="79">
        <f>GuV_mtl!Z36</f>
        <v>8000</v>
      </c>
      <c r="Z12" s="79">
        <f>GuV_mtl!AA36</f>
        <v>8000</v>
      </c>
      <c r="AA12" s="47">
        <f t="shared" si="1"/>
        <v>88000</v>
      </c>
      <c r="AB12" s="79">
        <f>GuV_mtl!AC36</f>
        <v>0</v>
      </c>
      <c r="AC12" s="79">
        <f>GuV_mtl!AD36</f>
        <v>0</v>
      </c>
      <c r="AD12" s="79">
        <f>GuV_mtl!AE36</f>
        <v>0</v>
      </c>
      <c r="AE12" s="79">
        <f>GuV_mtl!AF36</f>
        <v>0</v>
      </c>
      <c r="AF12" s="79">
        <f>GuV_mtl!AG36</f>
        <v>0</v>
      </c>
      <c r="AG12" s="79">
        <f>GuV_mtl!AH36</f>
        <v>0</v>
      </c>
      <c r="AH12" s="79">
        <f>GuV_mtl!AI36</f>
        <v>0</v>
      </c>
      <c r="AI12" s="79">
        <f>GuV_mtl!AJ36</f>
        <v>0</v>
      </c>
      <c r="AJ12" s="79">
        <f>GuV_mtl!AK36</f>
        <v>0</v>
      </c>
      <c r="AK12" s="79">
        <f>GuV_mtl!AL36</f>
        <v>0</v>
      </c>
      <c r="AL12" s="79">
        <f>GuV_mtl!AM36</f>
        <v>0</v>
      </c>
      <c r="AM12" s="79">
        <f>GuV_mtl!AN36</f>
        <v>0</v>
      </c>
      <c r="AN12" s="47">
        <f t="shared" si="2"/>
        <v>0</v>
      </c>
      <c r="AO12" s="79">
        <f>GuV_mtl!AP36</f>
        <v>0</v>
      </c>
      <c r="AP12" s="79">
        <f>GuV_mtl!AQ36</f>
        <v>0</v>
      </c>
      <c r="AQ12" s="79">
        <f>GuV_mtl!AR36</f>
        <v>0</v>
      </c>
      <c r="AR12" s="79">
        <f>GuV_mtl!AS36</f>
        <v>0</v>
      </c>
      <c r="AS12" s="79">
        <f>GuV_mtl!AT36</f>
        <v>0</v>
      </c>
      <c r="AT12" s="79">
        <f>GuV_mtl!AU36</f>
        <v>0</v>
      </c>
      <c r="AU12" s="79">
        <f>GuV_mtl!AV36</f>
        <v>0</v>
      </c>
      <c r="AV12" s="79">
        <f>GuV_mtl!AW36</f>
        <v>0</v>
      </c>
      <c r="AW12" s="79">
        <f>GuV_mtl!AX36</f>
        <v>0</v>
      </c>
      <c r="AX12" s="79">
        <f>GuV_mtl!AY36</f>
        <v>0</v>
      </c>
      <c r="AY12" s="79">
        <f>GuV_mtl!AZ36</f>
        <v>0</v>
      </c>
      <c r="AZ12" s="79">
        <f>GuV_mtl!BA36</f>
        <v>0</v>
      </c>
      <c r="BA12" s="47">
        <f>SUM(AO12:AZ12)</f>
        <v>0</v>
      </c>
      <c r="BB12" s="79">
        <f>GuV_mtl!BC36</f>
        <v>0</v>
      </c>
      <c r="BC12" s="79">
        <f>GuV_mtl!BD36</f>
        <v>0</v>
      </c>
      <c r="BD12" s="79">
        <f>GuV_mtl!BE36</f>
        <v>0</v>
      </c>
      <c r="BE12" s="79">
        <f>GuV_mtl!BF36</f>
        <v>0</v>
      </c>
      <c r="BF12" s="79">
        <f>GuV_mtl!BG36</f>
        <v>0</v>
      </c>
      <c r="BG12" s="79">
        <f>GuV_mtl!BH36</f>
        <v>0</v>
      </c>
      <c r="BH12" s="79">
        <f>GuV_mtl!BI36</f>
        <v>0</v>
      </c>
      <c r="BI12" s="79">
        <f>GuV_mtl!BJ36</f>
        <v>0</v>
      </c>
      <c r="BJ12" s="79">
        <f>GuV_mtl!BK36</f>
        <v>0</v>
      </c>
      <c r="BK12" s="79">
        <f>GuV_mtl!BL36</f>
        <v>0</v>
      </c>
      <c r="BL12" s="79">
        <f>GuV_mtl!BM36</f>
        <v>0</v>
      </c>
      <c r="BM12" s="79">
        <f>GuV_mtl!BN36</f>
        <v>0</v>
      </c>
      <c r="BN12" s="47">
        <f>SUM(BB12:BM12)</f>
        <v>0</v>
      </c>
    </row>
    <row r="13" spans="1:66" x14ac:dyDescent="0.2">
      <c r="A13" s="177" t="s">
        <v>22</v>
      </c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4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4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4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4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47"/>
    </row>
    <row r="14" spans="1:66" x14ac:dyDescent="0.2">
      <c r="A14" s="178" t="s">
        <v>37</v>
      </c>
      <c r="B14" s="79">
        <f t="shared" ref="B14:M14" si="3">B8*0.19</f>
        <v>0</v>
      </c>
      <c r="C14" s="79">
        <f t="shared" si="3"/>
        <v>0</v>
      </c>
      <c r="D14" s="79">
        <f t="shared" si="3"/>
        <v>0</v>
      </c>
      <c r="E14" s="79">
        <f t="shared" si="3"/>
        <v>0</v>
      </c>
      <c r="F14" s="79">
        <f t="shared" si="3"/>
        <v>0</v>
      </c>
      <c r="G14" s="79">
        <f t="shared" si="3"/>
        <v>0</v>
      </c>
      <c r="H14" s="79">
        <f t="shared" si="3"/>
        <v>0</v>
      </c>
      <c r="I14" s="79">
        <f t="shared" si="3"/>
        <v>0</v>
      </c>
      <c r="J14" s="79">
        <f t="shared" si="3"/>
        <v>0</v>
      </c>
      <c r="K14" s="79">
        <f t="shared" si="3"/>
        <v>0</v>
      </c>
      <c r="L14" s="79">
        <f t="shared" si="3"/>
        <v>0</v>
      </c>
      <c r="M14" s="79">
        <f t="shared" si="3"/>
        <v>0</v>
      </c>
      <c r="N14" s="47">
        <f t="shared" si="0"/>
        <v>0</v>
      </c>
      <c r="O14" s="79">
        <f t="shared" ref="O14:Z14" si="4">O8*0.19</f>
        <v>0</v>
      </c>
      <c r="P14" s="79">
        <f t="shared" si="4"/>
        <v>0</v>
      </c>
      <c r="Q14" s="79">
        <f t="shared" si="4"/>
        <v>0</v>
      </c>
      <c r="R14" s="79">
        <f t="shared" si="4"/>
        <v>0</v>
      </c>
      <c r="S14" s="79">
        <f t="shared" si="4"/>
        <v>0</v>
      </c>
      <c r="T14" s="79">
        <f t="shared" si="4"/>
        <v>0</v>
      </c>
      <c r="U14" s="79">
        <f t="shared" si="4"/>
        <v>1520</v>
      </c>
      <c r="V14" s="79">
        <f t="shared" si="4"/>
        <v>3420</v>
      </c>
      <c r="W14" s="79">
        <f t="shared" si="4"/>
        <v>2090</v>
      </c>
      <c r="X14" s="79">
        <f t="shared" si="4"/>
        <v>1520</v>
      </c>
      <c r="Y14" s="79">
        <f t="shared" si="4"/>
        <v>2090</v>
      </c>
      <c r="Z14" s="79">
        <f t="shared" si="4"/>
        <v>11780</v>
      </c>
      <c r="AA14" s="47">
        <f t="shared" si="1"/>
        <v>22420</v>
      </c>
      <c r="AB14" s="79">
        <f t="shared" ref="AB14:AM14" si="5">AB8*0.19</f>
        <v>4180</v>
      </c>
      <c r="AC14" s="79">
        <f t="shared" si="5"/>
        <v>4180</v>
      </c>
      <c r="AD14" s="79">
        <f t="shared" si="5"/>
        <v>13300</v>
      </c>
      <c r="AE14" s="79">
        <f t="shared" si="5"/>
        <v>4180</v>
      </c>
      <c r="AF14" s="79">
        <f t="shared" si="5"/>
        <v>4180</v>
      </c>
      <c r="AG14" s="79">
        <f t="shared" si="5"/>
        <v>4180</v>
      </c>
      <c r="AH14" s="79">
        <f t="shared" si="5"/>
        <v>13300</v>
      </c>
      <c r="AI14" s="79">
        <f t="shared" si="5"/>
        <v>3800</v>
      </c>
      <c r="AJ14" s="79">
        <f t="shared" si="5"/>
        <v>4180</v>
      </c>
      <c r="AK14" s="79">
        <f t="shared" si="5"/>
        <v>4180</v>
      </c>
      <c r="AL14" s="79">
        <f t="shared" si="5"/>
        <v>4180</v>
      </c>
      <c r="AM14" s="79">
        <f t="shared" si="5"/>
        <v>13300</v>
      </c>
      <c r="AN14" s="47">
        <f t="shared" si="2"/>
        <v>77140</v>
      </c>
      <c r="AO14" s="79">
        <f t="shared" ref="AO14:AZ14" si="6">AO8*0.19</f>
        <v>6080</v>
      </c>
      <c r="AP14" s="79">
        <f t="shared" si="6"/>
        <v>6080</v>
      </c>
      <c r="AQ14" s="79">
        <f t="shared" si="6"/>
        <v>15580</v>
      </c>
      <c r="AR14" s="79">
        <f t="shared" si="6"/>
        <v>6080</v>
      </c>
      <c r="AS14" s="79">
        <f t="shared" si="6"/>
        <v>6080</v>
      </c>
      <c r="AT14" s="79">
        <f t="shared" si="6"/>
        <v>6080</v>
      </c>
      <c r="AU14" s="79">
        <f t="shared" si="6"/>
        <v>15580</v>
      </c>
      <c r="AV14" s="79">
        <f t="shared" si="6"/>
        <v>6080</v>
      </c>
      <c r="AW14" s="79">
        <f t="shared" si="6"/>
        <v>6080</v>
      </c>
      <c r="AX14" s="79">
        <f t="shared" si="6"/>
        <v>15580</v>
      </c>
      <c r="AY14" s="79">
        <f t="shared" si="6"/>
        <v>6080</v>
      </c>
      <c r="AZ14" s="79">
        <f t="shared" si="6"/>
        <v>15960</v>
      </c>
      <c r="BA14" s="47">
        <f>SUM(AO14:AZ14)</f>
        <v>111340</v>
      </c>
      <c r="BB14" s="79">
        <f t="shared" ref="BB14:BM14" si="7">BB8*0.19</f>
        <v>14440</v>
      </c>
      <c r="BC14" s="79">
        <f t="shared" si="7"/>
        <v>6840</v>
      </c>
      <c r="BD14" s="79">
        <f t="shared" si="7"/>
        <v>16340</v>
      </c>
      <c r="BE14" s="79">
        <f t="shared" si="7"/>
        <v>6840</v>
      </c>
      <c r="BF14" s="79">
        <f t="shared" si="7"/>
        <v>22040</v>
      </c>
      <c r="BG14" s="79">
        <f t="shared" si="7"/>
        <v>6840</v>
      </c>
      <c r="BH14" s="79">
        <f t="shared" si="7"/>
        <v>16340</v>
      </c>
      <c r="BI14" s="79">
        <f t="shared" si="7"/>
        <v>6840</v>
      </c>
      <c r="BJ14" s="79">
        <f t="shared" si="7"/>
        <v>6840</v>
      </c>
      <c r="BK14" s="79">
        <f t="shared" si="7"/>
        <v>22040</v>
      </c>
      <c r="BL14" s="79">
        <f t="shared" si="7"/>
        <v>6840</v>
      </c>
      <c r="BM14" s="79">
        <f t="shared" si="7"/>
        <v>16340</v>
      </c>
      <c r="BN14" s="47">
        <f>SUM(BB14:BM14)</f>
        <v>148580</v>
      </c>
    </row>
    <row r="15" spans="1:66" x14ac:dyDescent="0.2">
      <c r="A15" s="177" t="s">
        <v>38</v>
      </c>
      <c r="B15" s="57">
        <v>0</v>
      </c>
      <c r="C15" s="57">
        <f t="shared" ref="C15:M15" si="8">IF(B14-B31&lt;0,B31-B14,0)</f>
        <v>0</v>
      </c>
      <c r="D15" s="57">
        <f t="shared" si="8"/>
        <v>0</v>
      </c>
      <c r="E15" s="57">
        <f t="shared" si="8"/>
        <v>1901.8269230769231</v>
      </c>
      <c r="F15" s="57">
        <f t="shared" si="8"/>
        <v>1.8269230769230769</v>
      </c>
      <c r="G15" s="57">
        <f t="shared" si="8"/>
        <v>1.8269230769230769</v>
      </c>
      <c r="H15" s="57">
        <f t="shared" si="8"/>
        <v>1.8269230769230769</v>
      </c>
      <c r="I15" s="57">
        <f t="shared" si="8"/>
        <v>1.8269230769230769</v>
      </c>
      <c r="J15" s="57">
        <f t="shared" si="8"/>
        <v>1.8269230769230769</v>
      </c>
      <c r="K15" s="57">
        <f t="shared" si="8"/>
        <v>1.8269230769230769</v>
      </c>
      <c r="L15" s="57">
        <f t="shared" si="8"/>
        <v>1903.6538461538462</v>
      </c>
      <c r="M15" s="57">
        <f t="shared" si="8"/>
        <v>3.6538461538461537</v>
      </c>
      <c r="N15" s="47">
        <f t="shared" si="0"/>
        <v>3820.0961538461538</v>
      </c>
      <c r="O15" s="57">
        <f>IF(M14-M31&lt;0,M31-M14,0)</f>
        <v>3.6538461538461537</v>
      </c>
      <c r="P15" s="57">
        <f t="shared" ref="P15:Z15" si="9">IF(O14-O31&lt;0,O31-O14,0)</f>
        <v>183.7446153846154</v>
      </c>
      <c r="Q15" s="57">
        <f t="shared" si="9"/>
        <v>96267.884615384624</v>
      </c>
      <c r="R15" s="57">
        <f t="shared" si="9"/>
        <v>7545.4846153846156</v>
      </c>
      <c r="S15" s="57">
        <f t="shared" si="9"/>
        <v>1267.8846153846155</v>
      </c>
      <c r="T15" s="57">
        <f t="shared" si="9"/>
        <v>326.24461538461537</v>
      </c>
      <c r="U15" s="57">
        <f t="shared" si="9"/>
        <v>326.24461538461537</v>
      </c>
      <c r="V15" s="57">
        <f t="shared" si="9"/>
        <v>1048.2446153846154</v>
      </c>
      <c r="W15" s="57">
        <f t="shared" si="9"/>
        <v>0</v>
      </c>
      <c r="X15" s="57">
        <f t="shared" si="9"/>
        <v>0</v>
      </c>
      <c r="Y15" s="57">
        <f t="shared" si="9"/>
        <v>1048.2446153846154</v>
      </c>
      <c r="Z15" s="57">
        <f t="shared" si="9"/>
        <v>0</v>
      </c>
      <c r="AA15" s="47">
        <f t="shared" si="1"/>
        <v>108017.63076923075</v>
      </c>
      <c r="AB15" s="57">
        <f>IF(Z14-Z31&lt;0,Z31-Z14,0)</f>
        <v>0</v>
      </c>
      <c r="AC15" s="57">
        <f t="shared" ref="AC15:AM15" si="10">IF(AB14-AB31&lt;0,AB31-AB14,0)</f>
        <v>0</v>
      </c>
      <c r="AD15" s="57">
        <f t="shared" si="10"/>
        <v>0</v>
      </c>
      <c r="AE15" s="57">
        <f t="shared" si="10"/>
        <v>3051.2051282051289</v>
      </c>
      <c r="AF15" s="57">
        <f t="shared" si="10"/>
        <v>0</v>
      </c>
      <c r="AG15" s="57">
        <f t="shared" si="10"/>
        <v>0</v>
      </c>
      <c r="AH15" s="57">
        <f t="shared" si="10"/>
        <v>0</v>
      </c>
      <c r="AI15" s="57">
        <f t="shared" si="10"/>
        <v>0</v>
      </c>
      <c r="AJ15" s="57">
        <f t="shared" si="10"/>
        <v>0</v>
      </c>
      <c r="AK15" s="57">
        <f t="shared" si="10"/>
        <v>0</v>
      </c>
      <c r="AL15" s="57">
        <f t="shared" si="10"/>
        <v>3279.2051282051279</v>
      </c>
      <c r="AM15" s="57">
        <f t="shared" si="10"/>
        <v>0</v>
      </c>
      <c r="AN15" s="47">
        <f t="shared" si="2"/>
        <v>6330.4102564102568</v>
      </c>
      <c r="AO15" s="57">
        <f>IF(AM14-AM31&lt;0,AM31-AM14,0)</f>
        <v>0</v>
      </c>
      <c r="AP15" s="57">
        <f t="shared" ref="AP15:AZ15" si="11">IF(AO14-AO31&lt;0,AO31-AO14,0)</f>
        <v>0</v>
      </c>
      <c r="AQ15" s="57">
        <f t="shared" si="11"/>
        <v>0</v>
      </c>
      <c r="AR15" s="57">
        <f t="shared" si="11"/>
        <v>8711.9384615384624</v>
      </c>
      <c r="AS15" s="57">
        <f t="shared" si="11"/>
        <v>0</v>
      </c>
      <c r="AT15" s="57">
        <f t="shared" si="11"/>
        <v>0</v>
      </c>
      <c r="AU15" s="57">
        <f t="shared" si="11"/>
        <v>0</v>
      </c>
      <c r="AV15" s="57">
        <f t="shared" si="11"/>
        <v>0</v>
      </c>
      <c r="AW15" s="57">
        <f t="shared" si="11"/>
        <v>0</v>
      </c>
      <c r="AX15" s="57">
        <f t="shared" si="11"/>
        <v>0</v>
      </c>
      <c r="AY15" s="57">
        <f t="shared" si="11"/>
        <v>0</v>
      </c>
      <c r="AZ15" s="57">
        <f t="shared" si="11"/>
        <v>0</v>
      </c>
      <c r="BA15" s="47">
        <f>SUM(AO15:AZ15)</f>
        <v>8711.9384615384624</v>
      </c>
      <c r="BB15" s="57">
        <f>IF(AZ14-AZ31&lt;0,AZ31-AZ14,0)</f>
        <v>0</v>
      </c>
      <c r="BC15" s="57">
        <f t="shared" ref="BC15:BM15" si="12">IF(BB14-BB31&lt;0,BB31-BB14,0)</f>
        <v>0</v>
      </c>
      <c r="BD15" s="57">
        <f t="shared" si="12"/>
        <v>0</v>
      </c>
      <c r="BE15" s="57">
        <f t="shared" si="12"/>
        <v>20048.800000000003</v>
      </c>
      <c r="BF15" s="57">
        <f t="shared" si="12"/>
        <v>0</v>
      </c>
      <c r="BG15" s="57">
        <f t="shared" si="12"/>
        <v>0</v>
      </c>
      <c r="BH15" s="57">
        <f t="shared" si="12"/>
        <v>0</v>
      </c>
      <c r="BI15" s="57">
        <f t="shared" si="12"/>
        <v>41.800000000001091</v>
      </c>
      <c r="BJ15" s="57">
        <f t="shared" si="12"/>
        <v>0</v>
      </c>
      <c r="BK15" s="57">
        <f t="shared" si="12"/>
        <v>0</v>
      </c>
      <c r="BL15" s="57">
        <f t="shared" si="12"/>
        <v>0</v>
      </c>
      <c r="BM15" s="57">
        <f t="shared" si="12"/>
        <v>0</v>
      </c>
      <c r="BN15" s="47">
        <f>SUM(BB15:BM15)</f>
        <v>20090.600000000006</v>
      </c>
    </row>
    <row r="16" spans="1:66" x14ac:dyDescent="0.2">
      <c r="A16" s="191" t="s">
        <v>39</v>
      </c>
      <c r="B16" s="193">
        <f t="shared" ref="B16:M16" si="13">SUM(B8:B15)</f>
        <v>11500</v>
      </c>
      <c r="C16" s="193">
        <f t="shared" si="13"/>
        <v>6500</v>
      </c>
      <c r="D16" s="193">
        <f t="shared" si="13"/>
        <v>13500</v>
      </c>
      <c r="E16" s="193">
        <f t="shared" si="13"/>
        <v>8401.8269230769238</v>
      </c>
      <c r="F16" s="193">
        <f t="shared" si="13"/>
        <v>8001.8269230769229</v>
      </c>
      <c r="G16" s="193">
        <f t="shared" si="13"/>
        <v>18001.826923076922</v>
      </c>
      <c r="H16" s="193">
        <f t="shared" si="13"/>
        <v>8001.8269230769229</v>
      </c>
      <c r="I16" s="193">
        <f t="shared" si="13"/>
        <v>8001.8269230769229</v>
      </c>
      <c r="J16" s="193">
        <f t="shared" si="13"/>
        <v>8001.8269230769229</v>
      </c>
      <c r="K16" s="193">
        <f t="shared" si="13"/>
        <v>18001.826923076922</v>
      </c>
      <c r="L16" s="193">
        <f t="shared" si="13"/>
        <v>9903.6538461538457</v>
      </c>
      <c r="M16" s="193">
        <f t="shared" si="13"/>
        <v>8003.6538461538457</v>
      </c>
      <c r="N16" s="194">
        <f t="shared" si="0"/>
        <v>125820.09615384614</v>
      </c>
      <c r="O16" s="193">
        <f t="shared" ref="O16:Z16" si="14">SUM(O8:O15)</f>
        <v>608003.65384615387</v>
      </c>
      <c r="P16" s="193">
        <f t="shared" si="14"/>
        <v>183.7446153846154</v>
      </c>
      <c r="Q16" s="193">
        <f t="shared" si="14"/>
        <v>104267.88461538462</v>
      </c>
      <c r="R16" s="193">
        <f t="shared" si="14"/>
        <v>15545.484615384616</v>
      </c>
      <c r="S16" s="193">
        <f t="shared" si="14"/>
        <v>9267.8846153846152</v>
      </c>
      <c r="T16" s="193">
        <f t="shared" si="14"/>
        <v>8326.2446153846158</v>
      </c>
      <c r="U16" s="193">
        <f t="shared" si="14"/>
        <v>17846.244615384614</v>
      </c>
      <c r="V16" s="193">
        <f t="shared" si="14"/>
        <v>30468.244615384614</v>
      </c>
      <c r="W16" s="193">
        <f t="shared" si="14"/>
        <v>21090</v>
      </c>
      <c r="X16" s="193">
        <f t="shared" si="14"/>
        <v>17520</v>
      </c>
      <c r="Y16" s="193">
        <f t="shared" si="14"/>
        <v>22138.244615384614</v>
      </c>
      <c r="Z16" s="193">
        <f t="shared" si="14"/>
        <v>81780</v>
      </c>
      <c r="AA16" s="194">
        <f t="shared" si="1"/>
        <v>936437.63076923077</v>
      </c>
      <c r="AB16" s="193">
        <f t="shared" ref="AB16:AM16" si="15">SUM(AB8:AB15)</f>
        <v>26180</v>
      </c>
      <c r="AC16" s="193">
        <f t="shared" si="15"/>
        <v>26180</v>
      </c>
      <c r="AD16" s="193">
        <f t="shared" si="15"/>
        <v>83300</v>
      </c>
      <c r="AE16" s="193">
        <f t="shared" si="15"/>
        <v>29231.205128205129</v>
      </c>
      <c r="AF16" s="193">
        <f t="shared" si="15"/>
        <v>26180</v>
      </c>
      <c r="AG16" s="193">
        <f t="shared" si="15"/>
        <v>26180</v>
      </c>
      <c r="AH16" s="193">
        <f t="shared" si="15"/>
        <v>83300</v>
      </c>
      <c r="AI16" s="193">
        <f t="shared" si="15"/>
        <v>23800</v>
      </c>
      <c r="AJ16" s="193">
        <f t="shared" si="15"/>
        <v>26180</v>
      </c>
      <c r="AK16" s="193">
        <f t="shared" si="15"/>
        <v>26180</v>
      </c>
      <c r="AL16" s="193">
        <f t="shared" si="15"/>
        <v>29459.205128205129</v>
      </c>
      <c r="AM16" s="193">
        <f t="shared" si="15"/>
        <v>83300</v>
      </c>
      <c r="AN16" s="194">
        <f t="shared" si="2"/>
        <v>489470.41025641025</v>
      </c>
      <c r="AO16" s="193">
        <f t="shared" ref="AO16:AZ16" si="16">SUM(AO8:AO15)</f>
        <v>38080</v>
      </c>
      <c r="AP16" s="193">
        <f t="shared" si="16"/>
        <v>38080</v>
      </c>
      <c r="AQ16" s="193">
        <f t="shared" si="16"/>
        <v>97580</v>
      </c>
      <c r="AR16" s="193">
        <f t="shared" si="16"/>
        <v>46791.938461538462</v>
      </c>
      <c r="AS16" s="193">
        <f t="shared" si="16"/>
        <v>38080</v>
      </c>
      <c r="AT16" s="193">
        <f t="shared" si="16"/>
        <v>38080</v>
      </c>
      <c r="AU16" s="193">
        <f t="shared" si="16"/>
        <v>97580</v>
      </c>
      <c r="AV16" s="193">
        <f t="shared" si="16"/>
        <v>38080</v>
      </c>
      <c r="AW16" s="193">
        <f t="shared" si="16"/>
        <v>38080</v>
      </c>
      <c r="AX16" s="193">
        <f t="shared" si="16"/>
        <v>97580</v>
      </c>
      <c r="AY16" s="193">
        <f t="shared" si="16"/>
        <v>38080</v>
      </c>
      <c r="AZ16" s="193">
        <f t="shared" si="16"/>
        <v>99960</v>
      </c>
      <c r="BA16" s="194">
        <f>SUM(AO16:AZ16)</f>
        <v>706051.9384615384</v>
      </c>
      <c r="BB16" s="193">
        <f t="shared" ref="BB16:BM16" si="17">SUM(BB8:BB15)</f>
        <v>90440</v>
      </c>
      <c r="BC16" s="193">
        <f t="shared" si="17"/>
        <v>42840</v>
      </c>
      <c r="BD16" s="193">
        <f t="shared" si="17"/>
        <v>102340</v>
      </c>
      <c r="BE16" s="193">
        <f t="shared" si="17"/>
        <v>62888.800000000003</v>
      </c>
      <c r="BF16" s="193">
        <f t="shared" si="17"/>
        <v>138040</v>
      </c>
      <c r="BG16" s="193">
        <f t="shared" si="17"/>
        <v>42840</v>
      </c>
      <c r="BH16" s="193">
        <f t="shared" si="17"/>
        <v>102340</v>
      </c>
      <c r="BI16" s="193">
        <f t="shared" si="17"/>
        <v>42881.8</v>
      </c>
      <c r="BJ16" s="193">
        <f t="shared" si="17"/>
        <v>42840</v>
      </c>
      <c r="BK16" s="193">
        <f t="shared" si="17"/>
        <v>138040</v>
      </c>
      <c r="BL16" s="193">
        <f t="shared" si="17"/>
        <v>42840</v>
      </c>
      <c r="BM16" s="193">
        <f t="shared" si="17"/>
        <v>102340</v>
      </c>
      <c r="BN16" s="194">
        <f>SUM(BB16:BM16)</f>
        <v>950670.60000000009</v>
      </c>
    </row>
    <row r="17" spans="1:66" x14ac:dyDescent="0.2">
      <c r="A17" s="150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4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4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4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4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47"/>
    </row>
    <row r="18" spans="1:66" x14ac:dyDescent="0.2">
      <c r="A18" s="179" t="s">
        <v>40</v>
      </c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4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4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4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4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47"/>
    </row>
    <row r="19" spans="1:66" x14ac:dyDescent="0.2">
      <c r="A19" s="152" t="s">
        <v>41</v>
      </c>
      <c r="B19" s="79">
        <f>'Investition mtl'!B16</f>
        <v>0</v>
      </c>
      <c r="C19" s="79">
        <f>'Investition mtl'!C16</f>
        <v>0</v>
      </c>
      <c r="D19" s="79">
        <f>'Investition mtl'!D16</f>
        <v>10000</v>
      </c>
      <c r="E19" s="79">
        <f>'Investition mtl'!E16</f>
        <v>0</v>
      </c>
      <c r="F19" s="79">
        <f>'Investition mtl'!F16</f>
        <v>0</v>
      </c>
      <c r="G19" s="79">
        <f>'Investition mtl'!G16</f>
        <v>0</v>
      </c>
      <c r="H19" s="79">
        <f>'Investition mtl'!H16</f>
        <v>0</v>
      </c>
      <c r="I19" s="79">
        <f>'Investition mtl'!I16</f>
        <v>0</v>
      </c>
      <c r="J19" s="79">
        <f>'Investition mtl'!J16</f>
        <v>0</v>
      </c>
      <c r="K19" s="79">
        <f>'Investition mtl'!K16</f>
        <v>10000</v>
      </c>
      <c r="L19" s="79">
        <f>'Investition mtl'!L16</f>
        <v>0</v>
      </c>
      <c r="M19" s="79">
        <f>'Investition mtl'!M16</f>
        <v>0</v>
      </c>
      <c r="N19" s="47">
        <f t="shared" ref="N19:N34" si="18">SUM(B19:M19)</f>
        <v>20000</v>
      </c>
      <c r="O19" s="79">
        <f>'Investition mtl'!B29</f>
        <v>0</v>
      </c>
      <c r="P19" s="79">
        <f>'Investition mtl'!C29</f>
        <v>500000</v>
      </c>
      <c r="Q19" s="79">
        <f>'Investition mtl'!D29</f>
        <v>0</v>
      </c>
      <c r="R19" s="79">
        <f>'Investition mtl'!E29</f>
        <v>0</v>
      </c>
      <c r="S19" s="79">
        <f>'Investition mtl'!F29</f>
        <v>0</v>
      </c>
      <c r="T19" s="79">
        <f>'Investition mtl'!G29</f>
        <v>0</v>
      </c>
      <c r="U19" s="79">
        <f>'Investition mtl'!H29</f>
        <v>0</v>
      </c>
      <c r="V19" s="79">
        <f>'Investition mtl'!I29</f>
        <v>0</v>
      </c>
      <c r="W19" s="79">
        <f>'Investition mtl'!J29</f>
        <v>0</v>
      </c>
      <c r="X19" s="79">
        <f>'Investition mtl'!K29</f>
        <v>0</v>
      </c>
      <c r="Y19" s="79">
        <f>'Investition mtl'!L29</f>
        <v>0</v>
      </c>
      <c r="Z19" s="79">
        <f>'Investition mtl'!M29</f>
        <v>0</v>
      </c>
      <c r="AA19" s="47">
        <f t="shared" ref="AA19:AA34" si="19">SUM(O19:Z19)</f>
        <v>500000</v>
      </c>
      <c r="AB19" s="79">
        <f>'Investition mtl'!B42</f>
        <v>0</v>
      </c>
      <c r="AC19" s="79">
        <f>'Investition mtl'!C42</f>
        <v>0</v>
      </c>
      <c r="AD19" s="79">
        <f>'Investition mtl'!D42</f>
        <v>0</v>
      </c>
      <c r="AE19" s="79">
        <f>'Investition mtl'!E42</f>
        <v>0</v>
      </c>
      <c r="AF19" s="79">
        <f>'Investition mtl'!F42</f>
        <v>0</v>
      </c>
      <c r="AG19" s="79">
        <f>'Investition mtl'!G42</f>
        <v>0</v>
      </c>
      <c r="AH19" s="79">
        <f>'Investition mtl'!H42</f>
        <v>0</v>
      </c>
      <c r="AI19" s="79">
        <f>'Investition mtl'!I42</f>
        <v>0</v>
      </c>
      <c r="AJ19" s="79">
        <f>'Investition mtl'!J42</f>
        <v>0</v>
      </c>
      <c r="AK19" s="79">
        <f>'Investition mtl'!K42</f>
        <v>0</v>
      </c>
      <c r="AL19" s="79">
        <f>'Investition mtl'!L42</f>
        <v>0</v>
      </c>
      <c r="AM19" s="79">
        <f>'Investition mtl'!M42</f>
        <v>0</v>
      </c>
      <c r="AN19" s="47">
        <f t="shared" ref="AN19:AN34" si="20">SUM(AB19:AM19)</f>
        <v>0</v>
      </c>
      <c r="AO19" s="79">
        <f>'Investition mtl'!B55</f>
        <v>6000</v>
      </c>
      <c r="AP19" s="79">
        <f>'Investition mtl'!C55</f>
        <v>0</v>
      </c>
      <c r="AQ19" s="79">
        <f>'Investition mtl'!D55</f>
        <v>0</v>
      </c>
      <c r="AR19" s="79">
        <f>'Investition mtl'!E55</f>
        <v>0</v>
      </c>
      <c r="AS19" s="79">
        <f>'Investition mtl'!F55</f>
        <v>0</v>
      </c>
      <c r="AT19" s="79">
        <f>'Investition mtl'!G55</f>
        <v>0</v>
      </c>
      <c r="AU19" s="79">
        <f>'Investition mtl'!H55</f>
        <v>0</v>
      </c>
      <c r="AV19" s="79">
        <f>'Investition mtl'!I55</f>
        <v>0</v>
      </c>
      <c r="AW19" s="79">
        <f>'Investition mtl'!J55</f>
        <v>0</v>
      </c>
      <c r="AX19" s="79">
        <f>'Investition mtl'!K55</f>
        <v>0</v>
      </c>
      <c r="AY19" s="79">
        <f>'Investition mtl'!L55</f>
        <v>0</v>
      </c>
      <c r="AZ19" s="79">
        <f>'Investition mtl'!M55</f>
        <v>0</v>
      </c>
      <c r="BA19" s="47">
        <f t="shared" ref="BA19:BA34" si="21">SUM(AO19:AZ19)</f>
        <v>6000</v>
      </c>
      <c r="BB19" s="79">
        <f>'Investition mtl'!B68</f>
        <v>0</v>
      </c>
      <c r="BC19" s="79">
        <f>'Investition mtl'!C68</f>
        <v>0</v>
      </c>
      <c r="BD19" s="79">
        <f>'Investition mtl'!D68</f>
        <v>0</v>
      </c>
      <c r="BE19" s="79">
        <f>'Investition mtl'!E68</f>
        <v>0</v>
      </c>
      <c r="BF19" s="79">
        <f>'Investition mtl'!F68</f>
        <v>0</v>
      </c>
      <c r="BG19" s="79">
        <f>'Investition mtl'!G68</f>
        <v>0</v>
      </c>
      <c r="BH19" s="79">
        <f>'Investition mtl'!H68</f>
        <v>0</v>
      </c>
      <c r="BI19" s="79">
        <f>'Investition mtl'!I68</f>
        <v>0</v>
      </c>
      <c r="BJ19" s="79">
        <f>'Investition mtl'!J68</f>
        <v>0</v>
      </c>
      <c r="BK19" s="79">
        <f>'Investition mtl'!K68</f>
        <v>0</v>
      </c>
      <c r="BL19" s="79">
        <f>'Investition mtl'!L68</f>
        <v>0</v>
      </c>
      <c r="BM19" s="79">
        <f>'Investition mtl'!M68</f>
        <v>0</v>
      </c>
      <c r="BN19" s="47">
        <f t="shared" ref="BN19:BN34" si="22">SUM(BB19:BM19)</f>
        <v>0</v>
      </c>
    </row>
    <row r="20" spans="1:66" x14ac:dyDescent="0.2">
      <c r="A20" s="177" t="s">
        <v>21</v>
      </c>
      <c r="B20" s="57">
        <f>GuV_mtl!C10</f>
        <v>6500</v>
      </c>
      <c r="C20" s="57">
        <f>GuV_mtl!D10</f>
        <v>6500</v>
      </c>
      <c r="D20" s="57">
        <f>GuV_mtl!E10</f>
        <v>6500</v>
      </c>
      <c r="E20" s="57">
        <f>GuV_mtl!F10</f>
        <v>6500</v>
      </c>
      <c r="F20" s="57">
        <f>GuV_mtl!G10</f>
        <v>8000</v>
      </c>
      <c r="G20" s="57">
        <f>GuV_mtl!H10</f>
        <v>8000</v>
      </c>
      <c r="H20" s="57">
        <f>GuV_mtl!I10</f>
        <v>8000</v>
      </c>
      <c r="I20" s="57">
        <f>GuV_mtl!J10</f>
        <v>8000</v>
      </c>
      <c r="J20" s="57">
        <f>GuV_mtl!K10</f>
        <v>8000</v>
      </c>
      <c r="K20" s="57">
        <f>GuV_mtl!L10</f>
        <v>8000</v>
      </c>
      <c r="L20" s="57">
        <f>GuV_mtl!M10</f>
        <v>8000</v>
      </c>
      <c r="M20" s="57">
        <f>GuV_mtl!N10</f>
        <v>8000</v>
      </c>
      <c r="N20" s="47">
        <f t="shared" si="18"/>
        <v>90000</v>
      </c>
      <c r="O20" s="57">
        <f>GuV_mtl!P10</f>
        <v>8000</v>
      </c>
      <c r="P20" s="57">
        <f>GuV_mtl!Q10</f>
        <v>8000</v>
      </c>
      <c r="Q20" s="57">
        <f>GuV_mtl!R10</f>
        <v>8000</v>
      </c>
      <c r="R20" s="57">
        <f>GuV_mtl!S10</f>
        <v>8000</v>
      </c>
      <c r="S20" s="57">
        <f>GuV_mtl!T10</f>
        <v>8000</v>
      </c>
      <c r="T20" s="57">
        <f>GuV_mtl!U10</f>
        <v>8000</v>
      </c>
      <c r="U20" s="57">
        <f>GuV_mtl!V10</f>
        <v>8000</v>
      </c>
      <c r="V20" s="57">
        <f>GuV_mtl!W10</f>
        <v>8000</v>
      </c>
      <c r="W20" s="57">
        <f>GuV_mtl!X10</f>
        <v>8000</v>
      </c>
      <c r="X20" s="57">
        <f>GuV_mtl!Y10</f>
        <v>8000</v>
      </c>
      <c r="Y20" s="57">
        <f>GuV_mtl!Z10</f>
        <v>8000</v>
      </c>
      <c r="Z20" s="57">
        <f>GuV_mtl!AA10</f>
        <v>8000</v>
      </c>
      <c r="AA20" s="47">
        <f t="shared" si="19"/>
        <v>96000</v>
      </c>
      <c r="AB20" s="57">
        <f>GuV_mtl!AC10</f>
        <v>10400</v>
      </c>
      <c r="AC20" s="57">
        <f>GuV_mtl!AD10</f>
        <v>10400</v>
      </c>
      <c r="AD20" s="57">
        <f>GuV_mtl!AE10</f>
        <v>10400</v>
      </c>
      <c r="AE20" s="57">
        <f>GuV_mtl!AF10</f>
        <v>12900</v>
      </c>
      <c r="AF20" s="57">
        <f>GuV_mtl!AG10</f>
        <v>12900</v>
      </c>
      <c r="AG20" s="57">
        <f>GuV_mtl!AH10</f>
        <v>12900</v>
      </c>
      <c r="AH20" s="57">
        <f>GuV_mtl!AI10</f>
        <v>12900</v>
      </c>
      <c r="AI20" s="57">
        <f>GuV_mtl!AJ10</f>
        <v>12900</v>
      </c>
      <c r="AJ20" s="57">
        <f>GuV_mtl!AK10</f>
        <v>12900</v>
      </c>
      <c r="AK20" s="57">
        <f>GuV_mtl!AL10</f>
        <v>12900</v>
      </c>
      <c r="AL20" s="57">
        <f>GuV_mtl!AM10</f>
        <v>12900</v>
      </c>
      <c r="AM20" s="57">
        <f>GuV_mtl!AN10</f>
        <v>12900</v>
      </c>
      <c r="AN20" s="47">
        <f t="shared" si="20"/>
        <v>147300</v>
      </c>
      <c r="AO20" s="57">
        <f>GuV_mtl!AP10</f>
        <v>16125</v>
      </c>
      <c r="AP20" s="57">
        <f>GuV_mtl!AQ10</f>
        <v>16125</v>
      </c>
      <c r="AQ20" s="57">
        <f>GuV_mtl!AR10</f>
        <v>16125</v>
      </c>
      <c r="AR20" s="57">
        <f>GuV_mtl!AS10</f>
        <v>16125</v>
      </c>
      <c r="AS20" s="57">
        <f>GuV_mtl!AT10</f>
        <v>16125</v>
      </c>
      <c r="AT20" s="57">
        <f>GuV_mtl!AU10</f>
        <v>16125</v>
      </c>
      <c r="AU20" s="57">
        <f>GuV_mtl!AV10</f>
        <v>16125</v>
      </c>
      <c r="AV20" s="57">
        <f>GuV_mtl!AW10</f>
        <v>16125</v>
      </c>
      <c r="AW20" s="57">
        <f>GuV_mtl!AX10</f>
        <v>16125</v>
      </c>
      <c r="AX20" s="57">
        <f>GuV_mtl!AY10</f>
        <v>16125</v>
      </c>
      <c r="AY20" s="57">
        <f>GuV_mtl!AZ10</f>
        <v>16125</v>
      </c>
      <c r="AZ20" s="57">
        <f>GuV_mtl!BA10</f>
        <v>16125</v>
      </c>
      <c r="BA20" s="47">
        <f t="shared" si="21"/>
        <v>193500</v>
      </c>
      <c r="BB20" s="57">
        <f>GuV_mtl!BC10</f>
        <v>21156.25</v>
      </c>
      <c r="BC20" s="57">
        <f>GuV_mtl!BD10</f>
        <v>21156.25</v>
      </c>
      <c r="BD20" s="57">
        <f>GuV_mtl!BE10</f>
        <v>21156.25</v>
      </c>
      <c r="BE20" s="57">
        <f>GuV_mtl!BF10</f>
        <v>21156.25</v>
      </c>
      <c r="BF20" s="57">
        <f>GuV_mtl!BG10</f>
        <v>21156.25</v>
      </c>
      <c r="BG20" s="57">
        <f>GuV_mtl!BH10</f>
        <v>21156.25</v>
      </c>
      <c r="BH20" s="57">
        <f>GuV_mtl!BI10</f>
        <v>21156.25</v>
      </c>
      <c r="BI20" s="57">
        <f>GuV_mtl!BJ10</f>
        <v>21156.25</v>
      </c>
      <c r="BJ20" s="57">
        <f>GuV_mtl!BK10</f>
        <v>21156.25</v>
      </c>
      <c r="BK20" s="57">
        <f>GuV_mtl!BL10</f>
        <v>21156.25</v>
      </c>
      <c r="BL20" s="57">
        <f>GuV_mtl!BM10</f>
        <v>21156.25</v>
      </c>
      <c r="BM20" s="57">
        <f>GuV_mtl!BN10</f>
        <v>21156.25</v>
      </c>
      <c r="BN20" s="47">
        <f t="shared" si="22"/>
        <v>253875</v>
      </c>
    </row>
    <row r="21" spans="1:66" x14ac:dyDescent="0.2">
      <c r="A21" s="177" t="str">
        <f>GuV_mtl!A13</f>
        <v>Lizenzgebühren</v>
      </c>
      <c r="B21" s="79">
        <f>GuV_mtl!C13</f>
        <v>0</v>
      </c>
      <c r="C21" s="79">
        <f>GuV_mtl!D13</f>
        <v>0</v>
      </c>
      <c r="D21" s="79">
        <f>GuV_mtl!E13</f>
        <v>0</v>
      </c>
      <c r="E21" s="79">
        <f>GuV_mtl!F13</f>
        <v>0</v>
      </c>
      <c r="F21" s="79">
        <f>GuV_mtl!G13</f>
        <v>0</v>
      </c>
      <c r="G21" s="79">
        <f>GuV_mtl!H13</f>
        <v>0</v>
      </c>
      <c r="H21" s="79">
        <f>GuV_mtl!I13</f>
        <v>0</v>
      </c>
      <c r="I21" s="79">
        <f>GuV_mtl!J13</f>
        <v>0</v>
      </c>
      <c r="J21" s="79">
        <f>GuV_mtl!K13</f>
        <v>0</v>
      </c>
      <c r="K21" s="79">
        <f>GuV_mtl!L13</f>
        <v>0</v>
      </c>
      <c r="L21" s="79">
        <f>GuV_mtl!M13</f>
        <v>0</v>
      </c>
      <c r="M21" s="79">
        <f>GuV_mtl!N13</f>
        <v>0</v>
      </c>
      <c r="N21" s="47">
        <f t="shared" si="18"/>
        <v>0</v>
      </c>
      <c r="O21" s="79">
        <f>GuV_mtl!P13</f>
        <v>0</v>
      </c>
      <c r="P21" s="79">
        <f>GuV_mtl!Q13</f>
        <v>0</v>
      </c>
      <c r="Q21" s="79">
        <f>GuV_mtl!R13</f>
        <v>0</v>
      </c>
      <c r="R21" s="79">
        <f>GuV_mtl!S13</f>
        <v>0</v>
      </c>
      <c r="S21" s="79">
        <f>GuV_mtl!T13</f>
        <v>0</v>
      </c>
      <c r="T21" s="79">
        <f>GuV_mtl!U13</f>
        <v>0</v>
      </c>
      <c r="U21" s="79">
        <f>GuV_mtl!V13</f>
        <v>0</v>
      </c>
      <c r="V21" s="79">
        <f>GuV_mtl!W13</f>
        <v>0</v>
      </c>
      <c r="W21" s="79">
        <f>GuV_mtl!X13</f>
        <v>0</v>
      </c>
      <c r="X21" s="79">
        <f>GuV_mtl!Y13</f>
        <v>0</v>
      </c>
      <c r="Y21" s="79">
        <f>GuV_mtl!Z13</f>
        <v>0</v>
      </c>
      <c r="Z21" s="79">
        <f>GuV_mtl!AA13</f>
        <v>0</v>
      </c>
      <c r="AA21" s="47">
        <f t="shared" si="19"/>
        <v>0</v>
      </c>
      <c r="AB21" s="79">
        <f>GuV_mtl!AC13</f>
        <v>0</v>
      </c>
      <c r="AC21" s="79">
        <f>GuV_mtl!AD13</f>
        <v>0</v>
      </c>
      <c r="AD21" s="79">
        <f>GuV_mtl!AE13</f>
        <v>0</v>
      </c>
      <c r="AE21" s="79">
        <f>GuV_mtl!AF13</f>
        <v>0</v>
      </c>
      <c r="AF21" s="79">
        <f>GuV_mtl!AG13</f>
        <v>0</v>
      </c>
      <c r="AG21" s="79">
        <f>GuV_mtl!AH13</f>
        <v>0</v>
      </c>
      <c r="AH21" s="79">
        <f>GuV_mtl!AI13</f>
        <v>0</v>
      </c>
      <c r="AI21" s="79">
        <f>GuV_mtl!AJ13</f>
        <v>0</v>
      </c>
      <c r="AJ21" s="79">
        <f>GuV_mtl!AK13</f>
        <v>0</v>
      </c>
      <c r="AK21" s="79">
        <f>GuV_mtl!AL13</f>
        <v>0</v>
      </c>
      <c r="AL21" s="79">
        <f>GuV_mtl!AM13</f>
        <v>0</v>
      </c>
      <c r="AM21" s="79">
        <f>GuV_mtl!AN13</f>
        <v>0</v>
      </c>
      <c r="AN21" s="47">
        <f t="shared" si="20"/>
        <v>0</v>
      </c>
      <c r="AO21" s="79">
        <f>GuV_mtl!AP13</f>
        <v>0</v>
      </c>
      <c r="AP21" s="79">
        <f>GuV_mtl!AQ13</f>
        <v>0</v>
      </c>
      <c r="AQ21" s="79">
        <f>GuV_mtl!AR13</f>
        <v>0</v>
      </c>
      <c r="AR21" s="79">
        <f>GuV_mtl!AS13</f>
        <v>0</v>
      </c>
      <c r="AS21" s="79">
        <f>GuV_mtl!AT13</f>
        <v>0</v>
      </c>
      <c r="AT21" s="79">
        <f>GuV_mtl!AU13</f>
        <v>0</v>
      </c>
      <c r="AU21" s="79">
        <f>GuV_mtl!AV13</f>
        <v>0</v>
      </c>
      <c r="AV21" s="79">
        <f>GuV_mtl!AW13</f>
        <v>0</v>
      </c>
      <c r="AW21" s="79">
        <f>GuV_mtl!AX13</f>
        <v>0</v>
      </c>
      <c r="AX21" s="79">
        <f>GuV_mtl!AY13</f>
        <v>0</v>
      </c>
      <c r="AY21" s="79">
        <f>GuV_mtl!AZ13</f>
        <v>0</v>
      </c>
      <c r="AZ21" s="79">
        <f>GuV_mtl!BA13</f>
        <v>0</v>
      </c>
      <c r="BA21" s="47">
        <f t="shared" si="21"/>
        <v>0</v>
      </c>
      <c r="BB21" s="79">
        <f>GuV_mtl!BC13</f>
        <v>0</v>
      </c>
      <c r="BC21" s="79">
        <f>GuV_mtl!BD13</f>
        <v>0</v>
      </c>
      <c r="BD21" s="79">
        <f>GuV_mtl!BE13</f>
        <v>0</v>
      </c>
      <c r="BE21" s="79">
        <f>GuV_mtl!BF13</f>
        <v>0</v>
      </c>
      <c r="BF21" s="79">
        <f>GuV_mtl!BG13</f>
        <v>0</v>
      </c>
      <c r="BG21" s="79">
        <f>GuV_mtl!BH13</f>
        <v>0</v>
      </c>
      <c r="BH21" s="79">
        <f>GuV_mtl!BI13</f>
        <v>0</v>
      </c>
      <c r="BI21" s="79">
        <f>GuV_mtl!BJ13</f>
        <v>0</v>
      </c>
      <c r="BJ21" s="79">
        <f>GuV_mtl!BK13</f>
        <v>0</v>
      </c>
      <c r="BK21" s="79">
        <f>GuV_mtl!BL13</f>
        <v>0</v>
      </c>
      <c r="BL21" s="79">
        <f>GuV_mtl!BM13</f>
        <v>0</v>
      </c>
      <c r="BM21" s="79">
        <f>GuV_mtl!BN13</f>
        <v>0</v>
      </c>
      <c r="BN21" s="47">
        <f t="shared" si="22"/>
        <v>0</v>
      </c>
    </row>
    <row r="22" spans="1:66" x14ac:dyDescent="0.2">
      <c r="A22" s="177" t="s">
        <v>88</v>
      </c>
      <c r="B22" s="57">
        <f>GuV_mtl!C16</f>
        <v>0</v>
      </c>
      <c r="C22" s="57">
        <f>GuV_mtl!D16</f>
        <v>0</v>
      </c>
      <c r="D22" s="57">
        <f>GuV_mtl!E16</f>
        <v>0</v>
      </c>
      <c r="E22" s="57">
        <f>GuV_mtl!F16</f>
        <v>0</v>
      </c>
      <c r="F22" s="57">
        <f>GuV_mtl!G16</f>
        <v>0</v>
      </c>
      <c r="G22" s="57">
        <f>GuV_mtl!H16</f>
        <v>0</v>
      </c>
      <c r="H22" s="57">
        <f>GuV_mtl!I16</f>
        <v>0</v>
      </c>
      <c r="I22" s="57">
        <f>GuV_mtl!J16</f>
        <v>0</v>
      </c>
      <c r="J22" s="57">
        <f>GuV_mtl!K16</f>
        <v>0</v>
      </c>
      <c r="K22" s="57">
        <f>GuV_mtl!L16</f>
        <v>0</v>
      </c>
      <c r="L22" s="57">
        <f>GuV_mtl!M16</f>
        <v>0</v>
      </c>
      <c r="M22" s="57">
        <f>GuV_mtl!N16</f>
        <v>0</v>
      </c>
      <c r="N22" s="47">
        <f>SUM(B22:M22)</f>
        <v>0</v>
      </c>
      <c r="O22" s="57">
        <f>GuV_mtl!P16</f>
        <v>0</v>
      </c>
      <c r="P22" s="57">
        <f>GuV_mtl!Q16</f>
        <v>0</v>
      </c>
      <c r="Q22" s="57">
        <f>GuV_mtl!R16</f>
        <v>0</v>
      </c>
      <c r="R22" s="57">
        <f>GuV_mtl!S16</f>
        <v>0</v>
      </c>
      <c r="S22" s="57">
        <f>GuV_mtl!T16</f>
        <v>0</v>
      </c>
      <c r="T22" s="57">
        <f>GuV_mtl!U16</f>
        <v>0</v>
      </c>
      <c r="U22" s="57">
        <f>GuV_mtl!V16</f>
        <v>0</v>
      </c>
      <c r="V22" s="57">
        <f>GuV_mtl!W16</f>
        <v>0</v>
      </c>
      <c r="W22" s="57">
        <f>GuV_mtl!X16</f>
        <v>0</v>
      </c>
      <c r="X22" s="57">
        <f>GuV_mtl!Y16</f>
        <v>0</v>
      </c>
      <c r="Y22" s="57">
        <f>GuV_mtl!Z16</f>
        <v>0</v>
      </c>
      <c r="Z22" s="57">
        <f>GuV_mtl!AA16</f>
        <v>0</v>
      </c>
      <c r="AA22" s="47">
        <f>SUM(O22:Z22)</f>
        <v>0</v>
      </c>
      <c r="AB22" s="57">
        <f>GuV_mtl!AC16</f>
        <v>0</v>
      </c>
      <c r="AC22" s="57">
        <f>GuV_mtl!AD16</f>
        <v>0</v>
      </c>
      <c r="AD22" s="57">
        <f>GuV_mtl!AE16</f>
        <v>0</v>
      </c>
      <c r="AE22" s="57">
        <f>GuV_mtl!AF16</f>
        <v>0</v>
      </c>
      <c r="AF22" s="57">
        <f>GuV_mtl!AG16</f>
        <v>0</v>
      </c>
      <c r="AG22" s="57">
        <f>GuV_mtl!AH16</f>
        <v>0</v>
      </c>
      <c r="AH22" s="57">
        <f>GuV_mtl!AI16</f>
        <v>0</v>
      </c>
      <c r="AI22" s="57">
        <f>GuV_mtl!AJ16</f>
        <v>0</v>
      </c>
      <c r="AJ22" s="57">
        <f>GuV_mtl!AK16</f>
        <v>0</v>
      </c>
      <c r="AK22" s="57">
        <f>GuV_mtl!AL16</f>
        <v>0</v>
      </c>
      <c r="AL22" s="57">
        <f>GuV_mtl!AM16</f>
        <v>0</v>
      </c>
      <c r="AM22" s="57">
        <f>GuV_mtl!AN16</f>
        <v>0</v>
      </c>
      <c r="AN22" s="47">
        <f>SUM(AB22:AM22)</f>
        <v>0</v>
      </c>
      <c r="AO22" s="57">
        <f>GuV_mtl!AP16</f>
        <v>0</v>
      </c>
      <c r="AP22" s="57">
        <f>GuV_mtl!AQ16</f>
        <v>0</v>
      </c>
      <c r="AQ22" s="57">
        <f>GuV_mtl!AR16</f>
        <v>0</v>
      </c>
      <c r="AR22" s="57">
        <f>GuV_mtl!AS16</f>
        <v>0</v>
      </c>
      <c r="AS22" s="57">
        <f>GuV_mtl!AT16</f>
        <v>0</v>
      </c>
      <c r="AT22" s="57">
        <f>GuV_mtl!AU16</f>
        <v>0</v>
      </c>
      <c r="AU22" s="57">
        <f>GuV_mtl!AV16</f>
        <v>0</v>
      </c>
      <c r="AV22" s="57">
        <f>GuV_mtl!AW16</f>
        <v>0</v>
      </c>
      <c r="AW22" s="57">
        <f>GuV_mtl!AX16</f>
        <v>0</v>
      </c>
      <c r="AX22" s="57">
        <f>GuV_mtl!AY16</f>
        <v>0</v>
      </c>
      <c r="AY22" s="57">
        <f>GuV_mtl!AZ16</f>
        <v>0</v>
      </c>
      <c r="AZ22" s="57">
        <f>GuV_mtl!BA16</f>
        <v>0</v>
      </c>
      <c r="BA22" s="47">
        <f>SUM(AO22:AZ22)</f>
        <v>0</v>
      </c>
      <c r="BB22" s="57">
        <f>GuV_mtl!BC16</f>
        <v>0</v>
      </c>
      <c r="BC22" s="57">
        <f>GuV_mtl!BD16</f>
        <v>0</v>
      </c>
      <c r="BD22" s="57">
        <f>GuV_mtl!BE16</f>
        <v>0</v>
      </c>
      <c r="BE22" s="57">
        <f>GuV_mtl!BF16</f>
        <v>0</v>
      </c>
      <c r="BF22" s="57">
        <f>GuV_mtl!BG16</f>
        <v>0</v>
      </c>
      <c r="BG22" s="57">
        <f>GuV_mtl!BH16</f>
        <v>0</v>
      </c>
      <c r="BH22" s="57">
        <f>GuV_mtl!BI16</f>
        <v>0</v>
      </c>
      <c r="BI22" s="57">
        <f>GuV_mtl!BJ16</f>
        <v>0</v>
      </c>
      <c r="BJ22" s="57">
        <f>GuV_mtl!BK16</f>
        <v>0</v>
      </c>
      <c r="BK22" s="57">
        <f>GuV_mtl!BL16</f>
        <v>0</v>
      </c>
      <c r="BL22" s="57">
        <f>GuV_mtl!BM16</f>
        <v>0</v>
      </c>
      <c r="BM22" s="57">
        <f>GuV_mtl!BN16</f>
        <v>0</v>
      </c>
      <c r="BN22" s="47">
        <f>SUM(BB22:BM22)</f>
        <v>0</v>
      </c>
    </row>
    <row r="23" spans="1:66" x14ac:dyDescent="0.2">
      <c r="A23" s="177" t="s">
        <v>135</v>
      </c>
      <c r="B23" s="79">
        <f>GuV_mtl!C17</f>
        <v>0</v>
      </c>
      <c r="C23" s="79">
        <f>GuV_mtl!D17</f>
        <v>0</v>
      </c>
      <c r="D23" s="79">
        <f>GuV_mtl!E17</f>
        <v>0</v>
      </c>
      <c r="E23" s="79">
        <f>GuV_mtl!F17</f>
        <v>0</v>
      </c>
      <c r="F23" s="79">
        <f>GuV_mtl!G17</f>
        <v>0</v>
      </c>
      <c r="G23" s="79">
        <f>GuV_mtl!H17</f>
        <v>0</v>
      </c>
      <c r="H23" s="79">
        <f>GuV_mtl!I17</f>
        <v>0</v>
      </c>
      <c r="I23" s="79">
        <f>GuV_mtl!J17</f>
        <v>0</v>
      </c>
      <c r="J23" s="79">
        <f>GuV_mtl!K17</f>
        <v>0</v>
      </c>
      <c r="K23" s="79">
        <f>GuV_mtl!L17</f>
        <v>0</v>
      </c>
      <c r="L23" s="79">
        <f>GuV_mtl!M17</f>
        <v>0</v>
      </c>
      <c r="M23" s="79">
        <f>GuV_mtl!N17</f>
        <v>0</v>
      </c>
      <c r="N23" s="47">
        <f t="shared" si="18"/>
        <v>0</v>
      </c>
      <c r="O23" s="79">
        <f>GuV_mtl!P17</f>
        <v>0</v>
      </c>
      <c r="P23" s="79">
        <f>GuV_mtl!Q17</f>
        <v>0</v>
      </c>
      <c r="Q23" s="79">
        <f>GuV_mtl!R17</f>
        <v>23000</v>
      </c>
      <c r="R23" s="79">
        <f>GuV_mtl!S17</f>
        <v>0</v>
      </c>
      <c r="S23" s="79">
        <f>GuV_mtl!T17</f>
        <v>0</v>
      </c>
      <c r="T23" s="79">
        <f>GuV_mtl!U17</f>
        <v>0</v>
      </c>
      <c r="U23" s="79">
        <f>GuV_mtl!V17</f>
        <v>10000</v>
      </c>
      <c r="V23" s="79">
        <f>GuV_mtl!W17</f>
        <v>0</v>
      </c>
      <c r="W23" s="79">
        <f>GuV_mtl!X17</f>
        <v>0</v>
      </c>
      <c r="X23" s="79">
        <f>GuV_mtl!Y17</f>
        <v>10000</v>
      </c>
      <c r="Y23" s="79">
        <f>GuV_mtl!Z17</f>
        <v>0</v>
      </c>
      <c r="Z23" s="79">
        <f>GuV_mtl!AA17</f>
        <v>0</v>
      </c>
      <c r="AA23" s="47">
        <f t="shared" si="19"/>
        <v>43000</v>
      </c>
      <c r="AB23" s="79">
        <f>GuV_mtl!AC17</f>
        <v>0</v>
      </c>
      <c r="AC23" s="79">
        <f>GuV_mtl!AD17</f>
        <v>0</v>
      </c>
      <c r="AD23" s="79">
        <f>GuV_mtl!AE17</f>
        <v>69000</v>
      </c>
      <c r="AE23" s="79">
        <f>GuV_mtl!AF17</f>
        <v>0</v>
      </c>
      <c r="AF23" s="79">
        <f>GuV_mtl!AG17</f>
        <v>0</v>
      </c>
      <c r="AG23" s="79">
        <f>GuV_mtl!AH17</f>
        <v>0</v>
      </c>
      <c r="AH23" s="79">
        <f>GuV_mtl!AI17</f>
        <v>30000</v>
      </c>
      <c r="AI23" s="79">
        <f>GuV_mtl!AJ17</f>
        <v>0</v>
      </c>
      <c r="AJ23" s="79">
        <f>GuV_mtl!AK17</f>
        <v>0</v>
      </c>
      <c r="AK23" s="79">
        <f>GuV_mtl!AL17</f>
        <v>30000</v>
      </c>
      <c r="AL23" s="79">
        <f>GuV_mtl!AM17</f>
        <v>0</v>
      </c>
      <c r="AM23" s="79">
        <f>GuV_mtl!AN17</f>
        <v>0</v>
      </c>
      <c r="AN23" s="47">
        <f t="shared" si="20"/>
        <v>129000</v>
      </c>
      <c r="AO23" s="79">
        <f>GuV_mtl!AP17</f>
        <v>0</v>
      </c>
      <c r="AP23" s="79">
        <f>GuV_mtl!AQ17</f>
        <v>0</v>
      </c>
      <c r="AQ23" s="79">
        <f>GuV_mtl!AR17</f>
        <v>103500</v>
      </c>
      <c r="AR23" s="79">
        <f>GuV_mtl!AS17</f>
        <v>0</v>
      </c>
      <c r="AS23" s="79">
        <f>GuV_mtl!AT17</f>
        <v>0</v>
      </c>
      <c r="AT23" s="79">
        <f>GuV_mtl!AU17</f>
        <v>0</v>
      </c>
      <c r="AU23" s="79">
        <f>GuV_mtl!AV17</f>
        <v>45000</v>
      </c>
      <c r="AV23" s="79">
        <f>GuV_mtl!AW17</f>
        <v>0</v>
      </c>
      <c r="AW23" s="79">
        <f>GuV_mtl!AX17</f>
        <v>0</v>
      </c>
      <c r="AX23" s="79">
        <f>GuV_mtl!AY17</f>
        <v>45000</v>
      </c>
      <c r="AY23" s="79">
        <f>GuV_mtl!AZ17</f>
        <v>0</v>
      </c>
      <c r="AZ23" s="79">
        <f>GuV_mtl!BA17</f>
        <v>0</v>
      </c>
      <c r="BA23" s="47">
        <f t="shared" si="21"/>
        <v>193500</v>
      </c>
      <c r="BB23" s="79">
        <f>GuV_mtl!BC17</f>
        <v>0</v>
      </c>
      <c r="BC23" s="79">
        <f>GuV_mtl!BD17</f>
        <v>0</v>
      </c>
      <c r="BD23" s="79">
        <f>GuV_mtl!BE17</f>
        <v>155250</v>
      </c>
      <c r="BE23" s="79">
        <f>GuV_mtl!BF17</f>
        <v>0</v>
      </c>
      <c r="BF23" s="79">
        <f>GuV_mtl!BG17</f>
        <v>0</v>
      </c>
      <c r="BG23" s="79">
        <f>GuV_mtl!BH17</f>
        <v>0</v>
      </c>
      <c r="BH23" s="79">
        <f>GuV_mtl!BI17</f>
        <v>67500</v>
      </c>
      <c r="BI23" s="79">
        <f>GuV_mtl!BJ17</f>
        <v>0</v>
      </c>
      <c r="BJ23" s="79">
        <f>GuV_mtl!BK17</f>
        <v>0</v>
      </c>
      <c r="BK23" s="79">
        <f>GuV_mtl!BL17</f>
        <v>67500</v>
      </c>
      <c r="BL23" s="79">
        <f>GuV_mtl!BM17</f>
        <v>0</v>
      </c>
      <c r="BM23" s="79">
        <f>GuV_mtl!BN17</f>
        <v>0</v>
      </c>
      <c r="BN23" s="47">
        <f t="shared" si="22"/>
        <v>290250</v>
      </c>
    </row>
    <row r="24" spans="1:66" x14ac:dyDescent="0.2">
      <c r="A24" s="177" t="s">
        <v>145</v>
      </c>
      <c r="B24" s="57">
        <f>GuV_mtl!C18</f>
        <v>0</v>
      </c>
      <c r="C24" s="57">
        <f>GuV_mtl!D18</f>
        <v>0</v>
      </c>
      <c r="D24" s="57">
        <f>GuV_mtl!E18</f>
        <v>0</v>
      </c>
      <c r="E24" s="57">
        <f>GuV_mtl!F18</f>
        <v>0</v>
      </c>
      <c r="F24" s="57">
        <f>GuV_mtl!G18</f>
        <v>0</v>
      </c>
      <c r="G24" s="57">
        <f>GuV_mtl!H18</f>
        <v>0</v>
      </c>
      <c r="H24" s="57">
        <f>GuV_mtl!I18</f>
        <v>0</v>
      </c>
      <c r="I24" s="57">
        <f>GuV_mtl!J18</f>
        <v>0</v>
      </c>
      <c r="J24" s="57">
        <f>GuV_mtl!K18</f>
        <v>0</v>
      </c>
      <c r="K24" s="57">
        <f>GuV_mtl!L18</f>
        <v>0</v>
      </c>
      <c r="L24" s="57">
        <f>GuV_mtl!M18</f>
        <v>0</v>
      </c>
      <c r="M24" s="57">
        <f>GuV_mtl!N18</f>
        <v>0</v>
      </c>
      <c r="N24" s="47">
        <f t="shared" si="18"/>
        <v>0</v>
      </c>
      <c r="O24" s="57">
        <f>GuV_mtl!P18</f>
        <v>0</v>
      </c>
      <c r="P24" s="57">
        <f>GuV_mtl!Q18</f>
        <v>0</v>
      </c>
      <c r="Q24" s="57">
        <f>GuV_mtl!R18</f>
        <v>0</v>
      </c>
      <c r="R24" s="57">
        <f>GuV_mtl!S18</f>
        <v>0</v>
      </c>
      <c r="S24" s="57">
        <f>GuV_mtl!T18</f>
        <v>0</v>
      </c>
      <c r="T24" s="57">
        <f>GuV_mtl!U18</f>
        <v>0</v>
      </c>
      <c r="U24" s="57">
        <f>GuV_mtl!V18</f>
        <v>0</v>
      </c>
      <c r="V24" s="57">
        <f>GuV_mtl!W18</f>
        <v>0</v>
      </c>
      <c r="W24" s="57">
        <f>GuV_mtl!X18</f>
        <v>0</v>
      </c>
      <c r="X24" s="57">
        <f>GuV_mtl!Y18</f>
        <v>0</v>
      </c>
      <c r="Y24" s="57">
        <f>GuV_mtl!Z18</f>
        <v>0</v>
      </c>
      <c r="Z24" s="57">
        <f>GuV_mtl!AA18</f>
        <v>0</v>
      </c>
      <c r="AA24" s="47">
        <f t="shared" si="19"/>
        <v>0</v>
      </c>
      <c r="AB24" s="57">
        <f>GuV_mtl!AC18</f>
        <v>0</v>
      </c>
      <c r="AC24" s="57">
        <f>GuV_mtl!AD18</f>
        <v>0</v>
      </c>
      <c r="AD24" s="57">
        <f>GuV_mtl!AE18</f>
        <v>0</v>
      </c>
      <c r="AE24" s="57">
        <f>GuV_mtl!AF18</f>
        <v>0</v>
      </c>
      <c r="AF24" s="57">
        <f>GuV_mtl!AG18</f>
        <v>0</v>
      </c>
      <c r="AG24" s="57">
        <f>GuV_mtl!AH18</f>
        <v>0</v>
      </c>
      <c r="AH24" s="57">
        <f>GuV_mtl!AI18</f>
        <v>0</v>
      </c>
      <c r="AI24" s="57">
        <f>GuV_mtl!AJ18</f>
        <v>0</v>
      </c>
      <c r="AJ24" s="57">
        <f>GuV_mtl!AK18</f>
        <v>0</v>
      </c>
      <c r="AK24" s="57">
        <f>GuV_mtl!AL18</f>
        <v>0</v>
      </c>
      <c r="AL24" s="57">
        <f>GuV_mtl!AM18</f>
        <v>0</v>
      </c>
      <c r="AM24" s="57">
        <f>GuV_mtl!AN18</f>
        <v>0</v>
      </c>
      <c r="AN24" s="47">
        <f t="shared" si="20"/>
        <v>0</v>
      </c>
      <c r="AO24" s="57">
        <f>GuV_mtl!AP18</f>
        <v>0</v>
      </c>
      <c r="AP24" s="57">
        <f>GuV_mtl!AQ18</f>
        <v>0</v>
      </c>
      <c r="AQ24" s="57">
        <f>GuV_mtl!AR18</f>
        <v>0</v>
      </c>
      <c r="AR24" s="57">
        <f>GuV_mtl!AS18</f>
        <v>0</v>
      </c>
      <c r="AS24" s="57">
        <f>GuV_mtl!AT18</f>
        <v>0</v>
      </c>
      <c r="AT24" s="57">
        <f>GuV_mtl!AU18</f>
        <v>0</v>
      </c>
      <c r="AU24" s="57">
        <f>GuV_mtl!AV18</f>
        <v>0</v>
      </c>
      <c r="AV24" s="57">
        <f>GuV_mtl!AW18</f>
        <v>0</v>
      </c>
      <c r="AW24" s="57">
        <f>GuV_mtl!AX18</f>
        <v>0</v>
      </c>
      <c r="AX24" s="57">
        <f>GuV_mtl!AY18</f>
        <v>0</v>
      </c>
      <c r="AY24" s="57">
        <f>GuV_mtl!AZ18</f>
        <v>0</v>
      </c>
      <c r="AZ24" s="57">
        <f>GuV_mtl!BA18</f>
        <v>0</v>
      </c>
      <c r="BA24" s="47">
        <f t="shared" si="21"/>
        <v>0</v>
      </c>
      <c r="BB24" s="57">
        <f>GuV_mtl!BC18</f>
        <v>0</v>
      </c>
      <c r="BC24" s="57">
        <f>GuV_mtl!BD18</f>
        <v>0</v>
      </c>
      <c r="BD24" s="57">
        <f>GuV_mtl!BE18</f>
        <v>0</v>
      </c>
      <c r="BE24" s="57">
        <f>GuV_mtl!BF18</f>
        <v>0</v>
      </c>
      <c r="BF24" s="57">
        <f>GuV_mtl!BG18</f>
        <v>0</v>
      </c>
      <c r="BG24" s="57">
        <f>GuV_mtl!BH18</f>
        <v>0</v>
      </c>
      <c r="BH24" s="57">
        <f>GuV_mtl!BI18</f>
        <v>0</v>
      </c>
      <c r="BI24" s="57">
        <f>GuV_mtl!BJ18</f>
        <v>0</v>
      </c>
      <c r="BJ24" s="57">
        <f>GuV_mtl!BK18</f>
        <v>0</v>
      </c>
      <c r="BK24" s="57">
        <f>GuV_mtl!BL18</f>
        <v>0</v>
      </c>
      <c r="BL24" s="57">
        <f>GuV_mtl!BM18</f>
        <v>0</v>
      </c>
      <c r="BM24" s="57">
        <f>GuV_mtl!BN18</f>
        <v>0</v>
      </c>
      <c r="BN24" s="47">
        <f t="shared" si="22"/>
        <v>0</v>
      </c>
    </row>
    <row r="25" spans="1:66" x14ac:dyDescent="0.2">
      <c r="A25" s="178" t="s">
        <v>25</v>
      </c>
      <c r="B25" s="79">
        <f>GuV_mtl!C19</f>
        <v>0</v>
      </c>
      <c r="C25" s="79">
        <f>GuV_mtl!D19</f>
        <v>0</v>
      </c>
      <c r="D25" s="79">
        <f>GuV_mtl!E19</f>
        <v>0</v>
      </c>
      <c r="E25" s="79">
        <f>GuV_mtl!F19</f>
        <v>0</v>
      </c>
      <c r="F25" s="79">
        <f>GuV_mtl!G19</f>
        <v>0</v>
      </c>
      <c r="G25" s="79">
        <f>GuV_mtl!H19</f>
        <v>0</v>
      </c>
      <c r="H25" s="79">
        <f>GuV_mtl!I19</f>
        <v>0</v>
      </c>
      <c r="I25" s="79">
        <f>GuV_mtl!J19</f>
        <v>0</v>
      </c>
      <c r="J25" s="79">
        <f>GuV_mtl!K19</f>
        <v>0</v>
      </c>
      <c r="K25" s="79">
        <f>GuV_mtl!L19</f>
        <v>0</v>
      </c>
      <c r="L25" s="79">
        <f>GuV_mtl!M19</f>
        <v>0</v>
      </c>
      <c r="M25" s="79">
        <f>GuV_mtl!N19</f>
        <v>0</v>
      </c>
      <c r="N25" s="47">
        <f t="shared" si="18"/>
        <v>0</v>
      </c>
      <c r="O25" s="79">
        <f>GuV_mtl!P19</f>
        <v>800</v>
      </c>
      <c r="P25" s="79">
        <f>GuV_mtl!Q19</f>
        <v>5000</v>
      </c>
      <c r="Q25" s="79">
        <f>GuV_mtl!R19</f>
        <v>10000</v>
      </c>
      <c r="R25" s="79">
        <f>GuV_mtl!S19</f>
        <v>5000</v>
      </c>
      <c r="S25" s="79">
        <f>GuV_mtl!T19</f>
        <v>800</v>
      </c>
      <c r="T25" s="79">
        <f>GuV_mtl!U19</f>
        <v>800</v>
      </c>
      <c r="U25" s="79">
        <f>GuV_mtl!V19</f>
        <v>800</v>
      </c>
      <c r="V25" s="79">
        <f>GuV_mtl!W19</f>
        <v>800</v>
      </c>
      <c r="W25" s="79">
        <f>GuV_mtl!X19</f>
        <v>800</v>
      </c>
      <c r="X25" s="79">
        <f>GuV_mtl!Y19</f>
        <v>800</v>
      </c>
      <c r="Y25" s="79">
        <f>GuV_mtl!Z19</f>
        <v>800</v>
      </c>
      <c r="Z25" s="79">
        <f>GuV_mtl!AA19</f>
        <v>800</v>
      </c>
      <c r="AA25" s="47">
        <f t="shared" si="19"/>
        <v>27200</v>
      </c>
      <c r="AB25" s="79">
        <f>GuV_mtl!AC19</f>
        <v>2000</v>
      </c>
      <c r="AC25" s="79">
        <f>GuV_mtl!AD19</f>
        <v>2000</v>
      </c>
      <c r="AD25" s="79">
        <f>GuV_mtl!AE19</f>
        <v>2000</v>
      </c>
      <c r="AE25" s="79">
        <f>GuV_mtl!AF19</f>
        <v>2000</v>
      </c>
      <c r="AF25" s="79">
        <f>GuV_mtl!AG19</f>
        <v>2000</v>
      </c>
      <c r="AG25" s="79">
        <f>GuV_mtl!AH19</f>
        <v>2000</v>
      </c>
      <c r="AH25" s="79">
        <f>GuV_mtl!AI19</f>
        <v>2000</v>
      </c>
      <c r="AI25" s="79">
        <f>GuV_mtl!AJ19</f>
        <v>2000</v>
      </c>
      <c r="AJ25" s="79">
        <f>GuV_mtl!AK19</f>
        <v>2000</v>
      </c>
      <c r="AK25" s="79">
        <f>GuV_mtl!AL19</f>
        <v>2000</v>
      </c>
      <c r="AL25" s="79">
        <f>GuV_mtl!AM19</f>
        <v>2000</v>
      </c>
      <c r="AM25" s="79">
        <f>GuV_mtl!AN19</f>
        <v>2000</v>
      </c>
      <c r="AN25" s="47">
        <f t="shared" si="20"/>
        <v>24000</v>
      </c>
      <c r="AO25" s="79">
        <f>GuV_mtl!AP19</f>
        <v>2000</v>
      </c>
      <c r="AP25" s="79">
        <f>GuV_mtl!AQ19</f>
        <v>2000</v>
      </c>
      <c r="AQ25" s="79">
        <f>GuV_mtl!AR19</f>
        <v>2000</v>
      </c>
      <c r="AR25" s="79">
        <f>GuV_mtl!AS19</f>
        <v>2000</v>
      </c>
      <c r="AS25" s="79">
        <f>GuV_mtl!AT19</f>
        <v>2000</v>
      </c>
      <c r="AT25" s="79">
        <f>GuV_mtl!AU19</f>
        <v>2000</v>
      </c>
      <c r="AU25" s="79">
        <f>GuV_mtl!AV19</f>
        <v>2000</v>
      </c>
      <c r="AV25" s="79">
        <f>GuV_mtl!AW19</f>
        <v>2000</v>
      </c>
      <c r="AW25" s="79">
        <f>GuV_mtl!AX19</f>
        <v>2000</v>
      </c>
      <c r="AX25" s="79">
        <f>GuV_mtl!AY19</f>
        <v>2000</v>
      </c>
      <c r="AY25" s="79">
        <f>GuV_mtl!AZ19</f>
        <v>2000</v>
      </c>
      <c r="AZ25" s="79">
        <f>GuV_mtl!BA19</f>
        <v>2000</v>
      </c>
      <c r="BA25" s="47">
        <f t="shared" si="21"/>
        <v>24000</v>
      </c>
      <c r="BB25" s="79">
        <f>GuV_mtl!BC19</f>
        <v>4000</v>
      </c>
      <c r="BC25" s="79">
        <f>GuV_mtl!BD19</f>
        <v>4000</v>
      </c>
      <c r="BD25" s="79">
        <f>GuV_mtl!BE19</f>
        <v>4000</v>
      </c>
      <c r="BE25" s="79">
        <f>GuV_mtl!BF19</f>
        <v>4000</v>
      </c>
      <c r="BF25" s="79">
        <f>GuV_mtl!BG19</f>
        <v>4000</v>
      </c>
      <c r="BG25" s="79">
        <f>GuV_mtl!BH19</f>
        <v>4000</v>
      </c>
      <c r="BH25" s="79">
        <f>GuV_mtl!BI19</f>
        <v>4000</v>
      </c>
      <c r="BI25" s="79">
        <f>GuV_mtl!BJ19</f>
        <v>4000</v>
      </c>
      <c r="BJ25" s="79">
        <f>GuV_mtl!BK19</f>
        <v>4000</v>
      </c>
      <c r="BK25" s="79">
        <f>GuV_mtl!BL19</f>
        <v>4000</v>
      </c>
      <c r="BL25" s="79">
        <f>GuV_mtl!BM19</f>
        <v>4000</v>
      </c>
      <c r="BM25" s="79">
        <f>GuV_mtl!BN19</f>
        <v>4000</v>
      </c>
      <c r="BN25" s="47">
        <f t="shared" si="22"/>
        <v>48000</v>
      </c>
    </row>
    <row r="26" spans="1:66" x14ac:dyDescent="0.2">
      <c r="A26" s="177" t="s">
        <v>87</v>
      </c>
      <c r="B26" s="57">
        <f>GuV_mtl!C20</f>
        <v>0</v>
      </c>
      <c r="C26" s="57">
        <f>GuV_mtl!D20</f>
        <v>0</v>
      </c>
      <c r="D26" s="57">
        <f>GuV_mtl!E20</f>
        <v>0</v>
      </c>
      <c r="E26" s="57">
        <f>GuV_mtl!F20</f>
        <v>0</v>
      </c>
      <c r="F26" s="57">
        <f>GuV_mtl!G20</f>
        <v>0</v>
      </c>
      <c r="G26" s="57">
        <f>GuV_mtl!H20</f>
        <v>0</v>
      </c>
      <c r="H26" s="57">
        <f>GuV_mtl!I20</f>
        <v>0</v>
      </c>
      <c r="I26" s="57">
        <f>GuV_mtl!J20</f>
        <v>0</v>
      </c>
      <c r="J26" s="57">
        <f>GuV_mtl!K20</f>
        <v>0</v>
      </c>
      <c r="K26" s="57">
        <f>GuV_mtl!L20</f>
        <v>0</v>
      </c>
      <c r="L26" s="57">
        <f>GuV_mtl!M20</f>
        <v>0</v>
      </c>
      <c r="M26" s="57">
        <f>GuV_mtl!N20</f>
        <v>0</v>
      </c>
      <c r="N26" s="47">
        <f>SUM(B26:M26)</f>
        <v>0</v>
      </c>
      <c r="O26" s="57">
        <f>GuV_mtl!P20</f>
        <v>0</v>
      </c>
      <c r="P26" s="57">
        <f>GuV_mtl!Q20</f>
        <v>0</v>
      </c>
      <c r="Q26" s="57">
        <f>GuV_mtl!R20</f>
        <v>0</v>
      </c>
      <c r="R26" s="57">
        <f>GuV_mtl!S20</f>
        <v>0</v>
      </c>
      <c r="S26" s="57">
        <f>GuV_mtl!T20</f>
        <v>0</v>
      </c>
      <c r="T26" s="57">
        <f>GuV_mtl!U20</f>
        <v>0</v>
      </c>
      <c r="U26" s="57">
        <f>GuV_mtl!V20</f>
        <v>0</v>
      </c>
      <c r="V26" s="57">
        <f>GuV_mtl!W20</f>
        <v>0</v>
      </c>
      <c r="W26" s="57">
        <f>GuV_mtl!X20</f>
        <v>0</v>
      </c>
      <c r="X26" s="57">
        <f>GuV_mtl!Y20</f>
        <v>0</v>
      </c>
      <c r="Y26" s="57">
        <f>GuV_mtl!Z20</f>
        <v>0</v>
      </c>
      <c r="Z26" s="57">
        <f>GuV_mtl!AA20</f>
        <v>0</v>
      </c>
      <c r="AA26" s="47">
        <f t="shared" si="19"/>
        <v>0</v>
      </c>
      <c r="AB26" s="57">
        <f>GuV_mtl!AC20</f>
        <v>0</v>
      </c>
      <c r="AC26" s="57">
        <f>GuV_mtl!AD20</f>
        <v>0</v>
      </c>
      <c r="AD26" s="57">
        <f>GuV_mtl!AE20</f>
        <v>0</v>
      </c>
      <c r="AE26" s="57">
        <f>GuV_mtl!AF20</f>
        <v>0</v>
      </c>
      <c r="AF26" s="57">
        <f>GuV_mtl!AG20</f>
        <v>0</v>
      </c>
      <c r="AG26" s="57">
        <f>GuV_mtl!AH20</f>
        <v>0</v>
      </c>
      <c r="AH26" s="57">
        <f>GuV_mtl!AI20</f>
        <v>0</v>
      </c>
      <c r="AI26" s="57">
        <f>GuV_mtl!AJ20</f>
        <v>0</v>
      </c>
      <c r="AJ26" s="57">
        <f>GuV_mtl!AK20</f>
        <v>0</v>
      </c>
      <c r="AK26" s="57">
        <f>GuV_mtl!AL20</f>
        <v>0</v>
      </c>
      <c r="AL26" s="57">
        <f>GuV_mtl!AM20</f>
        <v>0</v>
      </c>
      <c r="AM26" s="57">
        <f>GuV_mtl!AN20</f>
        <v>0</v>
      </c>
      <c r="AN26" s="47">
        <f t="shared" si="20"/>
        <v>0</v>
      </c>
      <c r="AO26" s="57">
        <f>GuV_mtl!AP20</f>
        <v>0</v>
      </c>
      <c r="AP26" s="57">
        <f>GuV_mtl!AQ20</f>
        <v>300</v>
      </c>
      <c r="AQ26" s="57">
        <f>GuV_mtl!AR20</f>
        <v>300</v>
      </c>
      <c r="AR26" s="57">
        <f>GuV_mtl!AS20</f>
        <v>300</v>
      </c>
      <c r="AS26" s="57">
        <f>GuV_mtl!AT20</f>
        <v>300</v>
      </c>
      <c r="AT26" s="57">
        <f>GuV_mtl!AU20</f>
        <v>300</v>
      </c>
      <c r="AU26" s="57">
        <f>GuV_mtl!AV20</f>
        <v>300</v>
      </c>
      <c r="AV26" s="57">
        <f>GuV_mtl!AW20</f>
        <v>300</v>
      </c>
      <c r="AW26" s="57">
        <f>GuV_mtl!AX20</f>
        <v>300</v>
      </c>
      <c r="AX26" s="57">
        <f>GuV_mtl!AY20</f>
        <v>300</v>
      </c>
      <c r="AY26" s="57">
        <f>GuV_mtl!AZ20</f>
        <v>300</v>
      </c>
      <c r="AZ26" s="57">
        <f>GuV_mtl!BA20</f>
        <v>300</v>
      </c>
      <c r="BA26" s="47">
        <f t="shared" si="21"/>
        <v>3300</v>
      </c>
      <c r="BB26" s="57">
        <f>GuV_mtl!BC20</f>
        <v>350</v>
      </c>
      <c r="BC26" s="57">
        <f>GuV_mtl!BD20</f>
        <v>350</v>
      </c>
      <c r="BD26" s="57">
        <f>GuV_mtl!BE20</f>
        <v>350</v>
      </c>
      <c r="BE26" s="57">
        <f>GuV_mtl!BF20</f>
        <v>350</v>
      </c>
      <c r="BF26" s="57">
        <f>GuV_mtl!BG20</f>
        <v>350</v>
      </c>
      <c r="BG26" s="57">
        <f>GuV_mtl!BH20</f>
        <v>350</v>
      </c>
      <c r="BH26" s="57">
        <f>GuV_mtl!BI20</f>
        <v>350</v>
      </c>
      <c r="BI26" s="57">
        <f>GuV_mtl!BJ20</f>
        <v>350</v>
      </c>
      <c r="BJ26" s="57">
        <f>GuV_mtl!BK20</f>
        <v>350</v>
      </c>
      <c r="BK26" s="57">
        <f>GuV_mtl!BL20</f>
        <v>350</v>
      </c>
      <c r="BL26" s="57">
        <f>GuV_mtl!BM20</f>
        <v>350</v>
      </c>
      <c r="BM26" s="57">
        <f>GuV_mtl!BN20</f>
        <v>350</v>
      </c>
      <c r="BN26" s="47">
        <f t="shared" si="22"/>
        <v>4200</v>
      </c>
    </row>
    <row r="27" spans="1:66" x14ac:dyDescent="0.2">
      <c r="A27" s="177" t="s">
        <v>26</v>
      </c>
      <c r="B27" s="79">
        <f>GuV_mtl!C21</f>
        <v>0</v>
      </c>
      <c r="C27" s="79">
        <f>GuV_mtl!D21</f>
        <v>0</v>
      </c>
      <c r="D27" s="79">
        <f>GuV_mtl!E21</f>
        <v>0</v>
      </c>
      <c r="E27" s="79">
        <f>GuV_mtl!F21</f>
        <v>0</v>
      </c>
      <c r="F27" s="79">
        <f>GuV_mtl!G21</f>
        <v>0</v>
      </c>
      <c r="G27" s="79">
        <f>GuV_mtl!H21</f>
        <v>0</v>
      </c>
      <c r="H27" s="79">
        <f>GuV_mtl!I21</f>
        <v>0</v>
      </c>
      <c r="I27" s="79">
        <f>GuV_mtl!J21</f>
        <v>0</v>
      </c>
      <c r="J27" s="79">
        <f>GuV_mtl!K21</f>
        <v>0</v>
      </c>
      <c r="K27" s="79">
        <f>GuV_mtl!L21</f>
        <v>0</v>
      </c>
      <c r="L27" s="79">
        <f>GuV_mtl!M21</f>
        <v>0</v>
      </c>
      <c r="M27" s="79">
        <f>GuV_mtl!N21</f>
        <v>0</v>
      </c>
      <c r="N27" s="47">
        <f t="shared" si="18"/>
        <v>0</v>
      </c>
      <c r="O27" s="79">
        <f>GuV_mtl!P21</f>
        <v>0</v>
      </c>
      <c r="P27" s="79">
        <f>GuV_mtl!Q21</f>
        <v>0</v>
      </c>
      <c r="Q27" s="79">
        <f>GuV_mtl!R21</f>
        <v>0</v>
      </c>
      <c r="R27" s="79">
        <f>GuV_mtl!S21</f>
        <v>0</v>
      </c>
      <c r="S27" s="79">
        <f>GuV_mtl!T21</f>
        <v>0</v>
      </c>
      <c r="T27" s="79">
        <f>GuV_mtl!U21</f>
        <v>0</v>
      </c>
      <c r="U27" s="79">
        <f>GuV_mtl!V21</f>
        <v>0</v>
      </c>
      <c r="V27" s="79">
        <f>GuV_mtl!W21</f>
        <v>0</v>
      </c>
      <c r="W27" s="79">
        <f>GuV_mtl!X21</f>
        <v>0</v>
      </c>
      <c r="X27" s="79">
        <f>GuV_mtl!Y21</f>
        <v>0</v>
      </c>
      <c r="Y27" s="79">
        <f>GuV_mtl!Z21</f>
        <v>0</v>
      </c>
      <c r="Z27" s="79">
        <f>GuV_mtl!AA21</f>
        <v>0</v>
      </c>
      <c r="AA27" s="47">
        <f t="shared" si="19"/>
        <v>0</v>
      </c>
      <c r="AB27" s="79">
        <f>GuV_mtl!AC21</f>
        <v>0</v>
      </c>
      <c r="AC27" s="79">
        <f>GuV_mtl!AD21</f>
        <v>0</v>
      </c>
      <c r="AD27" s="79">
        <f>GuV_mtl!AE21</f>
        <v>0</v>
      </c>
      <c r="AE27" s="79">
        <f>GuV_mtl!AF21</f>
        <v>0</v>
      </c>
      <c r="AF27" s="79">
        <f>GuV_mtl!AG21</f>
        <v>0</v>
      </c>
      <c r="AG27" s="79">
        <f>GuV_mtl!AH21</f>
        <v>0</v>
      </c>
      <c r="AH27" s="79">
        <f>GuV_mtl!AI21</f>
        <v>0</v>
      </c>
      <c r="AI27" s="79">
        <f>GuV_mtl!AJ21</f>
        <v>0</v>
      </c>
      <c r="AJ27" s="79">
        <f>GuV_mtl!AK21</f>
        <v>0</v>
      </c>
      <c r="AK27" s="79">
        <f>GuV_mtl!AL21</f>
        <v>0</v>
      </c>
      <c r="AL27" s="79">
        <f>GuV_mtl!AM21</f>
        <v>0</v>
      </c>
      <c r="AM27" s="79">
        <f>GuV_mtl!AN21</f>
        <v>0</v>
      </c>
      <c r="AN27" s="47">
        <f t="shared" si="20"/>
        <v>0</v>
      </c>
      <c r="AO27" s="79">
        <f>GuV_mtl!AP21</f>
        <v>0</v>
      </c>
      <c r="AP27" s="79">
        <f>GuV_mtl!AQ21</f>
        <v>0</v>
      </c>
      <c r="AQ27" s="79">
        <f>GuV_mtl!AR21</f>
        <v>0</v>
      </c>
      <c r="AR27" s="79">
        <f>GuV_mtl!AS21</f>
        <v>0</v>
      </c>
      <c r="AS27" s="79">
        <f>GuV_mtl!AT21</f>
        <v>6000</v>
      </c>
      <c r="AT27" s="79">
        <f>GuV_mtl!AU21</f>
        <v>0</v>
      </c>
      <c r="AU27" s="79">
        <f>GuV_mtl!AV21</f>
        <v>0</v>
      </c>
      <c r="AV27" s="79">
        <f>GuV_mtl!AW21</f>
        <v>0</v>
      </c>
      <c r="AW27" s="79">
        <f>GuV_mtl!AX21</f>
        <v>0</v>
      </c>
      <c r="AX27" s="79">
        <f>GuV_mtl!AY21</f>
        <v>0</v>
      </c>
      <c r="AY27" s="79">
        <f>GuV_mtl!AZ21</f>
        <v>0</v>
      </c>
      <c r="AZ27" s="79">
        <f>GuV_mtl!BA21</f>
        <v>2500</v>
      </c>
      <c r="BA27" s="47">
        <f t="shared" si="21"/>
        <v>8500</v>
      </c>
      <c r="BB27" s="79">
        <f>GuV_mtl!BC21</f>
        <v>0</v>
      </c>
      <c r="BC27" s="79">
        <f>GuV_mtl!BD21</f>
        <v>0</v>
      </c>
      <c r="BD27" s="79">
        <f>GuV_mtl!BE21</f>
        <v>0</v>
      </c>
      <c r="BE27" s="79">
        <f>GuV_mtl!BF21</f>
        <v>0</v>
      </c>
      <c r="BF27" s="79">
        <f>GuV_mtl!BG21</f>
        <v>0</v>
      </c>
      <c r="BG27" s="79">
        <f>GuV_mtl!BH21</f>
        <v>0</v>
      </c>
      <c r="BH27" s="79">
        <f>GuV_mtl!BI21</f>
        <v>0</v>
      </c>
      <c r="BI27" s="79">
        <f>GuV_mtl!BJ21</f>
        <v>0</v>
      </c>
      <c r="BJ27" s="79">
        <f>GuV_mtl!BK21</f>
        <v>0</v>
      </c>
      <c r="BK27" s="79">
        <f>GuV_mtl!BL21</f>
        <v>0</v>
      </c>
      <c r="BL27" s="79">
        <f>GuV_mtl!BM21</f>
        <v>0</v>
      </c>
      <c r="BM27" s="79">
        <f>GuV_mtl!BN21</f>
        <v>0</v>
      </c>
      <c r="BN27" s="47">
        <f t="shared" si="22"/>
        <v>0</v>
      </c>
    </row>
    <row r="28" spans="1:66" x14ac:dyDescent="0.2">
      <c r="A28" s="177" t="s">
        <v>28</v>
      </c>
      <c r="B28" s="57">
        <v>0</v>
      </c>
      <c r="C28" s="57">
        <f t="shared" ref="C28:M28" si="23">IF(B42&lt;0,B42*(-0.1)*30/360,0)</f>
        <v>0</v>
      </c>
      <c r="D28" s="57">
        <f t="shared" si="23"/>
        <v>0</v>
      </c>
      <c r="E28" s="57">
        <f t="shared" si="23"/>
        <v>0</v>
      </c>
      <c r="F28" s="57">
        <f t="shared" si="23"/>
        <v>0</v>
      </c>
      <c r="G28" s="57">
        <f t="shared" si="23"/>
        <v>0</v>
      </c>
      <c r="H28" s="57">
        <f t="shared" si="23"/>
        <v>0</v>
      </c>
      <c r="I28" s="57">
        <f t="shared" si="23"/>
        <v>0</v>
      </c>
      <c r="J28" s="57">
        <f t="shared" si="23"/>
        <v>0</v>
      </c>
      <c r="K28" s="57">
        <f t="shared" si="23"/>
        <v>0</v>
      </c>
      <c r="L28" s="57">
        <f t="shared" si="23"/>
        <v>0</v>
      </c>
      <c r="M28" s="57">
        <f t="shared" si="23"/>
        <v>0</v>
      </c>
      <c r="N28" s="47">
        <f t="shared" si="18"/>
        <v>0</v>
      </c>
      <c r="O28" s="57">
        <f>M28</f>
        <v>0</v>
      </c>
      <c r="P28" s="57">
        <f>O28</f>
        <v>0</v>
      </c>
      <c r="Q28" s="57">
        <f t="shared" ref="Q28:Z28" si="24">P28</f>
        <v>0</v>
      </c>
      <c r="R28" s="57">
        <f t="shared" si="24"/>
        <v>0</v>
      </c>
      <c r="S28" s="57">
        <f t="shared" si="24"/>
        <v>0</v>
      </c>
      <c r="T28" s="57">
        <f t="shared" si="24"/>
        <v>0</v>
      </c>
      <c r="U28" s="57">
        <f t="shared" si="24"/>
        <v>0</v>
      </c>
      <c r="V28" s="57">
        <f t="shared" si="24"/>
        <v>0</v>
      </c>
      <c r="W28" s="57">
        <f t="shared" si="24"/>
        <v>0</v>
      </c>
      <c r="X28" s="57">
        <f t="shared" si="24"/>
        <v>0</v>
      </c>
      <c r="Y28" s="57">
        <f t="shared" si="24"/>
        <v>0</v>
      </c>
      <c r="Z28" s="57">
        <f t="shared" si="24"/>
        <v>0</v>
      </c>
      <c r="AA28" s="47">
        <f t="shared" si="19"/>
        <v>0</v>
      </c>
      <c r="AB28" s="57">
        <f>Z28</f>
        <v>0</v>
      </c>
      <c r="AC28" s="57">
        <f>AB28</f>
        <v>0</v>
      </c>
      <c r="AD28" s="57">
        <f t="shared" ref="AD28:AM28" si="25">AC28</f>
        <v>0</v>
      </c>
      <c r="AE28" s="57">
        <f t="shared" si="25"/>
        <v>0</v>
      </c>
      <c r="AF28" s="57">
        <f t="shared" si="25"/>
        <v>0</v>
      </c>
      <c r="AG28" s="57">
        <f t="shared" si="25"/>
        <v>0</v>
      </c>
      <c r="AH28" s="57">
        <f t="shared" si="25"/>
        <v>0</v>
      </c>
      <c r="AI28" s="57">
        <f t="shared" si="25"/>
        <v>0</v>
      </c>
      <c r="AJ28" s="57">
        <f t="shared" si="25"/>
        <v>0</v>
      </c>
      <c r="AK28" s="57">
        <f t="shared" si="25"/>
        <v>0</v>
      </c>
      <c r="AL28" s="57">
        <f t="shared" si="25"/>
        <v>0</v>
      </c>
      <c r="AM28" s="57">
        <f t="shared" si="25"/>
        <v>0</v>
      </c>
      <c r="AN28" s="47">
        <f t="shared" si="20"/>
        <v>0</v>
      </c>
      <c r="AO28" s="57">
        <f>AM28</f>
        <v>0</v>
      </c>
      <c r="AP28" s="57">
        <f>AO28</f>
        <v>0</v>
      </c>
      <c r="AQ28" s="57">
        <f t="shared" ref="AQ28:AZ28" si="26">AP28</f>
        <v>0</v>
      </c>
      <c r="AR28" s="57">
        <f t="shared" si="26"/>
        <v>0</v>
      </c>
      <c r="AS28" s="57">
        <f t="shared" si="26"/>
        <v>0</v>
      </c>
      <c r="AT28" s="57">
        <f t="shared" si="26"/>
        <v>0</v>
      </c>
      <c r="AU28" s="57">
        <f t="shared" si="26"/>
        <v>0</v>
      </c>
      <c r="AV28" s="57">
        <f t="shared" si="26"/>
        <v>0</v>
      </c>
      <c r="AW28" s="57">
        <f t="shared" si="26"/>
        <v>0</v>
      </c>
      <c r="AX28" s="57">
        <f t="shared" si="26"/>
        <v>0</v>
      </c>
      <c r="AY28" s="57">
        <f t="shared" si="26"/>
        <v>0</v>
      </c>
      <c r="AZ28" s="57">
        <f t="shared" si="26"/>
        <v>0</v>
      </c>
      <c r="BA28" s="47">
        <f t="shared" si="21"/>
        <v>0</v>
      </c>
      <c r="BB28" s="57">
        <f>AZ28</f>
        <v>0</v>
      </c>
      <c r="BC28" s="57">
        <f>BB28</f>
        <v>0</v>
      </c>
      <c r="BD28" s="57">
        <f t="shared" ref="BD28:BM28" si="27">BC28</f>
        <v>0</v>
      </c>
      <c r="BE28" s="57">
        <f t="shared" si="27"/>
        <v>0</v>
      </c>
      <c r="BF28" s="57">
        <f t="shared" si="27"/>
        <v>0</v>
      </c>
      <c r="BG28" s="57">
        <f t="shared" si="27"/>
        <v>0</v>
      </c>
      <c r="BH28" s="57">
        <f t="shared" si="27"/>
        <v>0</v>
      </c>
      <c r="BI28" s="57">
        <f t="shared" si="27"/>
        <v>0</v>
      </c>
      <c r="BJ28" s="57">
        <f t="shared" si="27"/>
        <v>0</v>
      </c>
      <c r="BK28" s="57">
        <f t="shared" si="27"/>
        <v>0</v>
      </c>
      <c r="BL28" s="57">
        <f t="shared" si="27"/>
        <v>0</v>
      </c>
      <c r="BM28" s="57">
        <f t="shared" si="27"/>
        <v>0</v>
      </c>
      <c r="BN28" s="47">
        <f t="shared" si="22"/>
        <v>0</v>
      </c>
    </row>
    <row r="29" spans="1:66" x14ac:dyDescent="0.2">
      <c r="A29" s="177" t="s">
        <v>42</v>
      </c>
      <c r="B29" s="79">
        <v>0</v>
      </c>
      <c r="C29" s="79">
        <f t="shared" ref="C29" si="28">B29</f>
        <v>0</v>
      </c>
      <c r="D29" s="79">
        <f t="shared" ref="D29" si="29">C29</f>
        <v>0</v>
      </c>
      <c r="E29" s="79">
        <f t="shared" ref="E29" si="30">D29</f>
        <v>0</v>
      </c>
      <c r="F29" s="79">
        <f t="shared" ref="F29" si="31">E29</f>
        <v>0</v>
      </c>
      <c r="G29" s="79">
        <f t="shared" ref="G29" si="32">F29</f>
        <v>0</v>
      </c>
      <c r="H29" s="79">
        <f t="shared" ref="H29" si="33">G29</f>
        <v>0</v>
      </c>
      <c r="I29" s="79">
        <f t="shared" ref="I29" si="34">H29</f>
        <v>0</v>
      </c>
      <c r="J29" s="79">
        <f t="shared" ref="J29" si="35">I29</f>
        <v>0</v>
      </c>
      <c r="K29" s="79">
        <f t="shared" ref="K29" si="36">J29</f>
        <v>0</v>
      </c>
      <c r="L29" s="79">
        <f t="shared" ref="L29" si="37">K29</f>
        <v>0</v>
      </c>
      <c r="M29" s="79">
        <f t="shared" ref="M29" si="38">L29</f>
        <v>0</v>
      </c>
      <c r="N29" s="47">
        <f t="shared" si="18"/>
        <v>0</v>
      </c>
      <c r="O29" s="79">
        <v>0</v>
      </c>
      <c r="P29" s="79">
        <f t="shared" ref="P29:Z29" si="39">O29</f>
        <v>0</v>
      </c>
      <c r="Q29" s="79">
        <f t="shared" si="39"/>
        <v>0</v>
      </c>
      <c r="R29" s="79">
        <f t="shared" si="39"/>
        <v>0</v>
      </c>
      <c r="S29" s="79">
        <f t="shared" si="39"/>
        <v>0</v>
      </c>
      <c r="T29" s="79">
        <f t="shared" si="39"/>
        <v>0</v>
      </c>
      <c r="U29" s="79">
        <f t="shared" si="39"/>
        <v>0</v>
      </c>
      <c r="V29" s="79">
        <f t="shared" si="39"/>
        <v>0</v>
      </c>
      <c r="W29" s="79">
        <f t="shared" si="39"/>
        <v>0</v>
      </c>
      <c r="X29" s="79">
        <f t="shared" si="39"/>
        <v>0</v>
      </c>
      <c r="Y29" s="79">
        <f t="shared" si="39"/>
        <v>0</v>
      </c>
      <c r="Z29" s="79">
        <f t="shared" si="39"/>
        <v>0</v>
      </c>
      <c r="AA29" s="47">
        <f t="shared" si="19"/>
        <v>0</v>
      </c>
      <c r="AB29" s="79">
        <v>0</v>
      </c>
      <c r="AC29" s="79">
        <f t="shared" ref="AC29:AM29" si="40">AB29</f>
        <v>0</v>
      </c>
      <c r="AD29" s="79">
        <f t="shared" si="40"/>
        <v>0</v>
      </c>
      <c r="AE29" s="79">
        <f t="shared" si="40"/>
        <v>0</v>
      </c>
      <c r="AF29" s="79">
        <f t="shared" si="40"/>
        <v>0</v>
      </c>
      <c r="AG29" s="79">
        <f t="shared" si="40"/>
        <v>0</v>
      </c>
      <c r="AH29" s="79">
        <f t="shared" si="40"/>
        <v>0</v>
      </c>
      <c r="AI29" s="79">
        <f t="shared" si="40"/>
        <v>0</v>
      </c>
      <c r="AJ29" s="79">
        <f t="shared" si="40"/>
        <v>0</v>
      </c>
      <c r="AK29" s="79">
        <f t="shared" si="40"/>
        <v>0</v>
      </c>
      <c r="AL29" s="79">
        <f t="shared" si="40"/>
        <v>0</v>
      </c>
      <c r="AM29" s="79">
        <f t="shared" si="40"/>
        <v>0</v>
      </c>
      <c r="AN29" s="47">
        <f t="shared" si="20"/>
        <v>0</v>
      </c>
      <c r="AO29" s="79">
        <v>0</v>
      </c>
      <c r="AP29" s="79">
        <f t="shared" ref="AP29:AZ29" si="41">AO29</f>
        <v>0</v>
      </c>
      <c r="AQ29" s="79">
        <f t="shared" si="41"/>
        <v>0</v>
      </c>
      <c r="AR29" s="79">
        <f t="shared" si="41"/>
        <v>0</v>
      </c>
      <c r="AS29" s="79">
        <f t="shared" si="41"/>
        <v>0</v>
      </c>
      <c r="AT29" s="79">
        <f t="shared" si="41"/>
        <v>0</v>
      </c>
      <c r="AU29" s="79">
        <f t="shared" si="41"/>
        <v>0</v>
      </c>
      <c r="AV29" s="79">
        <f t="shared" si="41"/>
        <v>0</v>
      </c>
      <c r="AW29" s="79">
        <f t="shared" si="41"/>
        <v>0</v>
      </c>
      <c r="AX29" s="79">
        <f t="shared" si="41"/>
        <v>0</v>
      </c>
      <c r="AY29" s="79">
        <f t="shared" si="41"/>
        <v>0</v>
      </c>
      <c r="AZ29" s="79">
        <f t="shared" si="41"/>
        <v>0</v>
      </c>
      <c r="BA29" s="47">
        <f t="shared" si="21"/>
        <v>0</v>
      </c>
      <c r="BB29" s="79">
        <v>0</v>
      </c>
      <c r="BC29" s="79">
        <f t="shared" ref="BC29:BM29" si="42">BB29</f>
        <v>0</v>
      </c>
      <c r="BD29" s="79">
        <f t="shared" si="42"/>
        <v>0</v>
      </c>
      <c r="BE29" s="79">
        <f t="shared" si="42"/>
        <v>0</v>
      </c>
      <c r="BF29" s="79">
        <f t="shared" si="42"/>
        <v>0</v>
      </c>
      <c r="BG29" s="79">
        <f t="shared" si="42"/>
        <v>0</v>
      </c>
      <c r="BH29" s="79">
        <f t="shared" si="42"/>
        <v>0</v>
      </c>
      <c r="BI29" s="79">
        <f t="shared" si="42"/>
        <v>0</v>
      </c>
      <c r="BJ29" s="79">
        <f t="shared" si="42"/>
        <v>0</v>
      </c>
      <c r="BK29" s="79">
        <f t="shared" si="42"/>
        <v>0</v>
      </c>
      <c r="BL29" s="79">
        <f t="shared" si="42"/>
        <v>0</v>
      </c>
      <c r="BM29" s="79">
        <f t="shared" si="42"/>
        <v>0</v>
      </c>
      <c r="BN29" s="47">
        <f t="shared" si="22"/>
        <v>0</v>
      </c>
    </row>
    <row r="30" spans="1:66" x14ac:dyDescent="0.2">
      <c r="A30" s="177" t="s">
        <v>133</v>
      </c>
      <c r="B30" s="57">
        <f>GuV_mtl!C24</f>
        <v>0</v>
      </c>
      <c r="C30" s="57">
        <f>GuV_mtl!D24</f>
        <v>0</v>
      </c>
      <c r="D30" s="57">
        <f>GuV_mtl!E24</f>
        <v>9.615384615384615</v>
      </c>
      <c r="E30" s="57">
        <f>GuV_mtl!F24</f>
        <v>9.615384615384615</v>
      </c>
      <c r="F30" s="57">
        <f>GuV_mtl!G24</f>
        <v>9.615384615384615</v>
      </c>
      <c r="G30" s="57">
        <f>GuV_mtl!H24</f>
        <v>9.615384615384615</v>
      </c>
      <c r="H30" s="57">
        <f>GuV_mtl!I24</f>
        <v>9.615384615384615</v>
      </c>
      <c r="I30" s="57">
        <f>GuV_mtl!J24</f>
        <v>9.615384615384615</v>
      </c>
      <c r="J30" s="57">
        <f>GuV_mtl!K24</f>
        <v>9.615384615384615</v>
      </c>
      <c r="K30" s="57">
        <f>GuV_mtl!L24</f>
        <v>19.23076923076923</v>
      </c>
      <c r="L30" s="57">
        <f>GuV_mtl!M24</f>
        <v>19.23076923076923</v>
      </c>
      <c r="M30" s="57">
        <f>GuV_mtl!N24</f>
        <v>19.23076923076923</v>
      </c>
      <c r="N30" s="47">
        <f t="shared" si="18"/>
        <v>124.99999999999999</v>
      </c>
      <c r="O30" s="57">
        <f>GuV_mtl!P24</f>
        <v>167.07692307692307</v>
      </c>
      <c r="P30" s="57">
        <f>GuV_mtl!Q24</f>
        <v>1673.0769230769231</v>
      </c>
      <c r="Q30" s="57">
        <f>GuV_mtl!R24</f>
        <v>6713.0769230769229</v>
      </c>
      <c r="R30" s="57">
        <f>GuV_mtl!S24</f>
        <v>1673.0769230769231</v>
      </c>
      <c r="S30" s="57">
        <f>GuV_mtl!T24</f>
        <v>917.07692307692309</v>
      </c>
      <c r="T30" s="57">
        <f>GuV_mtl!U24</f>
        <v>917.07692307692309</v>
      </c>
      <c r="U30" s="57">
        <f>GuV_mtl!V24</f>
        <v>2717.0769230769229</v>
      </c>
      <c r="V30" s="57">
        <f>GuV_mtl!W24</f>
        <v>917.07692307692309</v>
      </c>
      <c r="W30" s="57">
        <f>GuV_mtl!X24</f>
        <v>917.07692307692309</v>
      </c>
      <c r="X30" s="57">
        <f>GuV_mtl!Y24</f>
        <v>2717.0769230769229</v>
      </c>
      <c r="Y30" s="57">
        <f>GuV_mtl!Z24</f>
        <v>917.07692307692309</v>
      </c>
      <c r="Z30" s="57">
        <f>GuV_mtl!AA24</f>
        <v>917.07692307692309</v>
      </c>
      <c r="AA30" s="47">
        <f t="shared" si="19"/>
        <v>21162.923076923078</v>
      </c>
      <c r="AB30" s="57">
        <f>GuV_mtl!AC24</f>
        <v>1258.9743589743591</v>
      </c>
      <c r="AC30" s="57">
        <f>GuV_mtl!AD24</f>
        <v>1258.9743589743591</v>
      </c>
      <c r="AD30" s="57">
        <f>GuV_mtl!AE24</f>
        <v>15058.974358974359</v>
      </c>
      <c r="AE30" s="57">
        <f>GuV_mtl!AF24</f>
        <v>1258.9743589743591</v>
      </c>
      <c r="AF30" s="57">
        <f>GuV_mtl!AG24</f>
        <v>1258.9743589743591</v>
      </c>
      <c r="AG30" s="57">
        <f>GuV_mtl!AH24</f>
        <v>1258.9743589743591</v>
      </c>
      <c r="AH30" s="57">
        <f>GuV_mtl!AI24</f>
        <v>7258.9743589743593</v>
      </c>
      <c r="AI30" s="57">
        <f>GuV_mtl!AJ24</f>
        <v>1258.9743589743591</v>
      </c>
      <c r="AJ30" s="57">
        <f>GuV_mtl!AK24</f>
        <v>1258.9743589743591</v>
      </c>
      <c r="AK30" s="57">
        <f>GuV_mtl!AL24</f>
        <v>7258.9743589743593</v>
      </c>
      <c r="AL30" s="57">
        <f>GuV_mtl!AM24</f>
        <v>1258.9743589743591</v>
      </c>
      <c r="AM30" s="57">
        <f>GuV_mtl!AN24</f>
        <v>1258.9743589743591</v>
      </c>
      <c r="AN30" s="47">
        <f t="shared" si="20"/>
        <v>40907.692307692312</v>
      </c>
      <c r="AO30" s="57">
        <f>GuV_mtl!AP24</f>
        <v>1292.3076923076924</v>
      </c>
      <c r="AP30" s="57">
        <f>GuV_mtl!AQ24</f>
        <v>1352.3076923076924</v>
      </c>
      <c r="AQ30" s="57">
        <f>GuV_mtl!AR24</f>
        <v>22052.307692307695</v>
      </c>
      <c r="AR30" s="57">
        <f>GuV_mtl!AS24</f>
        <v>1352.3076923076924</v>
      </c>
      <c r="AS30" s="57">
        <f>GuV_mtl!AT24</f>
        <v>2552.3076923076924</v>
      </c>
      <c r="AT30" s="57">
        <f>GuV_mtl!AU24</f>
        <v>1352.3076923076924</v>
      </c>
      <c r="AU30" s="57">
        <f>GuV_mtl!AV24</f>
        <v>10352.307692307693</v>
      </c>
      <c r="AV30" s="57">
        <f>GuV_mtl!AW24</f>
        <v>1352.3076923076924</v>
      </c>
      <c r="AW30" s="57">
        <f>GuV_mtl!AX24</f>
        <v>1352.3076923076924</v>
      </c>
      <c r="AX30" s="57">
        <f>GuV_mtl!AY24</f>
        <v>10352.307692307693</v>
      </c>
      <c r="AY30" s="57">
        <f>GuV_mtl!AZ24</f>
        <v>1352.3076923076924</v>
      </c>
      <c r="AZ30" s="57">
        <f>GuV_mtl!BA24</f>
        <v>1852.3076923076924</v>
      </c>
      <c r="BA30" s="47">
        <f t="shared" si="21"/>
        <v>56567.692307692319</v>
      </c>
      <c r="BB30" s="57">
        <f>GuV_mtl!BC24</f>
        <v>870</v>
      </c>
      <c r="BC30" s="57">
        <f>GuV_mtl!BD24</f>
        <v>870</v>
      </c>
      <c r="BD30" s="57">
        <f>GuV_mtl!BE24</f>
        <v>31920</v>
      </c>
      <c r="BE30" s="57">
        <f>GuV_mtl!BF24</f>
        <v>870</v>
      </c>
      <c r="BF30" s="57">
        <f>GuV_mtl!BG24</f>
        <v>870</v>
      </c>
      <c r="BG30" s="57">
        <f>GuV_mtl!BH24</f>
        <v>870</v>
      </c>
      <c r="BH30" s="57">
        <f>GuV_mtl!BI24</f>
        <v>14370</v>
      </c>
      <c r="BI30" s="57">
        <f>GuV_mtl!BJ24</f>
        <v>870</v>
      </c>
      <c r="BJ30" s="57">
        <f>GuV_mtl!BK24</f>
        <v>870</v>
      </c>
      <c r="BK30" s="57">
        <f>GuV_mtl!BL24</f>
        <v>14370</v>
      </c>
      <c r="BL30" s="57">
        <f>GuV_mtl!BM24</f>
        <v>870</v>
      </c>
      <c r="BM30" s="57">
        <f>GuV_mtl!BN24</f>
        <v>870</v>
      </c>
      <c r="BN30" s="47">
        <f t="shared" si="22"/>
        <v>68490</v>
      </c>
    </row>
    <row r="31" spans="1:66" x14ac:dyDescent="0.2">
      <c r="A31" s="178" t="s">
        <v>43</v>
      </c>
      <c r="B31" s="79">
        <f t="shared" ref="B31:M31" si="43">(B19+SUM(B23:B27)+B30)*0.19</f>
        <v>0</v>
      </c>
      <c r="C31" s="79">
        <f t="shared" si="43"/>
        <v>0</v>
      </c>
      <c r="D31" s="79">
        <f>(D19+SUM(D23:D27)+D30)*0.19</f>
        <v>1901.8269230769231</v>
      </c>
      <c r="E31" s="79">
        <f t="shared" si="43"/>
        <v>1.8269230769230769</v>
      </c>
      <c r="F31" s="79">
        <f t="shared" si="43"/>
        <v>1.8269230769230769</v>
      </c>
      <c r="G31" s="79">
        <f t="shared" si="43"/>
        <v>1.8269230769230769</v>
      </c>
      <c r="H31" s="79">
        <f t="shared" si="43"/>
        <v>1.8269230769230769</v>
      </c>
      <c r="I31" s="79">
        <f t="shared" si="43"/>
        <v>1.8269230769230769</v>
      </c>
      <c r="J31" s="79">
        <f t="shared" si="43"/>
        <v>1.8269230769230769</v>
      </c>
      <c r="K31" s="79">
        <f t="shared" si="43"/>
        <v>1903.6538461538462</v>
      </c>
      <c r="L31" s="79">
        <f t="shared" si="43"/>
        <v>3.6538461538461537</v>
      </c>
      <c r="M31" s="79">
        <f t="shared" si="43"/>
        <v>3.6538461538461537</v>
      </c>
      <c r="N31" s="47">
        <f t="shared" si="18"/>
        <v>3823.75</v>
      </c>
      <c r="O31" s="79">
        <f t="shared" ref="O31:Z31" si="44">(O19+SUM(O23:O27)+O30)*0.19</f>
        <v>183.7446153846154</v>
      </c>
      <c r="P31" s="79">
        <f t="shared" si="44"/>
        <v>96267.884615384624</v>
      </c>
      <c r="Q31" s="79">
        <f t="shared" si="44"/>
        <v>7545.4846153846156</v>
      </c>
      <c r="R31" s="79">
        <f t="shared" si="44"/>
        <v>1267.8846153846155</v>
      </c>
      <c r="S31" s="79">
        <f t="shared" si="44"/>
        <v>326.24461538461537</v>
      </c>
      <c r="T31" s="79">
        <f t="shared" si="44"/>
        <v>326.24461538461537</v>
      </c>
      <c r="U31" s="79">
        <f t="shared" si="44"/>
        <v>2568.2446153846154</v>
      </c>
      <c r="V31" s="79">
        <f t="shared" si="44"/>
        <v>326.24461538461537</v>
      </c>
      <c r="W31" s="79">
        <f t="shared" si="44"/>
        <v>326.24461538461537</v>
      </c>
      <c r="X31" s="79">
        <f t="shared" si="44"/>
        <v>2568.2446153846154</v>
      </c>
      <c r="Y31" s="79">
        <f t="shared" si="44"/>
        <v>326.24461538461537</v>
      </c>
      <c r="Z31" s="79">
        <f t="shared" si="44"/>
        <v>326.24461538461537</v>
      </c>
      <c r="AA31" s="47">
        <f t="shared" si="19"/>
        <v>112358.95538461534</v>
      </c>
      <c r="AB31" s="79">
        <f t="shared" ref="AB31:AM31" si="45">(AB19+SUM(AB23:AB27)+AB30)*0.19</f>
        <v>619.20512820512829</v>
      </c>
      <c r="AC31" s="79">
        <f t="shared" si="45"/>
        <v>619.20512820512829</v>
      </c>
      <c r="AD31" s="79">
        <f t="shared" si="45"/>
        <v>16351.205128205129</v>
      </c>
      <c r="AE31" s="79">
        <f t="shared" si="45"/>
        <v>619.20512820512829</v>
      </c>
      <c r="AF31" s="79">
        <f t="shared" si="45"/>
        <v>619.20512820512829</v>
      </c>
      <c r="AG31" s="79">
        <f t="shared" si="45"/>
        <v>619.20512820512829</v>
      </c>
      <c r="AH31" s="79">
        <f t="shared" si="45"/>
        <v>7459.2051282051279</v>
      </c>
      <c r="AI31" s="79">
        <f t="shared" si="45"/>
        <v>619.20512820512829</v>
      </c>
      <c r="AJ31" s="79">
        <f t="shared" si="45"/>
        <v>619.20512820512829</v>
      </c>
      <c r="AK31" s="79">
        <f t="shared" si="45"/>
        <v>7459.2051282051279</v>
      </c>
      <c r="AL31" s="79">
        <f t="shared" si="45"/>
        <v>619.20512820512829</v>
      </c>
      <c r="AM31" s="79">
        <f t="shared" si="45"/>
        <v>619.20512820512829</v>
      </c>
      <c r="AN31" s="47">
        <f t="shared" si="20"/>
        <v>36842.461538461539</v>
      </c>
      <c r="AO31" s="79">
        <f t="shared" ref="AO31:AZ31" si="46">(AO19+SUM(AO23:AO27)+AO30)*0.19</f>
        <v>1765.5384615384614</v>
      </c>
      <c r="AP31" s="79">
        <f t="shared" si="46"/>
        <v>693.93846153846152</v>
      </c>
      <c r="AQ31" s="79">
        <f t="shared" si="46"/>
        <v>24291.938461538462</v>
      </c>
      <c r="AR31" s="79">
        <f t="shared" si="46"/>
        <v>693.93846153846152</v>
      </c>
      <c r="AS31" s="79">
        <f t="shared" si="46"/>
        <v>2061.9384615384615</v>
      </c>
      <c r="AT31" s="79">
        <f t="shared" si="46"/>
        <v>693.93846153846152</v>
      </c>
      <c r="AU31" s="79">
        <f t="shared" si="46"/>
        <v>10953.938461538462</v>
      </c>
      <c r="AV31" s="79">
        <f t="shared" si="46"/>
        <v>693.93846153846152</v>
      </c>
      <c r="AW31" s="79">
        <f t="shared" si="46"/>
        <v>693.93846153846152</v>
      </c>
      <c r="AX31" s="79">
        <f t="shared" si="46"/>
        <v>10953.938461538462</v>
      </c>
      <c r="AY31" s="79">
        <f t="shared" si="46"/>
        <v>693.93846153846152</v>
      </c>
      <c r="AZ31" s="79">
        <f t="shared" si="46"/>
        <v>1263.9384615384615</v>
      </c>
      <c r="BA31" s="47">
        <f t="shared" si="21"/>
        <v>55454.861538461548</v>
      </c>
      <c r="BB31" s="79">
        <f t="shared" ref="BB31:BM31" si="47">(BB19+SUM(BB23:BB27)+BB30)*0.19</f>
        <v>991.80000000000007</v>
      </c>
      <c r="BC31" s="79">
        <f t="shared" si="47"/>
        <v>991.80000000000007</v>
      </c>
      <c r="BD31" s="79">
        <f t="shared" si="47"/>
        <v>36388.800000000003</v>
      </c>
      <c r="BE31" s="79">
        <f t="shared" si="47"/>
        <v>991.80000000000007</v>
      </c>
      <c r="BF31" s="79">
        <f t="shared" si="47"/>
        <v>991.80000000000007</v>
      </c>
      <c r="BG31" s="79">
        <f t="shared" si="47"/>
        <v>991.80000000000007</v>
      </c>
      <c r="BH31" s="79">
        <f t="shared" si="47"/>
        <v>16381.800000000001</v>
      </c>
      <c r="BI31" s="79">
        <f t="shared" si="47"/>
        <v>991.80000000000007</v>
      </c>
      <c r="BJ31" s="79">
        <f t="shared" si="47"/>
        <v>991.80000000000007</v>
      </c>
      <c r="BK31" s="79">
        <f t="shared" si="47"/>
        <v>16381.800000000001</v>
      </c>
      <c r="BL31" s="79">
        <f t="shared" si="47"/>
        <v>991.80000000000007</v>
      </c>
      <c r="BM31" s="79">
        <f t="shared" si="47"/>
        <v>991.80000000000007</v>
      </c>
      <c r="BN31" s="47">
        <f t="shared" si="22"/>
        <v>78078.60000000002</v>
      </c>
    </row>
    <row r="32" spans="1:66" x14ac:dyDescent="0.2">
      <c r="A32" s="177" t="s">
        <v>44</v>
      </c>
      <c r="B32" s="21">
        <v>0</v>
      </c>
      <c r="C32" s="21">
        <f t="shared" ref="C32:M32" si="48">IF(B14-B31&lt;0,0,B14-B31)</f>
        <v>0</v>
      </c>
      <c r="D32" s="21">
        <f t="shared" si="48"/>
        <v>0</v>
      </c>
      <c r="E32" s="21">
        <f t="shared" si="48"/>
        <v>0</v>
      </c>
      <c r="F32" s="21">
        <f t="shared" si="48"/>
        <v>0</v>
      </c>
      <c r="G32" s="21">
        <f t="shared" si="48"/>
        <v>0</v>
      </c>
      <c r="H32" s="21">
        <f t="shared" si="48"/>
        <v>0</v>
      </c>
      <c r="I32" s="21">
        <f t="shared" si="48"/>
        <v>0</v>
      </c>
      <c r="J32" s="21">
        <f t="shared" si="48"/>
        <v>0</v>
      </c>
      <c r="K32" s="21">
        <f t="shared" si="48"/>
        <v>0</v>
      </c>
      <c r="L32" s="21">
        <f t="shared" si="48"/>
        <v>0</v>
      </c>
      <c r="M32" s="21">
        <f t="shared" si="48"/>
        <v>0</v>
      </c>
      <c r="N32" s="47">
        <f t="shared" si="18"/>
        <v>0</v>
      </c>
      <c r="O32" s="21">
        <f>IF(M14-M31&lt;0,0,M14-M31)</f>
        <v>0</v>
      </c>
      <c r="P32" s="21">
        <f t="shared" ref="P32:Z32" si="49">IF(O14-O31&lt;0,0,O14-O31)</f>
        <v>0</v>
      </c>
      <c r="Q32" s="21">
        <f t="shared" si="49"/>
        <v>0</v>
      </c>
      <c r="R32" s="21">
        <f t="shared" si="49"/>
        <v>0</v>
      </c>
      <c r="S32" s="21">
        <f t="shared" si="49"/>
        <v>0</v>
      </c>
      <c r="T32" s="21">
        <f t="shared" si="49"/>
        <v>0</v>
      </c>
      <c r="U32" s="21">
        <f t="shared" si="49"/>
        <v>0</v>
      </c>
      <c r="V32" s="21">
        <f t="shared" si="49"/>
        <v>0</v>
      </c>
      <c r="W32" s="21">
        <f t="shared" si="49"/>
        <v>3093.7553846153846</v>
      </c>
      <c r="X32" s="21">
        <f t="shared" si="49"/>
        <v>1763.7553846153846</v>
      </c>
      <c r="Y32" s="21">
        <f t="shared" si="49"/>
        <v>0</v>
      </c>
      <c r="Z32" s="21">
        <f t="shared" si="49"/>
        <v>1763.7553846153846</v>
      </c>
      <c r="AA32" s="47">
        <f t="shared" si="19"/>
        <v>6621.2661538461543</v>
      </c>
      <c r="AB32" s="21">
        <f>IF(Z14-Z31&lt;0,0,Z14-Z31)</f>
        <v>11453.755384615384</v>
      </c>
      <c r="AC32" s="21">
        <f t="shared" ref="AC32:AM32" si="50">IF(AB14-AB31&lt;0,0,AB14-AB31)</f>
        <v>3560.7948717948716</v>
      </c>
      <c r="AD32" s="21">
        <f t="shared" si="50"/>
        <v>3560.7948717948716</v>
      </c>
      <c r="AE32" s="21">
        <f t="shared" si="50"/>
        <v>0</v>
      </c>
      <c r="AF32" s="21">
        <f t="shared" si="50"/>
        <v>3560.7948717948716</v>
      </c>
      <c r="AG32" s="21">
        <f t="shared" si="50"/>
        <v>3560.7948717948716</v>
      </c>
      <c r="AH32" s="21">
        <f t="shared" si="50"/>
        <v>3560.7948717948716</v>
      </c>
      <c r="AI32" s="21">
        <f t="shared" si="50"/>
        <v>5840.7948717948721</v>
      </c>
      <c r="AJ32" s="21">
        <f t="shared" si="50"/>
        <v>3180.7948717948716</v>
      </c>
      <c r="AK32" s="21">
        <f t="shared" si="50"/>
        <v>3560.7948717948716</v>
      </c>
      <c r="AL32" s="21">
        <f t="shared" si="50"/>
        <v>0</v>
      </c>
      <c r="AM32" s="21">
        <f t="shared" si="50"/>
        <v>3560.7948717948716</v>
      </c>
      <c r="AN32" s="47">
        <f t="shared" si="20"/>
        <v>45400.909230769241</v>
      </c>
      <c r="AO32" s="21">
        <f>IF(AM14-AM31&lt;0,0,AM14-AM31)</f>
        <v>12680.794871794871</v>
      </c>
      <c r="AP32" s="21">
        <f t="shared" ref="AP32:AZ32" si="51">IF(AO14-AO31&lt;0,0,AO14-AO31)</f>
        <v>4314.461538461539</v>
      </c>
      <c r="AQ32" s="21">
        <f t="shared" si="51"/>
        <v>5386.0615384615385</v>
      </c>
      <c r="AR32" s="21">
        <f t="shared" si="51"/>
        <v>0</v>
      </c>
      <c r="AS32" s="21">
        <f t="shared" si="51"/>
        <v>5386.0615384615385</v>
      </c>
      <c r="AT32" s="21">
        <f t="shared" si="51"/>
        <v>4018.0615384615385</v>
      </c>
      <c r="AU32" s="21">
        <f t="shared" si="51"/>
        <v>5386.0615384615385</v>
      </c>
      <c r="AV32" s="21">
        <f t="shared" si="51"/>
        <v>4626.0615384615376</v>
      </c>
      <c r="AW32" s="21">
        <f t="shared" si="51"/>
        <v>5386.0615384615385</v>
      </c>
      <c r="AX32" s="21">
        <f t="shared" si="51"/>
        <v>5386.0615384615385</v>
      </c>
      <c r="AY32" s="21">
        <f t="shared" si="51"/>
        <v>4626.0615384615376</v>
      </c>
      <c r="AZ32" s="21">
        <f t="shared" si="51"/>
        <v>5386.0615384615385</v>
      </c>
      <c r="BA32" s="47">
        <f t="shared" si="21"/>
        <v>62581.810256410252</v>
      </c>
      <c r="BB32" s="21">
        <f>IF(AZ14-AZ31&lt;0,0,AZ14-AZ31)</f>
        <v>14696.061538461538</v>
      </c>
      <c r="BC32" s="21">
        <f t="shared" ref="BC32:BM32" si="52">IF(BB14-BB31&lt;0,0,BB14-BB31)</f>
        <v>13448.2</v>
      </c>
      <c r="BD32" s="21">
        <f t="shared" si="52"/>
        <v>5848.2</v>
      </c>
      <c r="BE32" s="21">
        <f t="shared" si="52"/>
        <v>0</v>
      </c>
      <c r="BF32" s="21">
        <f t="shared" si="52"/>
        <v>5848.2</v>
      </c>
      <c r="BG32" s="21">
        <f t="shared" si="52"/>
        <v>21048.2</v>
      </c>
      <c r="BH32" s="21">
        <f t="shared" si="52"/>
        <v>5848.2</v>
      </c>
      <c r="BI32" s="21">
        <f t="shared" si="52"/>
        <v>0</v>
      </c>
      <c r="BJ32" s="21">
        <f t="shared" si="52"/>
        <v>5848.2</v>
      </c>
      <c r="BK32" s="21">
        <f t="shared" si="52"/>
        <v>5848.2</v>
      </c>
      <c r="BL32" s="21">
        <f t="shared" si="52"/>
        <v>5658.1999999999989</v>
      </c>
      <c r="BM32" s="21">
        <f t="shared" si="52"/>
        <v>5848.2</v>
      </c>
      <c r="BN32" s="47">
        <f t="shared" si="22"/>
        <v>89939.861538461526</v>
      </c>
    </row>
    <row r="33" spans="1:66" x14ac:dyDescent="0.2">
      <c r="A33" s="177" t="s">
        <v>70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47">
        <f t="shared" si="18"/>
        <v>0</v>
      </c>
      <c r="O33" s="21"/>
      <c r="P33" s="21"/>
      <c r="Q33" s="21">
        <f>SUM(GuV_mtl!P41:R41)*(-1)</f>
        <v>0</v>
      </c>
      <c r="R33" s="21"/>
      <c r="S33" s="21"/>
      <c r="T33" s="21">
        <f>SUM(GuV_mtl!S41:U41)*(-1)</f>
        <v>0</v>
      </c>
      <c r="U33" s="21"/>
      <c r="V33" s="21"/>
      <c r="W33" s="21">
        <f>SUM(GuV_mtl!V41:X41)*(-1)</f>
        <v>0</v>
      </c>
      <c r="X33" s="21"/>
      <c r="Y33" s="21"/>
      <c r="Z33" s="21">
        <f>SUM(GuV_mtl!Y41:AA41)*(-1)</f>
        <v>0</v>
      </c>
      <c r="AA33" s="47">
        <f t="shared" si="19"/>
        <v>0</v>
      </c>
      <c r="AB33" s="21"/>
      <c r="AC33" s="21"/>
      <c r="AD33" s="21">
        <f>SUM(GuV_mtl!AC41:AE41)*(-1)</f>
        <v>0</v>
      </c>
      <c r="AE33" s="21"/>
      <c r="AF33" s="21"/>
      <c r="AG33" s="21">
        <f>SUM(GuV_mtl!AF41:AH41)*(-1)</f>
        <v>0</v>
      </c>
      <c r="AH33" s="21"/>
      <c r="AI33" s="21"/>
      <c r="AJ33" s="21">
        <f>SUM(GuV_mtl!AI41:AK41)*(-1)</f>
        <v>0</v>
      </c>
      <c r="AK33" s="21"/>
      <c r="AL33" s="21"/>
      <c r="AM33" s="21">
        <f>SUM(GuV_mtl!AL41:AN41)*(-1)</f>
        <v>-5311.8288461538441</v>
      </c>
      <c r="AN33" s="47">
        <f t="shared" si="20"/>
        <v>-5311.8288461538441</v>
      </c>
      <c r="AO33" s="21"/>
      <c r="AP33" s="21"/>
      <c r="AQ33" s="21">
        <f>SUM(GuV_mtl!AP41:AR41)*(-1)</f>
        <v>1080.5384615384683</v>
      </c>
      <c r="AR33" s="21"/>
      <c r="AS33" s="21"/>
      <c r="AT33" s="21">
        <f>SUM(GuV_mtl!AS41:AU41)*(-1)</f>
        <v>0</v>
      </c>
      <c r="AU33" s="21"/>
      <c r="AV33" s="21"/>
      <c r="AW33" s="21">
        <f>SUM(GuV_mtl!AV41:AX41)*(-1)</f>
        <v>0</v>
      </c>
      <c r="AX33" s="21"/>
      <c r="AY33" s="21"/>
      <c r="AZ33" s="21">
        <f>SUM(GuV_mtl!AY41:BA41)*(-1)</f>
        <v>-21799.495096153842</v>
      </c>
      <c r="BA33" s="47">
        <f t="shared" si="21"/>
        <v>-20718.956634615373</v>
      </c>
      <c r="BB33" s="21"/>
      <c r="BC33" s="21"/>
      <c r="BD33" s="21">
        <f>SUM(GuV_mtl!BC41:BE41)*(-1)</f>
        <v>4849.2847115384284</v>
      </c>
      <c r="BE33" s="21"/>
      <c r="BF33" s="21"/>
      <c r="BG33" s="21">
        <f>SUM(GuV_mtl!BF41:BH41)*(-1)</f>
        <v>0</v>
      </c>
      <c r="BH33" s="21"/>
      <c r="BI33" s="21"/>
      <c r="BJ33" s="21">
        <f>SUM(GuV_mtl!BI41:BK41)*(-1)</f>
        <v>0</v>
      </c>
      <c r="BK33" s="21"/>
      <c r="BL33" s="21"/>
      <c r="BM33" s="21">
        <f>SUM(GuV_mtl!BL41:BN41)*(-1)</f>
        <v>-24860.396562499998</v>
      </c>
      <c r="BN33" s="47">
        <f t="shared" si="22"/>
        <v>-20011.11185096157</v>
      </c>
    </row>
    <row r="34" spans="1:66" x14ac:dyDescent="0.2">
      <c r="A34" s="191" t="s">
        <v>45</v>
      </c>
      <c r="B34" s="193">
        <f t="shared" ref="B34:M34" si="53">SUM(B19:B33)</f>
        <v>6500</v>
      </c>
      <c r="C34" s="193">
        <f t="shared" si="53"/>
        <v>6500</v>
      </c>
      <c r="D34" s="193">
        <f t="shared" si="53"/>
        <v>18411.442307692305</v>
      </c>
      <c r="E34" s="193">
        <f t="shared" si="53"/>
        <v>6511.4423076923076</v>
      </c>
      <c r="F34" s="193">
        <f t="shared" si="53"/>
        <v>8011.4423076923076</v>
      </c>
      <c r="G34" s="193">
        <f t="shared" si="53"/>
        <v>8011.4423076923076</v>
      </c>
      <c r="H34" s="193">
        <f t="shared" si="53"/>
        <v>8011.4423076923076</v>
      </c>
      <c r="I34" s="193">
        <f t="shared" si="53"/>
        <v>8011.4423076923076</v>
      </c>
      <c r="J34" s="193">
        <f t="shared" si="53"/>
        <v>8011.4423076923076</v>
      </c>
      <c r="K34" s="193">
        <f t="shared" si="53"/>
        <v>19922.884615384617</v>
      </c>
      <c r="L34" s="193">
        <f t="shared" si="53"/>
        <v>8022.8846153846152</v>
      </c>
      <c r="M34" s="193">
        <f t="shared" si="53"/>
        <v>8022.8846153846152</v>
      </c>
      <c r="N34" s="194">
        <f t="shared" si="18"/>
        <v>113948.74999999997</v>
      </c>
      <c r="O34" s="193">
        <f t="shared" ref="O34:Z34" si="54">SUM(O19:O33)</f>
        <v>9150.8215384615396</v>
      </c>
      <c r="P34" s="193">
        <f t="shared" si="54"/>
        <v>610940.9615384615</v>
      </c>
      <c r="Q34" s="193">
        <f t="shared" si="54"/>
        <v>55258.561538461538</v>
      </c>
      <c r="R34" s="193">
        <f t="shared" si="54"/>
        <v>15940.961538461539</v>
      </c>
      <c r="S34" s="193">
        <f t="shared" si="54"/>
        <v>10043.32153846154</v>
      </c>
      <c r="T34" s="193">
        <f t="shared" si="54"/>
        <v>10043.32153846154</v>
      </c>
      <c r="U34" s="193">
        <f t="shared" si="54"/>
        <v>24085.321538461536</v>
      </c>
      <c r="V34" s="193">
        <f t="shared" si="54"/>
        <v>10043.32153846154</v>
      </c>
      <c r="W34" s="193">
        <f t="shared" si="54"/>
        <v>13137.076923076924</v>
      </c>
      <c r="X34" s="193">
        <f t="shared" si="54"/>
        <v>25849.076923076922</v>
      </c>
      <c r="Y34" s="193">
        <f t="shared" si="54"/>
        <v>10043.32153846154</v>
      </c>
      <c r="Z34" s="193">
        <f t="shared" si="54"/>
        <v>11807.076923076924</v>
      </c>
      <c r="AA34" s="194">
        <f t="shared" si="19"/>
        <v>806343.14461538405</v>
      </c>
      <c r="AB34" s="193">
        <f t="shared" ref="AB34:AM34" si="55">SUM(AB19:AB33)</f>
        <v>25731.934871794874</v>
      </c>
      <c r="AC34" s="193">
        <f t="shared" si="55"/>
        <v>17838.974358974359</v>
      </c>
      <c r="AD34" s="193">
        <f t="shared" si="55"/>
        <v>116370.97435897436</v>
      </c>
      <c r="AE34" s="193">
        <f t="shared" si="55"/>
        <v>16778.179487179488</v>
      </c>
      <c r="AF34" s="193">
        <f t="shared" si="55"/>
        <v>20338.974358974359</v>
      </c>
      <c r="AG34" s="193">
        <f t="shared" si="55"/>
        <v>20338.974358974359</v>
      </c>
      <c r="AH34" s="193">
        <f t="shared" si="55"/>
        <v>63178.974358974359</v>
      </c>
      <c r="AI34" s="193">
        <f t="shared" si="55"/>
        <v>22618.974358974359</v>
      </c>
      <c r="AJ34" s="193">
        <f t="shared" si="55"/>
        <v>19958.974358974359</v>
      </c>
      <c r="AK34" s="193">
        <f t="shared" si="55"/>
        <v>63178.974358974359</v>
      </c>
      <c r="AL34" s="193">
        <f t="shared" si="55"/>
        <v>16778.179487179488</v>
      </c>
      <c r="AM34" s="193">
        <f t="shared" si="55"/>
        <v>15027.145512820516</v>
      </c>
      <c r="AN34" s="194">
        <f t="shared" si="20"/>
        <v>418139.23423076933</v>
      </c>
      <c r="AO34" s="193">
        <f t="shared" ref="AO34:AZ34" si="56">SUM(AO19:AO33)</f>
        <v>39863.641025641024</v>
      </c>
      <c r="AP34" s="193">
        <f t="shared" si="56"/>
        <v>24785.707692307693</v>
      </c>
      <c r="AQ34" s="193">
        <f t="shared" si="56"/>
        <v>174735.84615384616</v>
      </c>
      <c r="AR34" s="193">
        <f t="shared" si="56"/>
        <v>20471.246153846154</v>
      </c>
      <c r="AS34" s="193">
        <f t="shared" si="56"/>
        <v>34425.307692307695</v>
      </c>
      <c r="AT34" s="193">
        <f t="shared" si="56"/>
        <v>24489.307692307691</v>
      </c>
      <c r="AU34" s="193">
        <f t="shared" si="56"/>
        <v>90117.307692307688</v>
      </c>
      <c r="AV34" s="193">
        <f t="shared" si="56"/>
        <v>25097.307692307691</v>
      </c>
      <c r="AW34" s="193">
        <f t="shared" si="56"/>
        <v>25857.307692307691</v>
      </c>
      <c r="AX34" s="193">
        <f t="shared" si="56"/>
        <v>90117.307692307688</v>
      </c>
      <c r="AY34" s="193">
        <f t="shared" si="56"/>
        <v>25097.307692307691</v>
      </c>
      <c r="AZ34" s="193">
        <f t="shared" si="56"/>
        <v>7627.8125961538499</v>
      </c>
      <c r="BA34" s="194">
        <f t="shared" si="21"/>
        <v>582685.40746794874</v>
      </c>
      <c r="BB34" s="193">
        <f t="shared" ref="BB34:BM34" si="57">SUM(BB19:BB33)</f>
        <v>42064.11153846154</v>
      </c>
      <c r="BC34" s="193">
        <f t="shared" si="57"/>
        <v>40816.25</v>
      </c>
      <c r="BD34" s="193">
        <f t="shared" si="57"/>
        <v>259762.53471153844</v>
      </c>
      <c r="BE34" s="193">
        <f t="shared" si="57"/>
        <v>27368.05</v>
      </c>
      <c r="BF34" s="193">
        <f t="shared" si="57"/>
        <v>33216.25</v>
      </c>
      <c r="BG34" s="193">
        <f t="shared" si="57"/>
        <v>48416.25</v>
      </c>
      <c r="BH34" s="193">
        <f t="shared" si="57"/>
        <v>129606.25</v>
      </c>
      <c r="BI34" s="193">
        <f t="shared" si="57"/>
        <v>27368.05</v>
      </c>
      <c r="BJ34" s="193">
        <f t="shared" si="57"/>
        <v>33216.25</v>
      </c>
      <c r="BK34" s="193">
        <f t="shared" si="57"/>
        <v>129606.25</v>
      </c>
      <c r="BL34" s="193">
        <f t="shared" si="57"/>
        <v>33026.25</v>
      </c>
      <c r="BM34" s="193">
        <f t="shared" si="57"/>
        <v>8355.8534375000017</v>
      </c>
      <c r="BN34" s="194">
        <f t="shared" si="22"/>
        <v>812822.34968750004</v>
      </c>
    </row>
    <row r="35" spans="1:66" x14ac:dyDescent="0.2">
      <c r="A35" s="150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47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47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47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47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47"/>
    </row>
    <row r="36" spans="1:66" x14ac:dyDescent="0.2">
      <c r="A36" s="177" t="s">
        <v>31</v>
      </c>
      <c r="B36" s="57">
        <f t="shared" ref="B36:M36" si="58">B16</f>
        <v>11500</v>
      </c>
      <c r="C36" s="57">
        <f t="shared" si="58"/>
        <v>6500</v>
      </c>
      <c r="D36" s="57">
        <f t="shared" si="58"/>
        <v>13500</v>
      </c>
      <c r="E36" s="57">
        <f t="shared" si="58"/>
        <v>8401.8269230769238</v>
      </c>
      <c r="F36" s="57">
        <f t="shared" si="58"/>
        <v>8001.8269230769229</v>
      </c>
      <c r="G36" s="57">
        <f t="shared" si="58"/>
        <v>18001.826923076922</v>
      </c>
      <c r="H36" s="57">
        <f t="shared" si="58"/>
        <v>8001.8269230769229</v>
      </c>
      <c r="I36" s="57">
        <f t="shared" si="58"/>
        <v>8001.8269230769229</v>
      </c>
      <c r="J36" s="57">
        <f t="shared" si="58"/>
        <v>8001.8269230769229</v>
      </c>
      <c r="K36" s="57">
        <f t="shared" si="58"/>
        <v>18001.826923076922</v>
      </c>
      <c r="L36" s="57">
        <f t="shared" si="58"/>
        <v>9903.6538461538457</v>
      </c>
      <c r="M36" s="57">
        <f t="shared" si="58"/>
        <v>8003.6538461538457</v>
      </c>
      <c r="N36" s="47">
        <f>SUM(B36:M36)</f>
        <v>125820.09615384614</v>
      </c>
      <c r="O36" s="57">
        <f t="shared" ref="O36:Z36" si="59">O16</f>
        <v>608003.65384615387</v>
      </c>
      <c r="P36" s="57">
        <f t="shared" si="59"/>
        <v>183.7446153846154</v>
      </c>
      <c r="Q36" s="57">
        <f t="shared" si="59"/>
        <v>104267.88461538462</v>
      </c>
      <c r="R36" s="57">
        <f t="shared" si="59"/>
        <v>15545.484615384616</v>
      </c>
      <c r="S36" s="57">
        <f t="shared" si="59"/>
        <v>9267.8846153846152</v>
      </c>
      <c r="T36" s="57">
        <f t="shared" si="59"/>
        <v>8326.2446153846158</v>
      </c>
      <c r="U36" s="57">
        <f t="shared" si="59"/>
        <v>17846.244615384614</v>
      </c>
      <c r="V36" s="57">
        <f t="shared" si="59"/>
        <v>30468.244615384614</v>
      </c>
      <c r="W36" s="57">
        <f t="shared" si="59"/>
        <v>21090</v>
      </c>
      <c r="X36" s="57">
        <f t="shared" si="59"/>
        <v>17520</v>
      </c>
      <c r="Y36" s="57">
        <f t="shared" si="59"/>
        <v>22138.244615384614</v>
      </c>
      <c r="Z36" s="57">
        <f t="shared" si="59"/>
        <v>81780</v>
      </c>
      <c r="AA36" s="47">
        <f>SUM(O36:Z36)</f>
        <v>936437.63076923077</v>
      </c>
      <c r="AB36" s="57">
        <f t="shared" ref="AB36:AM36" si="60">AB16</f>
        <v>26180</v>
      </c>
      <c r="AC36" s="57">
        <f t="shared" si="60"/>
        <v>26180</v>
      </c>
      <c r="AD36" s="57">
        <f t="shared" si="60"/>
        <v>83300</v>
      </c>
      <c r="AE36" s="57">
        <f t="shared" si="60"/>
        <v>29231.205128205129</v>
      </c>
      <c r="AF36" s="57">
        <f t="shared" si="60"/>
        <v>26180</v>
      </c>
      <c r="AG36" s="57">
        <f t="shared" si="60"/>
        <v>26180</v>
      </c>
      <c r="AH36" s="57">
        <f t="shared" si="60"/>
        <v>83300</v>
      </c>
      <c r="AI36" s="57">
        <f t="shared" si="60"/>
        <v>23800</v>
      </c>
      <c r="AJ36" s="57">
        <f t="shared" si="60"/>
        <v>26180</v>
      </c>
      <c r="AK36" s="57">
        <f t="shared" si="60"/>
        <v>26180</v>
      </c>
      <c r="AL36" s="57">
        <f t="shared" si="60"/>
        <v>29459.205128205129</v>
      </c>
      <c r="AM36" s="57">
        <f t="shared" si="60"/>
        <v>83300</v>
      </c>
      <c r="AN36" s="47">
        <f>SUM(AB36:AM36)</f>
        <v>489470.41025641025</v>
      </c>
      <c r="AO36" s="57">
        <f t="shared" ref="AO36:AZ36" si="61">AO16</f>
        <v>38080</v>
      </c>
      <c r="AP36" s="57">
        <f t="shared" si="61"/>
        <v>38080</v>
      </c>
      <c r="AQ36" s="57">
        <f t="shared" si="61"/>
        <v>97580</v>
      </c>
      <c r="AR36" s="57">
        <f t="shared" si="61"/>
        <v>46791.938461538462</v>
      </c>
      <c r="AS36" s="57">
        <f t="shared" si="61"/>
        <v>38080</v>
      </c>
      <c r="AT36" s="57">
        <f t="shared" si="61"/>
        <v>38080</v>
      </c>
      <c r="AU36" s="57">
        <f t="shared" si="61"/>
        <v>97580</v>
      </c>
      <c r="AV36" s="57">
        <f t="shared" si="61"/>
        <v>38080</v>
      </c>
      <c r="AW36" s="57">
        <f t="shared" si="61"/>
        <v>38080</v>
      </c>
      <c r="AX36" s="57">
        <f t="shared" si="61"/>
        <v>97580</v>
      </c>
      <c r="AY36" s="57">
        <f t="shared" si="61"/>
        <v>38080</v>
      </c>
      <c r="AZ36" s="57">
        <f t="shared" si="61"/>
        <v>99960</v>
      </c>
      <c r="BA36" s="47">
        <f>SUM(AO36:AZ36)</f>
        <v>706051.9384615384</v>
      </c>
      <c r="BB36" s="57">
        <f t="shared" ref="BB36:BM36" si="62">BB16</f>
        <v>90440</v>
      </c>
      <c r="BC36" s="57">
        <f t="shared" si="62"/>
        <v>42840</v>
      </c>
      <c r="BD36" s="57">
        <f t="shared" si="62"/>
        <v>102340</v>
      </c>
      <c r="BE36" s="57">
        <f t="shared" si="62"/>
        <v>62888.800000000003</v>
      </c>
      <c r="BF36" s="57">
        <f t="shared" si="62"/>
        <v>138040</v>
      </c>
      <c r="BG36" s="57">
        <f t="shared" si="62"/>
        <v>42840</v>
      </c>
      <c r="BH36" s="57">
        <f t="shared" si="62"/>
        <v>102340</v>
      </c>
      <c r="BI36" s="57">
        <f t="shared" si="62"/>
        <v>42881.8</v>
      </c>
      <c r="BJ36" s="57">
        <f t="shared" si="62"/>
        <v>42840</v>
      </c>
      <c r="BK36" s="57">
        <f t="shared" si="62"/>
        <v>138040</v>
      </c>
      <c r="BL36" s="57">
        <f t="shared" si="62"/>
        <v>42840</v>
      </c>
      <c r="BM36" s="57">
        <f t="shared" si="62"/>
        <v>102340</v>
      </c>
      <c r="BN36" s="47">
        <f>SUM(BB36:BM36)</f>
        <v>950670.60000000009</v>
      </c>
    </row>
    <row r="37" spans="1:66" x14ac:dyDescent="0.2">
      <c r="A37" s="177" t="s">
        <v>40</v>
      </c>
      <c r="B37" s="57">
        <f t="shared" ref="B37:M37" si="63">B34</f>
        <v>6500</v>
      </c>
      <c r="C37" s="57">
        <f t="shared" si="63"/>
        <v>6500</v>
      </c>
      <c r="D37" s="57">
        <f t="shared" si="63"/>
        <v>18411.442307692305</v>
      </c>
      <c r="E37" s="57">
        <f t="shared" si="63"/>
        <v>6511.4423076923076</v>
      </c>
      <c r="F37" s="57">
        <f t="shared" si="63"/>
        <v>8011.4423076923076</v>
      </c>
      <c r="G37" s="57">
        <f t="shared" si="63"/>
        <v>8011.4423076923076</v>
      </c>
      <c r="H37" s="57">
        <f t="shared" si="63"/>
        <v>8011.4423076923076</v>
      </c>
      <c r="I37" s="57">
        <f t="shared" si="63"/>
        <v>8011.4423076923076</v>
      </c>
      <c r="J37" s="57">
        <f t="shared" si="63"/>
        <v>8011.4423076923076</v>
      </c>
      <c r="K37" s="57">
        <f t="shared" si="63"/>
        <v>19922.884615384617</v>
      </c>
      <c r="L37" s="57">
        <f t="shared" si="63"/>
        <v>8022.8846153846152</v>
      </c>
      <c r="M37" s="57">
        <f t="shared" si="63"/>
        <v>8022.8846153846152</v>
      </c>
      <c r="N37" s="47">
        <f>SUM(B37:M37)</f>
        <v>113948.74999999997</v>
      </c>
      <c r="O37" s="57">
        <f t="shared" ref="O37:Z37" si="64">O34</f>
        <v>9150.8215384615396</v>
      </c>
      <c r="P37" s="57">
        <f t="shared" si="64"/>
        <v>610940.9615384615</v>
      </c>
      <c r="Q37" s="57">
        <f t="shared" si="64"/>
        <v>55258.561538461538</v>
      </c>
      <c r="R37" s="57">
        <f t="shared" si="64"/>
        <v>15940.961538461539</v>
      </c>
      <c r="S37" s="57">
        <f t="shared" si="64"/>
        <v>10043.32153846154</v>
      </c>
      <c r="T37" s="57">
        <f t="shared" si="64"/>
        <v>10043.32153846154</v>
      </c>
      <c r="U37" s="57">
        <f t="shared" si="64"/>
        <v>24085.321538461536</v>
      </c>
      <c r="V37" s="57">
        <f t="shared" si="64"/>
        <v>10043.32153846154</v>
      </c>
      <c r="W37" s="57">
        <f t="shared" si="64"/>
        <v>13137.076923076924</v>
      </c>
      <c r="X37" s="57">
        <f t="shared" si="64"/>
        <v>25849.076923076922</v>
      </c>
      <c r="Y37" s="57">
        <f t="shared" si="64"/>
        <v>10043.32153846154</v>
      </c>
      <c r="Z37" s="57">
        <f t="shared" si="64"/>
        <v>11807.076923076924</v>
      </c>
      <c r="AA37" s="47">
        <f>SUM(O37:Z37)</f>
        <v>806343.14461538405</v>
      </c>
      <c r="AB37" s="57">
        <f t="shared" ref="AB37:AM37" si="65">AB34</f>
        <v>25731.934871794874</v>
      </c>
      <c r="AC37" s="57">
        <f t="shared" si="65"/>
        <v>17838.974358974359</v>
      </c>
      <c r="AD37" s="57">
        <f t="shared" si="65"/>
        <v>116370.97435897436</v>
      </c>
      <c r="AE37" s="57">
        <f t="shared" si="65"/>
        <v>16778.179487179488</v>
      </c>
      <c r="AF37" s="57">
        <f t="shared" si="65"/>
        <v>20338.974358974359</v>
      </c>
      <c r="AG37" s="57">
        <f t="shared" si="65"/>
        <v>20338.974358974359</v>
      </c>
      <c r="AH37" s="57">
        <f t="shared" si="65"/>
        <v>63178.974358974359</v>
      </c>
      <c r="AI37" s="57">
        <f t="shared" si="65"/>
        <v>22618.974358974359</v>
      </c>
      <c r="AJ37" s="57">
        <f t="shared" si="65"/>
        <v>19958.974358974359</v>
      </c>
      <c r="AK37" s="57">
        <f t="shared" si="65"/>
        <v>63178.974358974359</v>
      </c>
      <c r="AL37" s="57">
        <f t="shared" si="65"/>
        <v>16778.179487179488</v>
      </c>
      <c r="AM37" s="57">
        <f t="shared" si="65"/>
        <v>15027.145512820516</v>
      </c>
      <c r="AN37" s="47">
        <f>SUM(AB37:AM37)</f>
        <v>418139.23423076933</v>
      </c>
      <c r="AO37" s="57">
        <f t="shared" ref="AO37:AZ37" si="66">AO34</f>
        <v>39863.641025641024</v>
      </c>
      <c r="AP37" s="57">
        <f t="shared" si="66"/>
        <v>24785.707692307693</v>
      </c>
      <c r="AQ37" s="57">
        <f t="shared" si="66"/>
        <v>174735.84615384616</v>
      </c>
      <c r="AR37" s="57">
        <f t="shared" si="66"/>
        <v>20471.246153846154</v>
      </c>
      <c r="AS37" s="57">
        <f t="shared" si="66"/>
        <v>34425.307692307695</v>
      </c>
      <c r="AT37" s="57">
        <f t="shared" si="66"/>
        <v>24489.307692307691</v>
      </c>
      <c r="AU37" s="57">
        <f t="shared" si="66"/>
        <v>90117.307692307688</v>
      </c>
      <c r="AV37" s="57">
        <f t="shared" si="66"/>
        <v>25097.307692307691</v>
      </c>
      <c r="AW37" s="57">
        <f t="shared" si="66"/>
        <v>25857.307692307691</v>
      </c>
      <c r="AX37" s="57">
        <f t="shared" si="66"/>
        <v>90117.307692307688</v>
      </c>
      <c r="AY37" s="57">
        <f t="shared" si="66"/>
        <v>25097.307692307691</v>
      </c>
      <c r="AZ37" s="57">
        <f t="shared" si="66"/>
        <v>7627.8125961538499</v>
      </c>
      <c r="BA37" s="47">
        <f>SUM(AO37:AZ37)</f>
        <v>582685.40746794874</v>
      </c>
      <c r="BB37" s="57">
        <f t="shared" ref="BB37:BM37" si="67">BB34</f>
        <v>42064.11153846154</v>
      </c>
      <c r="BC37" s="57">
        <f t="shared" si="67"/>
        <v>40816.25</v>
      </c>
      <c r="BD37" s="57">
        <f t="shared" si="67"/>
        <v>259762.53471153844</v>
      </c>
      <c r="BE37" s="57">
        <f t="shared" si="67"/>
        <v>27368.05</v>
      </c>
      <c r="BF37" s="57">
        <f t="shared" si="67"/>
        <v>33216.25</v>
      </c>
      <c r="BG37" s="57">
        <f t="shared" si="67"/>
        <v>48416.25</v>
      </c>
      <c r="BH37" s="57">
        <f t="shared" si="67"/>
        <v>129606.25</v>
      </c>
      <c r="BI37" s="57">
        <f t="shared" si="67"/>
        <v>27368.05</v>
      </c>
      <c r="BJ37" s="57">
        <f t="shared" si="67"/>
        <v>33216.25</v>
      </c>
      <c r="BK37" s="57">
        <f t="shared" si="67"/>
        <v>129606.25</v>
      </c>
      <c r="BL37" s="57">
        <f t="shared" si="67"/>
        <v>33026.25</v>
      </c>
      <c r="BM37" s="57">
        <f t="shared" si="67"/>
        <v>8355.8534375000017</v>
      </c>
      <c r="BN37" s="47">
        <f>SUM(BB37:BM37)</f>
        <v>812822.34968750004</v>
      </c>
    </row>
    <row r="38" spans="1:66" x14ac:dyDescent="0.2">
      <c r="A38" s="209" t="s">
        <v>46</v>
      </c>
      <c r="B38" s="79">
        <f t="shared" ref="B38:M38" si="68">B36-B37</f>
        <v>5000</v>
      </c>
      <c r="C38" s="79">
        <f t="shared" si="68"/>
        <v>0</v>
      </c>
      <c r="D38" s="79">
        <f t="shared" si="68"/>
        <v>-4911.4423076923049</v>
      </c>
      <c r="E38" s="79">
        <f t="shared" si="68"/>
        <v>1890.3846153846162</v>
      </c>
      <c r="F38" s="79">
        <f t="shared" si="68"/>
        <v>-9.6153846153847553</v>
      </c>
      <c r="G38" s="79">
        <f t="shared" si="68"/>
        <v>9990.3846153846134</v>
      </c>
      <c r="H38" s="79">
        <f t="shared" si="68"/>
        <v>-9.6153846153847553</v>
      </c>
      <c r="I38" s="79">
        <f t="shared" si="68"/>
        <v>-9.6153846153847553</v>
      </c>
      <c r="J38" s="79">
        <f t="shared" si="68"/>
        <v>-9.6153846153847553</v>
      </c>
      <c r="K38" s="79">
        <f t="shared" si="68"/>
        <v>-1921.0576923076951</v>
      </c>
      <c r="L38" s="79">
        <f t="shared" si="68"/>
        <v>1880.7692307692305</v>
      </c>
      <c r="M38" s="79">
        <f t="shared" si="68"/>
        <v>-19.230769230769511</v>
      </c>
      <c r="N38" s="47">
        <f>SUM(B38:M38)</f>
        <v>11871.346153846151</v>
      </c>
      <c r="O38" s="79">
        <f t="shared" ref="O38:Z38" si="69">O36-O37</f>
        <v>598852.83230769238</v>
      </c>
      <c r="P38" s="79">
        <f t="shared" si="69"/>
        <v>-610757.21692307689</v>
      </c>
      <c r="Q38" s="79">
        <f t="shared" si="69"/>
        <v>49009.323076923087</v>
      </c>
      <c r="R38" s="79">
        <f t="shared" si="69"/>
        <v>-395.47692307692341</v>
      </c>
      <c r="S38" s="79">
        <f t="shared" si="69"/>
        <v>-775.43692307692436</v>
      </c>
      <c r="T38" s="79">
        <f t="shared" si="69"/>
        <v>-1717.0769230769238</v>
      </c>
      <c r="U38" s="79">
        <f t="shared" si="69"/>
        <v>-6239.076923076922</v>
      </c>
      <c r="V38" s="79">
        <f t="shared" si="69"/>
        <v>20424.923076923074</v>
      </c>
      <c r="W38" s="79">
        <f t="shared" si="69"/>
        <v>7952.9230769230762</v>
      </c>
      <c r="X38" s="79">
        <f t="shared" si="69"/>
        <v>-8329.076923076922</v>
      </c>
      <c r="Y38" s="79">
        <f t="shared" si="69"/>
        <v>12094.923076923074</v>
      </c>
      <c r="Z38" s="79">
        <f t="shared" si="69"/>
        <v>69972.923076923078</v>
      </c>
      <c r="AA38" s="47">
        <f>SUM(O38:Z38)</f>
        <v>130094.48615384627</v>
      </c>
      <c r="AB38" s="79">
        <f t="shared" ref="AB38:AM38" si="70">AB36-AB37</f>
        <v>448.0651282051258</v>
      </c>
      <c r="AC38" s="79">
        <f t="shared" si="70"/>
        <v>8341.0256410256407</v>
      </c>
      <c r="AD38" s="79">
        <f t="shared" si="70"/>
        <v>-33070.974358974359</v>
      </c>
      <c r="AE38" s="79">
        <f t="shared" si="70"/>
        <v>12453.025641025641</v>
      </c>
      <c r="AF38" s="79">
        <f t="shared" si="70"/>
        <v>5841.0256410256407</v>
      </c>
      <c r="AG38" s="79">
        <f t="shared" si="70"/>
        <v>5841.0256410256407</v>
      </c>
      <c r="AH38" s="79">
        <f t="shared" si="70"/>
        <v>20121.025641025641</v>
      </c>
      <c r="AI38" s="79">
        <f t="shared" si="70"/>
        <v>1181.0256410256407</v>
      </c>
      <c r="AJ38" s="79">
        <f t="shared" si="70"/>
        <v>6221.0256410256407</v>
      </c>
      <c r="AK38" s="79">
        <f t="shared" si="70"/>
        <v>-36998.974358974359</v>
      </c>
      <c r="AL38" s="79">
        <f t="shared" si="70"/>
        <v>12681.025641025641</v>
      </c>
      <c r="AM38" s="79">
        <f t="shared" si="70"/>
        <v>68272.854487179487</v>
      </c>
      <c r="AN38" s="47">
        <f>SUM(AB38:AM38)</f>
        <v>71331.17602564102</v>
      </c>
      <c r="AO38" s="79">
        <f t="shared" ref="AO38:AZ38" si="71">AO36-AO37</f>
        <v>-1783.6410256410236</v>
      </c>
      <c r="AP38" s="79">
        <f t="shared" si="71"/>
        <v>13294.292307692307</v>
      </c>
      <c r="AQ38" s="79">
        <f t="shared" si="71"/>
        <v>-77155.846153846156</v>
      </c>
      <c r="AR38" s="79">
        <f t="shared" si="71"/>
        <v>26320.692307692309</v>
      </c>
      <c r="AS38" s="79">
        <f t="shared" si="71"/>
        <v>3654.6923076923049</v>
      </c>
      <c r="AT38" s="79">
        <f t="shared" si="71"/>
        <v>13590.692307692309</v>
      </c>
      <c r="AU38" s="79">
        <f t="shared" si="71"/>
        <v>7462.6923076923122</v>
      </c>
      <c r="AV38" s="79">
        <f t="shared" si="71"/>
        <v>12982.692307692309</v>
      </c>
      <c r="AW38" s="79">
        <f t="shared" si="71"/>
        <v>12222.692307692309</v>
      </c>
      <c r="AX38" s="79">
        <f t="shared" si="71"/>
        <v>7462.6923076923122</v>
      </c>
      <c r="AY38" s="79">
        <f t="shared" si="71"/>
        <v>12982.692307692309</v>
      </c>
      <c r="AZ38" s="79">
        <f t="shared" si="71"/>
        <v>92332.187403846154</v>
      </c>
      <c r="BA38" s="47">
        <f>SUM(AO38:AZ38)</f>
        <v>123366.53099358975</v>
      </c>
      <c r="BB38" s="79">
        <f t="shared" ref="BB38:BM38" si="72">BB36-BB37</f>
        <v>48375.88846153846</v>
      </c>
      <c r="BC38" s="79">
        <f t="shared" si="72"/>
        <v>2023.75</v>
      </c>
      <c r="BD38" s="79">
        <f t="shared" si="72"/>
        <v>-157422.53471153844</v>
      </c>
      <c r="BE38" s="79">
        <f t="shared" si="72"/>
        <v>35520.75</v>
      </c>
      <c r="BF38" s="79">
        <f t="shared" si="72"/>
        <v>104823.75</v>
      </c>
      <c r="BG38" s="79">
        <f t="shared" si="72"/>
        <v>-5576.25</v>
      </c>
      <c r="BH38" s="79">
        <f t="shared" si="72"/>
        <v>-27266.25</v>
      </c>
      <c r="BI38" s="79">
        <f t="shared" si="72"/>
        <v>15513.750000000004</v>
      </c>
      <c r="BJ38" s="79">
        <f t="shared" si="72"/>
        <v>9623.75</v>
      </c>
      <c r="BK38" s="79">
        <f t="shared" si="72"/>
        <v>8433.75</v>
      </c>
      <c r="BL38" s="79">
        <f t="shared" si="72"/>
        <v>9813.75</v>
      </c>
      <c r="BM38" s="79">
        <f t="shared" si="72"/>
        <v>93984.146562499998</v>
      </c>
      <c r="BN38" s="47">
        <f>SUM(BB38:BM38)</f>
        <v>137848.25031250002</v>
      </c>
    </row>
    <row r="39" spans="1:66" ht="1.5" customHeight="1" x14ac:dyDescent="0.2">
      <c r="A39" s="211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51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51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51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51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51"/>
    </row>
    <row r="40" spans="1:66" x14ac:dyDescent="0.2">
      <c r="A40" s="150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47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47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47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47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47"/>
    </row>
    <row r="41" spans="1:66" x14ac:dyDescent="0.2">
      <c r="A41" s="150" t="s">
        <v>47</v>
      </c>
      <c r="B41" s="21"/>
      <c r="C41" s="21">
        <f t="shared" ref="C41:M41" si="73">B42</f>
        <v>5000</v>
      </c>
      <c r="D41" s="21">
        <f t="shared" si="73"/>
        <v>5000</v>
      </c>
      <c r="E41" s="21">
        <f t="shared" si="73"/>
        <v>88.557692307695106</v>
      </c>
      <c r="F41" s="21">
        <f t="shared" si="73"/>
        <v>1978.9423076923113</v>
      </c>
      <c r="G41" s="21">
        <f t="shared" si="73"/>
        <v>1969.3269230769265</v>
      </c>
      <c r="H41" s="21">
        <f t="shared" si="73"/>
        <v>11959.711538461539</v>
      </c>
      <c r="I41" s="21">
        <f t="shared" si="73"/>
        <v>11950.096153846154</v>
      </c>
      <c r="J41" s="21">
        <f t="shared" si="73"/>
        <v>11940.48076923077</v>
      </c>
      <c r="K41" s="21">
        <f t="shared" si="73"/>
        <v>11930.865384615385</v>
      </c>
      <c r="L41" s="21">
        <f t="shared" si="73"/>
        <v>10009.80769230769</v>
      </c>
      <c r="M41" s="21">
        <f t="shared" si="73"/>
        <v>11890.57692307692</v>
      </c>
      <c r="N41" s="47"/>
      <c r="O41" s="21">
        <f>M42</f>
        <v>11871.346153846151</v>
      </c>
      <c r="P41" s="21">
        <f t="shared" ref="P41:Z41" si="74">O42</f>
        <v>610724.17846153851</v>
      </c>
      <c r="Q41" s="21">
        <f t="shared" si="74"/>
        <v>-33.038461538380943</v>
      </c>
      <c r="R41" s="21">
        <f t="shared" si="74"/>
        <v>48976.284615384706</v>
      </c>
      <c r="S41" s="21">
        <f t="shared" si="74"/>
        <v>48580.807692307782</v>
      </c>
      <c r="T41" s="21">
        <f t="shared" si="74"/>
        <v>47805.37076923086</v>
      </c>
      <c r="U41" s="21">
        <f t="shared" si="74"/>
        <v>46088.293846153938</v>
      </c>
      <c r="V41" s="21">
        <f t="shared" si="74"/>
        <v>39849.216923077016</v>
      </c>
      <c r="W41" s="21">
        <f t="shared" si="74"/>
        <v>60274.140000000087</v>
      </c>
      <c r="X41" s="21">
        <f t="shared" si="74"/>
        <v>68227.063076923165</v>
      </c>
      <c r="Y41" s="21">
        <f t="shared" si="74"/>
        <v>59897.986153846243</v>
      </c>
      <c r="Z41" s="21">
        <f t="shared" si="74"/>
        <v>71992.909230769321</v>
      </c>
      <c r="AA41" s="47"/>
      <c r="AB41" s="21">
        <f>Z42</f>
        <v>141965.83230769238</v>
      </c>
      <c r="AC41" s="21">
        <f t="shared" ref="AC41:AM41" si="75">AB42</f>
        <v>142413.8974358975</v>
      </c>
      <c r="AD41" s="21">
        <f t="shared" si="75"/>
        <v>150754.92307692312</v>
      </c>
      <c r="AE41" s="21">
        <f t="shared" si="75"/>
        <v>117683.94871794876</v>
      </c>
      <c r="AF41" s="21">
        <f t="shared" si="75"/>
        <v>130136.9743589744</v>
      </c>
      <c r="AG41" s="21">
        <f t="shared" si="75"/>
        <v>135978.00000000006</v>
      </c>
      <c r="AH41" s="21">
        <f t="shared" si="75"/>
        <v>141819.02564102568</v>
      </c>
      <c r="AI41" s="21">
        <f t="shared" si="75"/>
        <v>161940.05128205131</v>
      </c>
      <c r="AJ41" s="21">
        <f t="shared" si="75"/>
        <v>163121.07692307694</v>
      </c>
      <c r="AK41" s="21">
        <f t="shared" si="75"/>
        <v>169342.10256410256</v>
      </c>
      <c r="AL41" s="21">
        <f t="shared" si="75"/>
        <v>132343.12820512819</v>
      </c>
      <c r="AM41" s="21">
        <f t="shared" si="75"/>
        <v>145024.15384615381</v>
      </c>
      <c r="AN41" s="47"/>
      <c r="AO41" s="21">
        <f>AM42</f>
        <v>213297.0083333333</v>
      </c>
      <c r="AP41" s="21">
        <f t="shared" ref="AP41:AZ41" si="76">AO42</f>
        <v>211513.36730769227</v>
      </c>
      <c r="AQ41" s="21">
        <f t="shared" si="76"/>
        <v>224807.65961538459</v>
      </c>
      <c r="AR41" s="21">
        <f t="shared" si="76"/>
        <v>147651.81346153843</v>
      </c>
      <c r="AS41" s="21">
        <f t="shared" si="76"/>
        <v>173972.50576923075</v>
      </c>
      <c r="AT41" s="21">
        <f t="shared" si="76"/>
        <v>177627.19807692306</v>
      </c>
      <c r="AU41" s="21">
        <f t="shared" si="76"/>
        <v>191217.89038461537</v>
      </c>
      <c r="AV41" s="21">
        <f t="shared" si="76"/>
        <v>198680.58269230768</v>
      </c>
      <c r="AW41" s="21">
        <f t="shared" si="76"/>
        <v>211663.27499999999</v>
      </c>
      <c r="AX41" s="21">
        <f t="shared" si="76"/>
        <v>223885.96730769231</v>
      </c>
      <c r="AY41" s="21">
        <f t="shared" si="76"/>
        <v>231348.65961538462</v>
      </c>
      <c r="AZ41" s="21">
        <f t="shared" si="76"/>
        <v>244331.35192307693</v>
      </c>
      <c r="BA41" s="47"/>
      <c r="BB41" s="21">
        <f>AZ42</f>
        <v>336663.53932692308</v>
      </c>
      <c r="BC41" s="21">
        <f t="shared" ref="BC41:BM41" si="77">BB42</f>
        <v>385039.42778846156</v>
      </c>
      <c r="BD41" s="21">
        <f t="shared" si="77"/>
        <v>387063.17778846156</v>
      </c>
      <c r="BE41" s="21">
        <f t="shared" si="77"/>
        <v>229640.64307692312</v>
      </c>
      <c r="BF41" s="21">
        <f t="shared" si="77"/>
        <v>265161.39307692309</v>
      </c>
      <c r="BG41" s="21">
        <f t="shared" si="77"/>
        <v>369985.14307692309</v>
      </c>
      <c r="BH41" s="21">
        <f t="shared" si="77"/>
        <v>364408.89307692309</v>
      </c>
      <c r="BI41" s="21">
        <f t="shared" si="77"/>
        <v>337142.64307692309</v>
      </c>
      <c r="BJ41" s="21">
        <f t="shared" si="77"/>
        <v>352656.39307692309</v>
      </c>
      <c r="BK41" s="21">
        <f t="shared" si="77"/>
        <v>362280.14307692309</v>
      </c>
      <c r="BL41" s="21">
        <f t="shared" si="77"/>
        <v>370713.89307692309</v>
      </c>
      <c r="BM41" s="21">
        <f t="shared" si="77"/>
        <v>380527.64307692309</v>
      </c>
      <c r="BN41" s="47"/>
    </row>
    <row r="42" spans="1:66" s="56" customFormat="1" x14ac:dyDescent="0.2">
      <c r="A42" s="191" t="s">
        <v>48</v>
      </c>
      <c r="B42" s="193">
        <f>B38</f>
        <v>5000</v>
      </c>
      <c r="C42" s="193">
        <f t="shared" ref="C42:M42" si="78">C41+C38</f>
        <v>5000</v>
      </c>
      <c r="D42" s="193">
        <f t="shared" si="78"/>
        <v>88.557692307695106</v>
      </c>
      <c r="E42" s="193">
        <f t="shared" si="78"/>
        <v>1978.9423076923113</v>
      </c>
      <c r="F42" s="193">
        <f t="shared" si="78"/>
        <v>1969.3269230769265</v>
      </c>
      <c r="G42" s="193">
        <f t="shared" si="78"/>
        <v>11959.711538461539</v>
      </c>
      <c r="H42" s="193">
        <f t="shared" si="78"/>
        <v>11950.096153846154</v>
      </c>
      <c r="I42" s="193">
        <f t="shared" si="78"/>
        <v>11940.48076923077</v>
      </c>
      <c r="J42" s="193">
        <f t="shared" si="78"/>
        <v>11930.865384615385</v>
      </c>
      <c r="K42" s="193">
        <f t="shared" si="78"/>
        <v>10009.80769230769</v>
      </c>
      <c r="L42" s="193">
        <f t="shared" si="78"/>
        <v>11890.57692307692</v>
      </c>
      <c r="M42" s="193">
        <f t="shared" si="78"/>
        <v>11871.346153846151</v>
      </c>
      <c r="N42" s="194"/>
      <c r="O42" s="193">
        <f t="shared" ref="O42:Z42" si="79">O41+O38</f>
        <v>610724.17846153851</v>
      </c>
      <c r="P42" s="193">
        <f t="shared" si="79"/>
        <v>-33.038461538380943</v>
      </c>
      <c r="Q42" s="193">
        <f t="shared" si="79"/>
        <v>48976.284615384706</v>
      </c>
      <c r="R42" s="193">
        <f t="shared" si="79"/>
        <v>48580.807692307782</v>
      </c>
      <c r="S42" s="193">
        <f t="shared" si="79"/>
        <v>47805.37076923086</v>
      </c>
      <c r="T42" s="193">
        <f t="shared" si="79"/>
        <v>46088.293846153938</v>
      </c>
      <c r="U42" s="193">
        <f t="shared" si="79"/>
        <v>39849.216923077016</v>
      </c>
      <c r="V42" s="193">
        <f t="shared" si="79"/>
        <v>60274.140000000087</v>
      </c>
      <c r="W42" s="193">
        <f t="shared" si="79"/>
        <v>68227.063076923165</v>
      </c>
      <c r="X42" s="193">
        <f t="shared" si="79"/>
        <v>59897.986153846243</v>
      </c>
      <c r="Y42" s="193">
        <f t="shared" si="79"/>
        <v>71992.909230769321</v>
      </c>
      <c r="Z42" s="193">
        <f t="shared" si="79"/>
        <v>141965.83230769238</v>
      </c>
      <c r="AA42" s="194"/>
      <c r="AB42" s="193">
        <f t="shared" ref="AB42:AM42" si="80">AB41+AB38</f>
        <v>142413.8974358975</v>
      </c>
      <c r="AC42" s="193">
        <f t="shared" si="80"/>
        <v>150754.92307692312</v>
      </c>
      <c r="AD42" s="193">
        <f t="shared" si="80"/>
        <v>117683.94871794876</v>
      </c>
      <c r="AE42" s="193">
        <f t="shared" si="80"/>
        <v>130136.9743589744</v>
      </c>
      <c r="AF42" s="193">
        <f t="shared" si="80"/>
        <v>135978.00000000006</v>
      </c>
      <c r="AG42" s="193">
        <f t="shared" si="80"/>
        <v>141819.02564102568</v>
      </c>
      <c r="AH42" s="193">
        <f t="shared" si="80"/>
        <v>161940.05128205131</v>
      </c>
      <c r="AI42" s="193">
        <f t="shared" si="80"/>
        <v>163121.07692307694</v>
      </c>
      <c r="AJ42" s="193">
        <f t="shared" si="80"/>
        <v>169342.10256410256</v>
      </c>
      <c r="AK42" s="193">
        <f t="shared" si="80"/>
        <v>132343.12820512819</v>
      </c>
      <c r="AL42" s="193">
        <f t="shared" si="80"/>
        <v>145024.15384615381</v>
      </c>
      <c r="AM42" s="193">
        <f t="shared" si="80"/>
        <v>213297.0083333333</v>
      </c>
      <c r="AN42" s="194"/>
      <c r="AO42" s="193">
        <f t="shared" ref="AO42:AZ42" si="81">AO41+AO38</f>
        <v>211513.36730769227</v>
      </c>
      <c r="AP42" s="193">
        <f t="shared" si="81"/>
        <v>224807.65961538459</v>
      </c>
      <c r="AQ42" s="193">
        <f t="shared" si="81"/>
        <v>147651.81346153843</v>
      </c>
      <c r="AR42" s="193">
        <f t="shared" si="81"/>
        <v>173972.50576923075</v>
      </c>
      <c r="AS42" s="193">
        <f t="shared" si="81"/>
        <v>177627.19807692306</v>
      </c>
      <c r="AT42" s="193">
        <f t="shared" si="81"/>
        <v>191217.89038461537</v>
      </c>
      <c r="AU42" s="193">
        <f t="shared" si="81"/>
        <v>198680.58269230768</v>
      </c>
      <c r="AV42" s="193">
        <f t="shared" si="81"/>
        <v>211663.27499999999</v>
      </c>
      <c r="AW42" s="193">
        <f t="shared" si="81"/>
        <v>223885.96730769231</v>
      </c>
      <c r="AX42" s="193">
        <f t="shared" si="81"/>
        <v>231348.65961538462</v>
      </c>
      <c r="AY42" s="193">
        <f t="shared" si="81"/>
        <v>244331.35192307693</v>
      </c>
      <c r="AZ42" s="193">
        <f t="shared" si="81"/>
        <v>336663.53932692308</v>
      </c>
      <c r="BA42" s="194"/>
      <c r="BB42" s="193">
        <f t="shared" ref="BB42:BM42" si="82">BB41+BB38</f>
        <v>385039.42778846156</v>
      </c>
      <c r="BC42" s="193">
        <f t="shared" si="82"/>
        <v>387063.17778846156</v>
      </c>
      <c r="BD42" s="193">
        <f t="shared" si="82"/>
        <v>229640.64307692312</v>
      </c>
      <c r="BE42" s="193">
        <f t="shared" si="82"/>
        <v>265161.39307692309</v>
      </c>
      <c r="BF42" s="193">
        <f t="shared" si="82"/>
        <v>369985.14307692309</v>
      </c>
      <c r="BG42" s="193">
        <f t="shared" si="82"/>
        <v>364408.89307692309</v>
      </c>
      <c r="BH42" s="193">
        <f t="shared" si="82"/>
        <v>337142.64307692309</v>
      </c>
      <c r="BI42" s="193">
        <f t="shared" si="82"/>
        <v>352656.39307692309</v>
      </c>
      <c r="BJ42" s="193">
        <f t="shared" si="82"/>
        <v>362280.14307692309</v>
      </c>
      <c r="BK42" s="193">
        <f t="shared" si="82"/>
        <v>370713.89307692309</v>
      </c>
      <c r="BL42" s="193">
        <f t="shared" si="82"/>
        <v>380527.64307692309</v>
      </c>
      <c r="BM42" s="193">
        <f t="shared" si="82"/>
        <v>474511.78963942308</v>
      </c>
      <c r="BN42" s="194"/>
    </row>
    <row r="43" spans="1:66" x14ac:dyDescent="0.2">
      <c r="A43" s="150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47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47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47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47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47"/>
    </row>
    <row r="44" spans="1:66" ht="32" x14ac:dyDescent="0.2">
      <c r="A44" s="212" t="s">
        <v>93</v>
      </c>
      <c r="B44" s="21">
        <f t="shared" ref="B44:M44" si="83">B42+10000</f>
        <v>15000</v>
      </c>
      <c r="C44" s="21">
        <f t="shared" si="83"/>
        <v>15000</v>
      </c>
      <c r="D44" s="21">
        <f>D42+10000</f>
        <v>10088.557692307695</v>
      </c>
      <c r="E44" s="21">
        <f t="shared" si="83"/>
        <v>11978.942307692312</v>
      </c>
      <c r="F44" s="21">
        <f t="shared" si="83"/>
        <v>11969.326923076926</v>
      </c>
      <c r="G44" s="21">
        <f t="shared" si="83"/>
        <v>21959.711538461539</v>
      </c>
      <c r="H44" s="21">
        <f t="shared" si="83"/>
        <v>21950.096153846156</v>
      </c>
      <c r="I44" s="21">
        <f t="shared" si="83"/>
        <v>21940.48076923077</v>
      </c>
      <c r="J44" s="21">
        <f t="shared" si="83"/>
        <v>21930.865384615383</v>
      </c>
      <c r="K44" s="21">
        <f t="shared" si="83"/>
        <v>20009.807692307688</v>
      </c>
      <c r="L44" s="21">
        <f t="shared" si="83"/>
        <v>21890.576923076922</v>
      </c>
      <c r="M44" s="21">
        <f t="shared" si="83"/>
        <v>21871.346153846149</v>
      </c>
      <c r="N44" s="47"/>
      <c r="O44" s="21">
        <f t="shared" ref="O44:Z44" si="84">O42+10000</f>
        <v>620724.17846153851</v>
      </c>
      <c r="P44" s="21">
        <f t="shared" si="84"/>
        <v>9966.9615384616191</v>
      </c>
      <c r="Q44" s="21">
        <f t="shared" si="84"/>
        <v>58976.284615384706</v>
      </c>
      <c r="R44" s="21">
        <f t="shared" si="84"/>
        <v>58580.807692307782</v>
      </c>
      <c r="S44" s="21">
        <f t="shared" si="84"/>
        <v>57805.37076923086</v>
      </c>
      <c r="T44" s="21">
        <f t="shared" si="84"/>
        <v>56088.293846153938</v>
      </c>
      <c r="U44" s="21">
        <f t="shared" si="84"/>
        <v>49849.216923077016</v>
      </c>
      <c r="V44" s="21">
        <f t="shared" si="84"/>
        <v>70274.140000000087</v>
      </c>
      <c r="W44" s="21">
        <f t="shared" si="84"/>
        <v>78227.063076923165</v>
      </c>
      <c r="X44" s="21">
        <f t="shared" si="84"/>
        <v>69897.986153846243</v>
      </c>
      <c r="Y44" s="21">
        <f t="shared" si="84"/>
        <v>81992.909230769321</v>
      </c>
      <c r="Z44" s="21">
        <f t="shared" si="84"/>
        <v>151965.83230769238</v>
      </c>
      <c r="AA44" s="47"/>
      <c r="AB44" s="21">
        <f t="shared" ref="AB44:AM44" si="85">AB42+10000</f>
        <v>152413.8974358975</v>
      </c>
      <c r="AC44" s="21">
        <f t="shared" si="85"/>
        <v>160754.92307692312</v>
      </c>
      <c r="AD44" s="21">
        <f t="shared" si="85"/>
        <v>127683.94871794876</v>
      </c>
      <c r="AE44" s="21">
        <f t="shared" si="85"/>
        <v>140136.9743589744</v>
      </c>
      <c r="AF44" s="21">
        <f t="shared" si="85"/>
        <v>145978.00000000006</v>
      </c>
      <c r="AG44" s="21">
        <f t="shared" si="85"/>
        <v>151819.02564102568</v>
      </c>
      <c r="AH44" s="21">
        <f t="shared" si="85"/>
        <v>171940.05128205131</v>
      </c>
      <c r="AI44" s="21">
        <f t="shared" si="85"/>
        <v>173121.07692307694</v>
      </c>
      <c r="AJ44" s="21">
        <f t="shared" si="85"/>
        <v>179342.10256410256</v>
      </c>
      <c r="AK44" s="21">
        <f t="shared" si="85"/>
        <v>142343.12820512819</v>
      </c>
      <c r="AL44" s="21">
        <f t="shared" si="85"/>
        <v>155024.15384615381</v>
      </c>
      <c r="AM44" s="21">
        <f t="shared" si="85"/>
        <v>223297.0083333333</v>
      </c>
      <c r="AN44" s="47"/>
      <c r="AO44" s="21">
        <f t="shared" ref="AO44:AZ44" si="86">AO42+10000</f>
        <v>221513.36730769227</v>
      </c>
      <c r="AP44" s="21">
        <f t="shared" si="86"/>
        <v>234807.65961538459</v>
      </c>
      <c r="AQ44" s="21">
        <f t="shared" si="86"/>
        <v>157651.81346153843</v>
      </c>
      <c r="AR44" s="21">
        <f t="shared" si="86"/>
        <v>183972.50576923075</v>
      </c>
      <c r="AS44" s="21">
        <f t="shared" si="86"/>
        <v>187627.19807692306</v>
      </c>
      <c r="AT44" s="21">
        <f t="shared" si="86"/>
        <v>201217.89038461537</v>
      </c>
      <c r="AU44" s="21">
        <f t="shared" si="86"/>
        <v>208680.58269230768</v>
      </c>
      <c r="AV44" s="21">
        <f t="shared" si="86"/>
        <v>221663.27499999999</v>
      </c>
      <c r="AW44" s="21">
        <f t="shared" si="86"/>
        <v>233885.96730769231</v>
      </c>
      <c r="AX44" s="21">
        <f t="shared" si="86"/>
        <v>241348.65961538462</v>
      </c>
      <c r="AY44" s="21">
        <f t="shared" si="86"/>
        <v>254331.35192307693</v>
      </c>
      <c r="AZ44" s="21">
        <f t="shared" si="86"/>
        <v>346663.53932692308</v>
      </c>
      <c r="BA44" s="47"/>
      <c r="BB44" s="21">
        <f t="shared" ref="BB44:BM44" si="87">BB42+10000</f>
        <v>395039.42778846156</v>
      </c>
      <c r="BC44" s="21">
        <f t="shared" si="87"/>
        <v>397063.17778846156</v>
      </c>
      <c r="BD44" s="21">
        <f t="shared" si="87"/>
        <v>239640.64307692312</v>
      </c>
      <c r="BE44" s="21">
        <f t="shared" si="87"/>
        <v>275161.39307692309</v>
      </c>
      <c r="BF44" s="21">
        <f t="shared" si="87"/>
        <v>379985.14307692309</v>
      </c>
      <c r="BG44" s="21">
        <f t="shared" si="87"/>
        <v>374408.89307692309</v>
      </c>
      <c r="BH44" s="21">
        <f t="shared" si="87"/>
        <v>347142.64307692309</v>
      </c>
      <c r="BI44" s="21">
        <f t="shared" si="87"/>
        <v>362656.39307692309</v>
      </c>
      <c r="BJ44" s="21">
        <f t="shared" si="87"/>
        <v>372280.14307692309</v>
      </c>
      <c r="BK44" s="21">
        <f t="shared" si="87"/>
        <v>380713.89307692309</v>
      </c>
      <c r="BL44" s="21">
        <f t="shared" si="87"/>
        <v>390527.64307692309</v>
      </c>
      <c r="BM44" s="21">
        <f t="shared" si="87"/>
        <v>484511.78963942308</v>
      </c>
      <c r="BN44" s="47"/>
    </row>
    <row r="45" spans="1:66" ht="16" thickBot="1" x14ac:dyDescent="0.25">
      <c r="A45" s="153"/>
      <c r="B45" s="213"/>
      <c r="C45" s="213"/>
      <c r="D45" s="213"/>
      <c r="E45" s="213"/>
      <c r="F45" s="213"/>
      <c r="G45" s="213"/>
      <c r="H45" s="213"/>
      <c r="I45" s="213"/>
      <c r="J45" s="213"/>
      <c r="K45" s="213"/>
      <c r="L45" s="213"/>
      <c r="M45" s="213"/>
      <c r="N45" s="52"/>
      <c r="O45" s="213"/>
      <c r="P45" s="213"/>
      <c r="Q45" s="213"/>
      <c r="R45" s="213"/>
      <c r="S45" s="213"/>
      <c r="T45" s="213"/>
      <c r="U45" s="213"/>
      <c r="V45" s="213"/>
      <c r="W45" s="213"/>
      <c r="X45" s="213"/>
      <c r="Y45" s="213"/>
      <c r="Z45" s="213"/>
      <c r="AA45" s="52"/>
      <c r="AB45" s="213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52"/>
      <c r="AO45" s="213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52"/>
      <c r="BB45" s="213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52"/>
    </row>
    <row r="46" spans="1:66" ht="1.5" customHeight="1" x14ac:dyDescent="0.2">
      <c r="A46" s="28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9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</row>
  </sheetData>
  <sheetProtection selectLockedCells="1" selectUnlockedCells="1"/>
  <mergeCells count="5">
    <mergeCell ref="F5:H5"/>
    <mergeCell ref="S5:U5"/>
    <mergeCell ref="AF5:AH5"/>
    <mergeCell ref="AS5:AU5"/>
    <mergeCell ref="BF5:BH5"/>
  </mergeCells>
  <phoneticPr fontId="25" type="noConversion"/>
  <pageMargins left="0.71" right="0.71" top="0.79000000000000015" bottom="0.79000000000000015" header="0.51" footer="0.51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F43"/>
  <sheetViews>
    <sheetView showGridLines="0" showRowColHeaders="0" tabSelected="1" topLeftCell="A12" zoomScale="120" zoomScaleNormal="120" workbookViewId="0">
      <selection activeCell="G48" sqref="G48"/>
    </sheetView>
  </sheetViews>
  <sheetFormatPr baseColWidth="10" defaultColWidth="8.5" defaultRowHeight="15" x14ac:dyDescent="0.2"/>
  <cols>
    <col min="1" max="1" width="36.6640625" customWidth="1"/>
    <col min="2" max="6" width="25.6640625" customWidth="1"/>
  </cols>
  <sheetData>
    <row r="1" spans="1:6" ht="15" customHeight="1" x14ac:dyDescent="0.2">
      <c r="A1" s="14"/>
      <c r="B1" s="14"/>
      <c r="C1" s="14"/>
      <c r="D1" s="14"/>
      <c r="E1" s="14"/>
      <c r="F1" s="14"/>
    </row>
    <row r="2" spans="1:6" ht="15" customHeight="1" x14ac:dyDescent="0.25">
      <c r="A2" s="13" t="s">
        <v>127</v>
      </c>
      <c r="B2" s="46"/>
      <c r="C2" s="14"/>
      <c r="D2" s="14"/>
      <c r="E2" s="14"/>
      <c r="F2" s="14"/>
    </row>
    <row r="3" spans="1:6" ht="15" customHeight="1" x14ac:dyDescent="0.2">
      <c r="A3" s="17" t="s">
        <v>51</v>
      </c>
      <c r="B3" s="14"/>
      <c r="C3" s="14"/>
      <c r="D3" s="14"/>
      <c r="E3" s="14"/>
      <c r="F3" s="14"/>
    </row>
    <row r="4" spans="1:6" ht="15" customHeight="1" thickBot="1" x14ac:dyDescent="0.25">
      <c r="A4" s="17"/>
      <c r="B4" s="14"/>
      <c r="C4" s="14"/>
      <c r="D4" s="14"/>
      <c r="E4" s="14"/>
      <c r="F4" s="14"/>
    </row>
    <row r="5" spans="1:6" ht="17" x14ac:dyDescent="0.25">
      <c r="A5" s="98"/>
      <c r="B5" s="106" t="s">
        <v>52</v>
      </c>
      <c r="C5" s="105" t="s">
        <v>49</v>
      </c>
      <c r="D5" s="105" t="s">
        <v>50</v>
      </c>
      <c r="E5" s="105" t="s">
        <v>79</v>
      </c>
      <c r="F5" s="104" t="s">
        <v>80</v>
      </c>
    </row>
    <row r="6" spans="1:6" ht="16" x14ac:dyDescent="0.2">
      <c r="A6" s="99"/>
      <c r="B6" s="100"/>
      <c r="C6" s="108"/>
      <c r="D6" s="108"/>
      <c r="E6" s="108"/>
      <c r="F6" s="109"/>
    </row>
    <row r="7" spans="1:6" ht="26.25" customHeight="1" x14ac:dyDescent="0.2">
      <c r="A7" s="207" t="s">
        <v>31</v>
      </c>
      <c r="B7" s="169"/>
      <c r="C7" s="170"/>
      <c r="D7" s="170"/>
      <c r="E7" s="170"/>
      <c r="F7" s="171"/>
    </row>
    <row r="8" spans="1:6" ht="16" x14ac:dyDescent="0.2">
      <c r="A8" s="71" t="s">
        <v>32</v>
      </c>
      <c r="B8" s="110">
        <f>Liqui_mtl!N8</f>
        <v>0</v>
      </c>
      <c r="C8" s="111">
        <f>Liqui_mtl!AA8</f>
        <v>118000</v>
      </c>
      <c r="D8" s="111">
        <f>Liqui_mtl!AN8</f>
        <v>406000</v>
      </c>
      <c r="E8" s="111">
        <f>Liqui_mtl!BA8</f>
        <v>586000</v>
      </c>
      <c r="F8" s="112">
        <f>Liqui_mtl!BN8</f>
        <v>782000</v>
      </c>
    </row>
    <row r="9" spans="1:6" ht="16" x14ac:dyDescent="0.2">
      <c r="A9" s="165" t="s">
        <v>33</v>
      </c>
      <c r="B9" s="169">
        <f>Liqui_mtl!N9</f>
        <v>0</v>
      </c>
      <c r="C9" s="170">
        <f>Liqui_mtl!AA9</f>
        <v>0</v>
      </c>
      <c r="D9" s="170">
        <f>Liqui_mtl!AN9</f>
        <v>0</v>
      </c>
      <c r="E9" s="170">
        <f>Liqui_mtl!BA9</f>
        <v>0</v>
      </c>
      <c r="F9" s="171">
        <f>Liqui_mtl!BN9</f>
        <v>0</v>
      </c>
    </row>
    <row r="10" spans="1:6" ht="16" x14ac:dyDescent="0.2">
      <c r="A10" s="73" t="s">
        <v>34</v>
      </c>
      <c r="B10" s="110">
        <f>Liqui_mtl!N10</f>
        <v>0</v>
      </c>
      <c r="C10" s="111">
        <f>Liqui_mtl!AA10</f>
        <v>0</v>
      </c>
      <c r="D10" s="111">
        <f>Liqui_mtl!AN10</f>
        <v>0</v>
      </c>
      <c r="E10" s="111">
        <f>Liqui_mtl!BA10</f>
        <v>0</v>
      </c>
      <c r="F10" s="112">
        <f>Liqui_mtl!BN10</f>
        <v>0</v>
      </c>
    </row>
    <row r="11" spans="1:6" ht="16" x14ac:dyDescent="0.2">
      <c r="A11" s="140" t="s">
        <v>35</v>
      </c>
      <c r="B11" s="169">
        <f>Liqui_mtl!N11</f>
        <v>12000</v>
      </c>
      <c r="C11" s="170">
        <f>Liqui_mtl!AA11</f>
        <v>600000</v>
      </c>
      <c r="D11" s="170">
        <f>Liqui_mtl!AN11</f>
        <v>0</v>
      </c>
      <c r="E11" s="170">
        <f>Liqui_mtl!BA11</f>
        <v>0</v>
      </c>
      <c r="F11" s="171">
        <f>Liqui_mtl!BN11</f>
        <v>0</v>
      </c>
    </row>
    <row r="12" spans="1:6" ht="16" x14ac:dyDescent="0.2">
      <c r="A12" s="72" t="s">
        <v>36</v>
      </c>
      <c r="B12" s="110">
        <f>Liqui_mtl!N12</f>
        <v>110000</v>
      </c>
      <c r="C12" s="111">
        <f>Liqui_mtl!AA12</f>
        <v>88000</v>
      </c>
      <c r="D12" s="111">
        <f>Liqui_mtl!AN12</f>
        <v>0</v>
      </c>
      <c r="E12" s="111">
        <f>Liqui_mtl!BA12</f>
        <v>0</v>
      </c>
      <c r="F12" s="112">
        <f>Liqui_mtl!BN12</f>
        <v>0</v>
      </c>
    </row>
    <row r="13" spans="1:6" ht="16" x14ac:dyDescent="0.2">
      <c r="A13" s="208" t="s">
        <v>22</v>
      </c>
      <c r="B13" s="169">
        <f>Liqui_mtl!N13</f>
        <v>0</v>
      </c>
      <c r="C13" s="170">
        <f>Liqui_mtl!AA13</f>
        <v>0</v>
      </c>
      <c r="D13" s="170">
        <f>Liqui_mtl!AN13</f>
        <v>0</v>
      </c>
      <c r="E13" s="170">
        <f>Liqui_mtl!BA13</f>
        <v>0</v>
      </c>
      <c r="F13" s="171">
        <f>Liqui_mtl!BN13</f>
        <v>0</v>
      </c>
    </row>
    <row r="14" spans="1:6" ht="16" x14ac:dyDescent="0.2">
      <c r="A14" s="208" t="s">
        <v>37</v>
      </c>
      <c r="B14" s="110">
        <f>Liqui_mtl!N14</f>
        <v>0</v>
      </c>
      <c r="C14" s="111">
        <f>Liqui_mtl!AA14</f>
        <v>22420</v>
      </c>
      <c r="D14" s="111">
        <f>Liqui_mtl!AN14</f>
        <v>77140</v>
      </c>
      <c r="E14" s="111">
        <f>Liqui_mtl!BA14</f>
        <v>111340</v>
      </c>
      <c r="F14" s="112">
        <f>Liqui_mtl!BN14</f>
        <v>148580</v>
      </c>
    </row>
    <row r="15" spans="1:6" ht="16" x14ac:dyDescent="0.2">
      <c r="A15" s="208" t="s">
        <v>38</v>
      </c>
      <c r="B15" s="169">
        <f>Liqui_mtl!N15</f>
        <v>3820.0961538461538</v>
      </c>
      <c r="C15" s="170">
        <f>Liqui_mtl!AA15</f>
        <v>108017.63076923075</v>
      </c>
      <c r="D15" s="170">
        <f>Liqui_mtl!AN15</f>
        <v>6330.4102564102568</v>
      </c>
      <c r="E15" s="170">
        <f>Liqui_mtl!BA15</f>
        <v>8711.9384615384624</v>
      </c>
      <c r="F15" s="171">
        <f>Liqui_mtl!BN15</f>
        <v>20090.600000000006</v>
      </c>
    </row>
    <row r="16" spans="1:6" ht="17" thickBot="1" x14ac:dyDescent="0.25">
      <c r="A16" s="146" t="s">
        <v>39</v>
      </c>
      <c r="B16" s="116">
        <f>SUM(B8:B15)</f>
        <v>125820.09615384616</v>
      </c>
      <c r="C16" s="117">
        <f>SUM(C8:C15)</f>
        <v>936437.63076923077</v>
      </c>
      <c r="D16" s="117">
        <f>SUM(D8:D15)</f>
        <v>489470.41025641025</v>
      </c>
      <c r="E16" s="117">
        <f>SUM(E8:E15)</f>
        <v>706051.9384615384</v>
      </c>
      <c r="F16" s="118">
        <f>SUM(F8:F15)</f>
        <v>950670.6</v>
      </c>
    </row>
    <row r="17" spans="1:6" ht="16" x14ac:dyDescent="0.2">
      <c r="A17" s="14"/>
      <c r="B17" s="169"/>
      <c r="C17" s="170"/>
      <c r="D17" s="170"/>
      <c r="E17" s="170"/>
      <c r="F17" s="171"/>
    </row>
    <row r="18" spans="1:6" ht="16" x14ac:dyDescent="0.2">
      <c r="A18" s="207" t="s">
        <v>40</v>
      </c>
      <c r="B18" s="169"/>
      <c r="C18" s="170"/>
      <c r="D18" s="170"/>
      <c r="E18" s="170"/>
      <c r="F18" s="171"/>
    </row>
    <row r="19" spans="1:6" ht="16" x14ac:dyDescent="0.2">
      <c r="A19" s="71" t="s">
        <v>41</v>
      </c>
      <c r="B19" s="110">
        <f>Liqui_mtl!N19</f>
        <v>20000</v>
      </c>
      <c r="C19" s="111">
        <f>Liqui_mtl!AA19</f>
        <v>500000</v>
      </c>
      <c r="D19" s="111">
        <f>Liqui_mtl!AN19</f>
        <v>0</v>
      </c>
      <c r="E19" s="111">
        <f>Liqui_mtl!BA19</f>
        <v>6000</v>
      </c>
      <c r="F19" s="112">
        <f>Liqui_mtl!BN19</f>
        <v>0</v>
      </c>
    </row>
    <row r="20" spans="1:6" ht="16" x14ac:dyDescent="0.2">
      <c r="A20" s="165" t="s">
        <v>21</v>
      </c>
      <c r="B20" s="169">
        <f>Liqui_mtl!N20</f>
        <v>90000</v>
      </c>
      <c r="C20" s="170">
        <f>Liqui_mtl!AA20</f>
        <v>96000</v>
      </c>
      <c r="D20" s="170">
        <f>Liqui_mtl!AN20</f>
        <v>147300</v>
      </c>
      <c r="E20" s="170">
        <f>Liqui_mtl!BA20</f>
        <v>193500</v>
      </c>
      <c r="F20" s="171">
        <f>Liqui_mtl!BN20</f>
        <v>253875</v>
      </c>
    </row>
    <row r="21" spans="1:6" ht="16" x14ac:dyDescent="0.2">
      <c r="A21" s="73" t="str">
        <f>Liqui_mtl!A21</f>
        <v>Lizenzgebühren</v>
      </c>
      <c r="B21" s="110">
        <f>Liqui_mtl!N21</f>
        <v>0</v>
      </c>
      <c r="C21" s="111">
        <f>Liqui_mtl!AA21</f>
        <v>0</v>
      </c>
      <c r="D21" s="111">
        <f>Liqui_mtl!AN21</f>
        <v>0</v>
      </c>
      <c r="E21" s="111">
        <f>Liqui_mtl!BA21</f>
        <v>0</v>
      </c>
      <c r="F21" s="112">
        <f>Liqui_mtl!BN21</f>
        <v>0</v>
      </c>
    </row>
    <row r="22" spans="1:6" ht="16" x14ac:dyDescent="0.2">
      <c r="A22" s="140" t="s">
        <v>88</v>
      </c>
      <c r="B22" s="169">
        <f>Liqui_mtl!N22</f>
        <v>0</v>
      </c>
      <c r="C22" s="170">
        <f>Liqui_mtl!AA22</f>
        <v>0</v>
      </c>
      <c r="D22" s="170">
        <f>Liqui_mtl!AN22</f>
        <v>0</v>
      </c>
      <c r="E22" s="170">
        <f>Liqui_mtl!BA22</f>
        <v>0</v>
      </c>
      <c r="F22" s="171">
        <f>Liqui_mtl!BN22</f>
        <v>0</v>
      </c>
    </row>
    <row r="23" spans="1:6" ht="16" x14ac:dyDescent="0.2">
      <c r="A23" s="72" t="s">
        <v>23</v>
      </c>
      <c r="B23" s="110">
        <f>Liqui_mtl!N23</f>
        <v>0</v>
      </c>
      <c r="C23" s="111">
        <f>Liqui_mtl!AA23</f>
        <v>43000</v>
      </c>
      <c r="D23" s="111">
        <f>Liqui_mtl!AN23</f>
        <v>129000</v>
      </c>
      <c r="E23" s="111">
        <f>Liqui_mtl!BA23</f>
        <v>193500</v>
      </c>
      <c r="F23" s="112">
        <f>Liqui_mtl!BN23</f>
        <v>290250</v>
      </c>
    </row>
    <row r="24" spans="1:6" ht="16" x14ac:dyDescent="0.2">
      <c r="A24" s="208" t="s">
        <v>24</v>
      </c>
      <c r="B24" s="169">
        <f>Liqui_mtl!N24</f>
        <v>0</v>
      </c>
      <c r="C24" s="170">
        <f>Liqui_mtl!AA24</f>
        <v>0</v>
      </c>
      <c r="D24" s="170">
        <f>Liqui_mtl!AN24</f>
        <v>0</v>
      </c>
      <c r="E24" s="170">
        <f>Liqui_mtl!BA24</f>
        <v>0</v>
      </c>
      <c r="F24" s="171">
        <f>Liqui_mtl!BN24</f>
        <v>0</v>
      </c>
    </row>
    <row r="25" spans="1:6" ht="16" x14ac:dyDescent="0.2">
      <c r="A25" s="208" t="s">
        <v>25</v>
      </c>
      <c r="B25" s="110">
        <f>Liqui_mtl!N25</f>
        <v>0</v>
      </c>
      <c r="C25" s="111">
        <f>Liqui_mtl!AA25</f>
        <v>27200</v>
      </c>
      <c r="D25" s="111">
        <f>Liqui_mtl!AN25</f>
        <v>24000</v>
      </c>
      <c r="E25" s="111">
        <f>Liqui_mtl!BA25</f>
        <v>24000</v>
      </c>
      <c r="F25" s="112">
        <f>Liqui_mtl!BN25</f>
        <v>48000</v>
      </c>
    </row>
    <row r="26" spans="1:6" ht="16" x14ac:dyDescent="0.2">
      <c r="A26" s="208" t="s">
        <v>87</v>
      </c>
      <c r="B26" s="169">
        <f>Liqui_mtl!N26</f>
        <v>0</v>
      </c>
      <c r="C26" s="170">
        <f>Liqui_mtl!AA26</f>
        <v>0</v>
      </c>
      <c r="D26" s="170">
        <f>Liqui_mtl!AN26</f>
        <v>0</v>
      </c>
      <c r="E26" s="170">
        <f>Liqui_mtl!BA26</f>
        <v>3300</v>
      </c>
      <c r="F26" s="171">
        <f>Liqui_mtl!BN26</f>
        <v>4200</v>
      </c>
    </row>
    <row r="27" spans="1:6" ht="16" x14ac:dyDescent="0.2">
      <c r="A27" s="73" t="s">
        <v>26</v>
      </c>
      <c r="B27" s="110">
        <f>Liqui_mtl!N27</f>
        <v>0</v>
      </c>
      <c r="C27" s="111">
        <f>Liqui_mtl!AA27</f>
        <v>0</v>
      </c>
      <c r="D27" s="111">
        <f>Liqui_mtl!AN27</f>
        <v>0</v>
      </c>
      <c r="E27" s="111">
        <f>Liqui_mtl!BA27</f>
        <v>8500</v>
      </c>
      <c r="F27" s="112">
        <f>Liqui_mtl!BN27</f>
        <v>0</v>
      </c>
    </row>
    <row r="28" spans="1:6" ht="16" x14ac:dyDescent="0.2">
      <c r="A28" s="140" t="s">
        <v>28</v>
      </c>
      <c r="B28" s="169">
        <f>Liqui_mtl!N28</f>
        <v>0</v>
      </c>
      <c r="C28" s="170">
        <f>Liqui_mtl!AA28</f>
        <v>0</v>
      </c>
      <c r="D28" s="170">
        <f>Liqui_mtl!AN28</f>
        <v>0</v>
      </c>
      <c r="E28" s="170">
        <f>Liqui_mtl!BA28</f>
        <v>0</v>
      </c>
      <c r="F28" s="171">
        <f>Liqui_mtl!BN28</f>
        <v>0</v>
      </c>
    </row>
    <row r="29" spans="1:6" ht="16" x14ac:dyDescent="0.2">
      <c r="A29" s="72" t="s">
        <v>42</v>
      </c>
      <c r="B29" s="110">
        <f>Liqui_mtl!N29</f>
        <v>0</v>
      </c>
      <c r="C29" s="111">
        <f>Liqui_mtl!AA29</f>
        <v>0</v>
      </c>
      <c r="D29" s="111">
        <f>Liqui_mtl!AN29</f>
        <v>0</v>
      </c>
      <c r="E29" s="111">
        <f>Liqui_mtl!BA29</f>
        <v>0</v>
      </c>
      <c r="F29" s="112">
        <f>Liqui_mtl!BN29</f>
        <v>0</v>
      </c>
    </row>
    <row r="30" spans="1:6" ht="16" x14ac:dyDescent="0.2">
      <c r="A30" s="208" t="s">
        <v>133</v>
      </c>
      <c r="B30" s="169">
        <f>Liqui_mtl!N30</f>
        <v>124.99999999999999</v>
      </c>
      <c r="C30" s="170">
        <f>Liqui_mtl!AA30</f>
        <v>21162.923076923078</v>
      </c>
      <c r="D30" s="170">
        <f>Liqui_mtl!AN30</f>
        <v>40907.692307692312</v>
      </c>
      <c r="E30" s="170">
        <f>Liqui_mtl!BA30</f>
        <v>56567.692307692319</v>
      </c>
      <c r="F30" s="171">
        <f>Liqui_mtl!BN30</f>
        <v>68490</v>
      </c>
    </row>
    <row r="31" spans="1:6" ht="16" x14ac:dyDescent="0.2">
      <c r="A31" s="208" t="s">
        <v>43</v>
      </c>
      <c r="B31" s="110">
        <f>Liqui_mtl!N31</f>
        <v>3823.75</v>
      </c>
      <c r="C31" s="111">
        <f>Liqui_mtl!AA31</f>
        <v>112358.95538461534</v>
      </c>
      <c r="D31" s="111">
        <f>Liqui_mtl!AN31</f>
        <v>36842.461538461539</v>
      </c>
      <c r="E31" s="111">
        <f>Liqui_mtl!BA31</f>
        <v>55454.861538461548</v>
      </c>
      <c r="F31" s="112">
        <f>Liqui_mtl!BN31</f>
        <v>78078.60000000002</v>
      </c>
    </row>
    <row r="32" spans="1:6" ht="16" x14ac:dyDescent="0.2">
      <c r="A32" s="208" t="s">
        <v>44</v>
      </c>
      <c r="B32" s="169">
        <f>Liqui_mtl!N32</f>
        <v>0</v>
      </c>
      <c r="C32" s="170">
        <f>Liqui_mtl!AA32</f>
        <v>6621.2661538461543</v>
      </c>
      <c r="D32" s="170">
        <f>Liqui_mtl!AN32</f>
        <v>45400.909230769241</v>
      </c>
      <c r="E32" s="170">
        <f>Liqui_mtl!BA32</f>
        <v>62581.810256410252</v>
      </c>
      <c r="F32" s="171">
        <f>Liqui_mtl!BN32</f>
        <v>89939.861538461526</v>
      </c>
    </row>
    <row r="33" spans="1:6" ht="16" x14ac:dyDescent="0.2">
      <c r="A33" s="208" t="s">
        <v>70</v>
      </c>
      <c r="B33" s="113">
        <f>Liqui_mtl!N33</f>
        <v>0</v>
      </c>
      <c r="C33" s="114">
        <f>Liqui_mtl!AA33</f>
        <v>0</v>
      </c>
      <c r="D33" s="114">
        <f>Liqui_mtl!AN33</f>
        <v>-5311.8288461538441</v>
      </c>
      <c r="E33" s="114">
        <f>Liqui_mtl!BA33</f>
        <v>-20718.956634615373</v>
      </c>
      <c r="F33" s="115">
        <f>Liqui_mtl!BN33</f>
        <v>-20011.11185096157</v>
      </c>
    </row>
    <row r="34" spans="1:6" ht="17" thickBot="1" x14ac:dyDescent="0.25">
      <c r="A34" s="146" t="s">
        <v>45</v>
      </c>
      <c r="B34" s="116">
        <f>SUM(B19:B33)</f>
        <v>113948.75</v>
      </c>
      <c r="C34" s="117">
        <f>SUM(C19:C33)</f>
        <v>806343.14461538463</v>
      </c>
      <c r="D34" s="117">
        <f>SUM(D19:D33)</f>
        <v>418139.23423076927</v>
      </c>
      <c r="E34" s="117">
        <f>SUM(E19:E33)</f>
        <v>582685.40746794874</v>
      </c>
      <c r="F34" s="118">
        <f>SUM(F19:F33)</f>
        <v>812822.34968749993</v>
      </c>
    </row>
    <row r="35" spans="1:6" ht="16" x14ac:dyDescent="0.2">
      <c r="A35" s="102"/>
      <c r="B35" s="169"/>
      <c r="C35" s="170"/>
      <c r="D35" s="170"/>
      <c r="E35" s="170"/>
      <c r="F35" s="171"/>
    </row>
    <row r="36" spans="1:6" ht="16" x14ac:dyDescent="0.2">
      <c r="A36" s="102" t="s">
        <v>31</v>
      </c>
      <c r="B36" s="169">
        <f>B16</f>
        <v>125820.09615384616</v>
      </c>
      <c r="C36" s="170">
        <f>C16</f>
        <v>936437.63076923077</v>
      </c>
      <c r="D36" s="170">
        <f>D16</f>
        <v>489470.41025641025</v>
      </c>
      <c r="E36" s="170">
        <f>E16</f>
        <v>706051.9384615384</v>
      </c>
      <c r="F36" s="171">
        <f>F16</f>
        <v>950670.6</v>
      </c>
    </row>
    <row r="37" spans="1:6" ht="16" x14ac:dyDescent="0.2">
      <c r="A37" s="102" t="s">
        <v>40</v>
      </c>
      <c r="B37" s="169">
        <f>B34</f>
        <v>113948.75</v>
      </c>
      <c r="C37" s="170">
        <f>C34</f>
        <v>806343.14461538463</v>
      </c>
      <c r="D37" s="170">
        <f>D34</f>
        <v>418139.23423076927</v>
      </c>
      <c r="E37" s="170">
        <f>E34</f>
        <v>582685.40746794874</v>
      </c>
      <c r="F37" s="171">
        <f>F34</f>
        <v>812822.34968749993</v>
      </c>
    </row>
    <row r="38" spans="1:6" ht="16" x14ac:dyDescent="0.2">
      <c r="A38" s="102" t="s">
        <v>46</v>
      </c>
      <c r="B38" s="110">
        <f>B36-B37</f>
        <v>11871.346153846156</v>
      </c>
      <c r="C38" s="111">
        <f>C36-C37</f>
        <v>130094.48615384614</v>
      </c>
      <c r="D38" s="111">
        <f>D36-D37</f>
        <v>71331.176025640976</v>
      </c>
      <c r="E38" s="111">
        <f>E36-E37</f>
        <v>123366.53099358967</v>
      </c>
      <c r="F38" s="112">
        <f>F36-F37</f>
        <v>137848.25031250005</v>
      </c>
    </row>
    <row r="39" spans="1:6" ht="1.5" customHeight="1" x14ac:dyDescent="0.2">
      <c r="A39" s="26"/>
      <c r="B39" s="31"/>
      <c r="C39" s="31"/>
      <c r="D39" s="31"/>
      <c r="E39" s="31"/>
      <c r="F39" s="31"/>
    </row>
    <row r="40" spans="1:6" ht="16" x14ac:dyDescent="0.2">
      <c r="A40" s="102"/>
      <c r="B40" s="107"/>
      <c r="C40" s="55"/>
      <c r="D40" s="55"/>
      <c r="E40" s="55"/>
      <c r="F40" s="101"/>
    </row>
    <row r="41" spans="1:6" ht="16" x14ac:dyDescent="0.2">
      <c r="A41" s="214" t="s">
        <v>132</v>
      </c>
      <c r="B41" s="113"/>
      <c r="C41" s="114">
        <f>B42</f>
        <v>11871.346153846156</v>
      </c>
      <c r="D41" s="114">
        <f>C42</f>
        <v>141965.8323076923</v>
      </c>
      <c r="E41" s="114">
        <f>D42</f>
        <v>213297.00833333327</v>
      </c>
      <c r="F41" s="115">
        <f>E42</f>
        <v>336663.53932692297</v>
      </c>
    </row>
    <row r="42" spans="1:6" ht="17" thickBot="1" x14ac:dyDescent="0.25">
      <c r="A42" s="146" t="s">
        <v>131</v>
      </c>
      <c r="B42" s="116">
        <f>B38+B41</f>
        <v>11871.346153846156</v>
      </c>
      <c r="C42" s="117">
        <f>C38+C41</f>
        <v>141965.8323076923</v>
      </c>
      <c r="D42" s="117">
        <f>D38+D41</f>
        <v>213297.00833333327</v>
      </c>
      <c r="E42" s="117">
        <f>E38+E41</f>
        <v>336663.53932692297</v>
      </c>
      <c r="F42" s="118">
        <f>F38+F41</f>
        <v>474511.78963942302</v>
      </c>
    </row>
    <row r="43" spans="1:6" x14ac:dyDescent="0.2">
      <c r="A43" s="17"/>
    </row>
  </sheetData>
  <sheetProtection selectLockedCells="1" selectUnlockedCells="1"/>
  <phoneticPr fontId="25" type="noConversion"/>
  <pageMargins left="0.71" right="0.71" top="0.79000000000000015" bottom="0.79000000000000015" header="0.51" footer="0.51"/>
  <pageSetup paperSize="9" orientation="portrait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F46"/>
  <sheetViews>
    <sheetView topLeftCell="A14" zoomScale="110" zoomScaleNormal="110" workbookViewId="0">
      <selection activeCell="P33" sqref="P33"/>
    </sheetView>
  </sheetViews>
  <sheetFormatPr baseColWidth="10" defaultRowHeight="15" x14ac:dyDescent="0.2"/>
  <cols>
    <col min="1" max="1" width="27.1640625" style="61" customWidth="1"/>
  </cols>
  <sheetData>
    <row r="2" spans="1:6" ht="16" x14ac:dyDescent="0.2">
      <c r="A2" s="61" t="s">
        <v>71</v>
      </c>
    </row>
    <row r="3" spans="1:6" x14ac:dyDescent="0.2">
      <c r="B3" s="40" t="str">
        <f>GuV_Jahre!B5</f>
        <v>JAHR 1</v>
      </c>
      <c r="C3" s="40" t="str">
        <f>GuV_Jahre!C5</f>
        <v>JAHR 2</v>
      </c>
      <c r="D3" s="40" t="str">
        <f>GuV_Jahre!D5</f>
        <v>JAHR 3</v>
      </c>
      <c r="E3" s="40" t="str">
        <f>GuV_Jahre!E5</f>
        <v>JAHR 4</v>
      </c>
      <c r="F3" s="40" t="str">
        <f>GuV_Jahre!F5</f>
        <v>JAHR 5</v>
      </c>
    </row>
    <row r="4" spans="1:6" ht="16" x14ac:dyDescent="0.2">
      <c r="A4" s="61" t="s">
        <v>72</v>
      </c>
      <c r="B4" s="1">
        <f>GuV_Jahre!B7</f>
        <v>0</v>
      </c>
      <c r="C4" s="1">
        <f>GuV_Jahre!C7</f>
        <v>118000</v>
      </c>
      <c r="D4" s="1">
        <f>GuV_Jahre!D7</f>
        <v>406000</v>
      </c>
      <c r="E4" s="1">
        <f>GuV_Jahre!E7</f>
        <v>586000</v>
      </c>
      <c r="F4" s="1">
        <f>GuV_Jahre!F7</f>
        <v>782000</v>
      </c>
    </row>
    <row r="5" spans="1:6" ht="16" x14ac:dyDescent="0.2">
      <c r="A5" s="61" t="s">
        <v>85</v>
      </c>
      <c r="B5" s="1">
        <f>GuV_Jahre!B39</f>
        <v>19041.666666666672</v>
      </c>
      <c r="C5" s="1">
        <f>GuV_Jahre!C39</f>
        <v>-20734.717948717938</v>
      </c>
      <c r="D5" s="1">
        <f>GuV_Jahre!D39</f>
        <v>17485.136538461502</v>
      </c>
      <c r="E5" s="1">
        <f>GuV_Jahre!E39</f>
        <v>70044.056538461649</v>
      </c>
      <c r="F5" s="1">
        <f>GuV_Jahre!F39</f>
        <v>154596.31125</v>
      </c>
    </row>
    <row r="13" spans="1:6" ht="16" x14ac:dyDescent="0.2">
      <c r="A13" s="61" t="s">
        <v>72</v>
      </c>
    </row>
    <row r="14" spans="1:6" x14ac:dyDescent="0.2">
      <c r="B14" t="str">
        <f>Umsatz_jährl!B5</f>
        <v>JAHR 1</v>
      </c>
      <c r="C14" t="str">
        <f>Umsatz_jährl!C5</f>
        <v>JAHR 2</v>
      </c>
      <c r="D14" t="str">
        <f>Umsatz_jährl!D5</f>
        <v>JAHR 3</v>
      </c>
      <c r="E14" t="str">
        <f>Umsatz_jährl!E5</f>
        <v>JAHR 4</v>
      </c>
      <c r="F14" t="str">
        <f>Umsatz_jährl!F5</f>
        <v>JAHR 5</v>
      </c>
    </row>
    <row r="15" spans="1:6" ht="16" x14ac:dyDescent="0.2">
      <c r="A15" s="61" t="str">
        <f>Umsatz_jährl!A7</f>
        <v xml:space="preserve">Auftrag klein </v>
      </c>
      <c r="B15">
        <f>Umsatz_jährl!B7</f>
        <v>0</v>
      </c>
      <c r="C15">
        <f>Umsatz_jährl!C7</f>
        <v>56000</v>
      </c>
      <c r="D15">
        <f>Umsatz_jährl!D7</f>
        <v>240000</v>
      </c>
      <c r="E15">
        <f>Umsatz_jährl!E7</f>
        <v>338000</v>
      </c>
      <c r="F15">
        <f>Umsatz_jährl!F7</f>
        <v>350000</v>
      </c>
    </row>
    <row r="16" spans="1:6" ht="16" x14ac:dyDescent="0.2">
      <c r="A16" s="61" t="str">
        <f>Umsatz_jährl!A8</f>
        <v>Auftrag mittel</v>
      </c>
      <c r="B16">
        <f>Umsatz_jährl!B8</f>
        <v>0</v>
      </c>
      <c r="C16">
        <f>Umsatz_jährl!C8</f>
        <v>0</v>
      </c>
      <c r="D16">
        <f>Umsatz_jährl!D8</f>
        <v>0</v>
      </c>
      <c r="E16">
        <f>Umsatz_jährl!E8</f>
        <v>0</v>
      </c>
      <c r="F16">
        <f>Umsatz_jährl!F8</f>
        <v>0</v>
      </c>
    </row>
    <row r="17" spans="1:6" ht="16" x14ac:dyDescent="0.2">
      <c r="A17" s="61" t="str">
        <f>Umsatz_jährl!A9</f>
        <v>Auftrag groß</v>
      </c>
      <c r="B17">
        <f>Umsatz_jährl!B9</f>
        <v>0</v>
      </c>
      <c r="C17">
        <f>Umsatz_jährl!C9</f>
        <v>60000</v>
      </c>
      <c r="D17">
        <f>Umsatz_jährl!D9</f>
        <v>150000</v>
      </c>
      <c r="E17">
        <f>Umsatz_jährl!E9</f>
        <v>200000</v>
      </c>
      <c r="F17">
        <f>Umsatz_jährl!F9</f>
        <v>360000</v>
      </c>
    </row>
    <row r="18" spans="1:6" ht="16" x14ac:dyDescent="0.2">
      <c r="A18" s="61" t="str">
        <f>Umsatz_jährl!A10</f>
        <v>Dienstleistung I</v>
      </c>
      <c r="B18">
        <f>Umsatz_jährl!B10</f>
        <v>0</v>
      </c>
      <c r="C18">
        <f>Umsatz_jährl!C10</f>
        <v>2000</v>
      </c>
      <c r="D18">
        <f>Umsatz_jährl!D10</f>
        <v>16000</v>
      </c>
      <c r="E18">
        <f>Umsatz_jährl!E10</f>
        <v>48000</v>
      </c>
      <c r="F18">
        <f>Umsatz_jährl!F10</f>
        <v>72000</v>
      </c>
    </row>
    <row r="22" spans="1:6" ht="16" x14ac:dyDescent="0.2">
      <c r="A22" s="61" t="str">
        <f>Umsatz_jährl!A11</f>
        <v>Dienstleistung II</v>
      </c>
      <c r="B22">
        <f>Umsatz_jährl!B11</f>
        <v>0</v>
      </c>
      <c r="C22">
        <f>Umsatz_jährl!C11</f>
        <v>0</v>
      </c>
      <c r="D22">
        <f>Umsatz_jährl!D11</f>
        <v>0</v>
      </c>
      <c r="E22">
        <f>Umsatz_jährl!E11</f>
        <v>0</v>
      </c>
      <c r="F22">
        <f>Umsatz_jährl!F11</f>
        <v>0</v>
      </c>
    </row>
    <row r="23" spans="1:6" ht="16" x14ac:dyDescent="0.2">
      <c r="A23" s="62" t="str">
        <f>Umsatz_jährl!A13</f>
        <v>Gesamtumsatz</v>
      </c>
      <c r="B23" s="53">
        <f>Umsatz_jährl!B13</f>
        <v>0</v>
      </c>
      <c r="C23" s="53">
        <f>Umsatz_jährl!C13</f>
        <v>118000</v>
      </c>
      <c r="D23" s="53">
        <f>Umsatz_jährl!D13</f>
        <v>406000</v>
      </c>
      <c r="E23" s="53">
        <f>Umsatz_jährl!E13</f>
        <v>586000</v>
      </c>
      <c r="F23" s="53">
        <f>Umsatz_jährl!F13</f>
        <v>782000</v>
      </c>
    </row>
    <row r="36" spans="1:6" ht="20" x14ac:dyDescent="0.25">
      <c r="A36" s="63" t="s">
        <v>75</v>
      </c>
      <c r="B36" s="42"/>
      <c r="C36" s="42"/>
      <c r="D36" s="42"/>
    </row>
    <row r="37" spans="1:6" x14ac:dyDescent="0.2">
      <c r="A37" s="64" t="s">
        <v>51</v>
      </c>
      <c r="B37" s="42"/>
      <c r="C37" s="42"/>
      <c r="D37" s="42"/>
    </row>
    <row r="38" spans="1:6" ht="16" thickBot="1" x14ac:dyDescent="0.25">
      <c r="A38" s="64"/>
      <c r="B38" s="42"/>
      <c r="C38" s="42"/>
      <c r="D38" s="42"/>
    </row>
    <row r="39" spans="1:6" ht="17" thickTop="1" thickBot="1" x14ac:dyDescent="0.25">
      <c r="A39" s="65"/>
      <c r="B39" s="43" t="s">
        <v>52</v>
      </c>
      <c r="C39" s="43" t="s">
        <v>49</v>
      </c>
      <c r="D39" s="43" t="s">
        <v>50</v>
      </c>
      <c r="E39" s="43" t="s">
        <v>81</v>
      </c>
      <c r="F39" s="43" t="s">
        <v>82</v>
      </c>
    </row>
    <row r="40" spans="1:6" ht="26.25" customHeight="1" thickTop="1" x14ac:dyDescent="0.2">
      <c r="A40" s="66" t="s">
        <v>29</v>
      </c>
      <c r="B40" s="44">
        <f>GuV_Jahre!B26</f>
        <v>90958.333333333328</v>
      </c>
      <c r="C40" s="44">
        <f>GuV_Jahre!C26</f>
        <v>234734.71794871794</v>
      </c>
      <c r="D40" s="44">
        <f>GuV_Jahre!D26</f>
        <v>392746.15384615387</v>
      </c>
      <c r="E40" s="44">
        <f>GuV_Jahre!E26</f>
        <v>532906.15384615376</v>
      </c>
      <c r="F40" s="44">
        <f>GuV_Jahre!F26</f>
        <v>664815</v>
      </c>
    </row>
    <row r="41" spans="1:6" ht="26.25" customHeight="1" x14ac:dyDescent="0.2">
      <c r="A41" s="67" t="s">
        <v>73</v>
      </c>
      <c r="B41" s="33">
        <f>SUM(B42:B44)</f>
        <v>45000</v>
      </c>
      <c r="C41" s="33">
        <f>SUM(C42:C44)</f>
        <v>319500</v>
      </c>
      <c r="D41" s="33">
        <f>SUM(D42:D44)</f>
        <v>138150</v>
      </c>
      <c r="E41" s="33">
        <f>SUM(E42:E44)</f>
        <v>194500</v>
      </c>
      <c r="F41" s="33">
        <f>SUM(F42:F44)</f>
        <v>273062.5</v>
      </c>
    </row>
    <row r="42" spans="1:6" ht="26.25" customHeight="1" x14ac:dyDescent="0.2">
      <c r="A42" s="68" t="s">
        <v>76</v>
      </c>
      <c r="B42" s="32">
        <f>GuV_Jahre!B10*0.5</f>
        <v>45000</v>
      </c>
      <c r="C42" s="32">
        <f>GuV_Jahre!C10*0.5</f>
        <v>48000</v>
      </c>
      <c r="D42" s="32">
        <f>GuV_Jahre!D10*0.5</f>
        <v>73650</v>
      </c>
      <c r="E42" s="32">
        <f>GuV_Jahre!E10*0.5</f>
        <v>96750</v>
      </c>
      <c r="F42" s="32">
        <f>GuV_Jahre!F10*0.5</f>
        <v>126937.5</v>
      </c>
    </row>
    <row r="43" spans="1:6" ht="26.25" customHeight="1" x14ac:dyDescent="0.2">
      <c r="A43" s="68" t="s">
        <v>77</v>
      </c>
      <c r="B43" s="32">
        <f>GuV_Jahre!B17*0.5</f>
        <v>0</v>
      </c>
      <c r="C43" s="32">
        <f>GuV_Jahre!C17*0.5</f>
        <v>21500</v>
      </c>
      <c r="D43" s="32">
        <f>GuV_Jahre!D17*0.5</f>
        <v>64500</v>
      </c>
      <c r="E43" s="32">
        <f>GuV_Jahre!E17*0.5</f>
        <v>96750</v>
      </c>
      <c r="F43" s="32">
        <f>GuV_Jahre!F17*0.5</f>
        <v>145125</v>
      </c>
    </row>
    <row r="44" spans="1:6" ht="26.25" customHeight="1" x14ac:dyDescent="0.2">
      <c r="A44" s="68" t="s">
        <v>92</v>
      </c>
      <c r="B44" s="32">
        <f>'Investition jährlich'!B11*0.5</f>
        <v>0</v>
      </c>
      <c r="C44" s="32">
        <f>'Investition jährlich'!C11*0.5</f>
        <v>250000</v>
      </c>
      <c r="D44" s="32">
        <f>'Investition jährlich'!D11*0.5</f>
        <v>0</v>
      </c>
      <c r="E44" s="32">
        <f>'Investition jährlich'!E8*0.5</f>
        <v>1000.0000000000001</v>
      </c>
      <c r="F44" s="32">
        <f>'Investition jährlich'!F8*0.5</f>
        <v>1000.0000000000001</v>
      </c>
    </row>
    <row r="46" spans="1:6" ht="16" x14ac:dyDescent="0.2">
      <c r="A46" s="69" t="s">
        <v>74</v>
      </c>
      <c r="B46" s="41">
        <f>B41/B40</f>
        <v>0.49473202015574902</v>
      </c>
      <c r="C46" s="41">
        <f>C41/C40</f>
        <v>1.3611109715342602</v>
      </c>
      <c r="D46" s="41">
        <f>D41/D40</f>
        <v>0.35175392208707912</v>
      </c>
      <c r="E46" s="41">
        <f>E41/E40</f>
        <v>0.36497983480999691</v>
      </c>
      <c r="F46" s="41">
        <f>F41/E40</f>
        <v>0.51240260227663126</v>
      </c>
    </row>
  </sheetData>
  <phoneticPr fontId="25" type="noConversion"/>
  <pageMargins left="0.70000000000000007" right="0.70000000000000007" top="0.79000000000000015" bottom="0.79000000000000015" header="0.30000000000000004" footer="0.30000000000000004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59C00"/>
    <pageSetUpPr fitToPage="1"/>
  </sheetPr>
  <dimension ref="A2:BN45"/>
  <sheetViews>
    <sheetView showGridLines="0" zoomScale="120" zoomScaleNormal="120" workbookViewId="0">
      <selection activeCell="A7" sqref="A7"/>
    </sheetView>
  </sheetViews>
  <sheetFormatPr baseColWidth="10" defaultColWidth="8.5" defaultRowHeight="15" x14ac:dyDescent="0.2"/>
  <cols>
    <col min="1" max="1" width="36.6640625" customWidth="1"/>
    <col min="2" max="14" width="8.83203125" customWidth="1"/>
    <col min="39" max="39" width="8.83203125" customWidth="1"/>
  </cols>
  <sheetData>
    <row r="2" spans="1:66" ht="19" x14ac:dyDescent="0.25">
      <c r="A2" s="13" t="s">
        <v>110</v>
      </c>
      <c r="B2" s="54"/>
      <c r="C2" s="46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</row>
    <row r="3" spans="1:66" x14ac:dyDescent="0.2">
      <c r="A3" s="17" t="s">
        <v>51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</row>
    <row r="4" spans="1:66" ht="16" thickBot="1" x14ac:dyDescent="0.25">
      <c r="A4" s="17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</row>
    <row r="5" spans="1:66" ht="16" x14ac:dyDescent="0.25">
      <c r="A5" s="70"/>
      <c r="B5" s="93"/>
      <c r="C5" s="93"/>
      <c r="D5" s="93"/>
      <c r="E5" s="93"/>
      <c r="F5" s="93"/>
      <c r="G5" s="215" t="s">
        <v>103</v>
      </c>
      <c r="H5" s="215"/>
      <c r="I5" s="215"/>
      <c r="J5" s="93"/>
      <c r="K5" s="93"/>
      <c r="L5" s="93"/>
      <c r="M5" s="93"/>
      <c r="N5" s="60"/>
    </row>
    <row r="6" spans="1:66" x14ac:dyDescent="0.2">
      <c r="A6" s="139" t="s">
        <v>114</v>
      </c>
      <c r="B6" s="84" t="s">
        <v>2</v>
      </c>
      <c r="C6" s="80" t="s">
        <v>3</v>
      </c>
      <c r="D6" s="80" t="s">
        <v>4</v>
      </c>
      <c r="E6" s="80" t="s">
        <v>5</v>
      </c>
      <c r="F6" s="80" t="s">
        <v>6</v>
      </c>
      <c r="G6" s="80" t="s">
        <v>7</v>
      </c>
      <c r="H6" s="80" t="s">
        <v>8</v>
      </c>
      <c r="I6" s="80" t="s">
        <v>9</v>
      </c>
      <c r="J6" s="80" t="s">
        <v>10</v>
      </c>
      <c r="K6" s="80" t="s">
        <v>11</v>
      </c>
      <c r="L6" s="80" t="s">
        <v>12</v>
      </c>
      <c r="M6" s="80" t="s">
        <v>13</v>
      </c>
      <c r="N6" s="81" t="s">
        <v>14</v>
      </c>
    </row>
    <row r="7" spans="1:66" ht="35" customHeight="1" x14ac:dyDescent="0.2">
      <c r="A7" s="137" t="s">
        <v>111</v>
      </c>
      <c r="B7" s="129">
        <v>0</v>
      </c>
      <c r="C7" s="130">
        <v>0</v>
      </c>
      <c r="D7" s="130">
        <v>0</v>
      </c>
      <c r="E7" s="130">
        <v>0</v>
      </c>
      <c r="F7" s="130">
        <v>0</v>
      </c>
      <c r="G7" s="130">
        <v>0</v>
      </c>
      <c r="H7" s="130">
        <v>0</v>
      </c>
      <c r="I7" s="130">
        <v>0</v>
      </c>
      <c r="J7" s="130">
        <v>0</v>
      </c>
      <c r="K7" s="130">
        <v>0</v>
      </c>
      <c r="L7" s="130">
        <v>0</v>
      </c>
      <c r="M7" s="130">
        <v>0</v>
      </c>
      <c r="N7" s="49">
        <f t="shared" ref="N7:N11" si="0">SUM(B7:M7)</f>
        <v>0</v>
      </c>
    </row>
    <row r="8" spans="1:66" ht="35" customHeight="1" x14ac:dyDescent="0.2">
      <c r="A8" s="138" t="s">
        <v>112</v>
      </c>
      <c r="B8" s="127">
        <v>0</v>
      </c>
      <c r="C8" s="128">
        <v>0</v>
      </c>
      <c r="D8" s="128">
        <v>0</v>
      </c>
      <c r="E8" s="128">
        <v>0</v>
      </c>
      <c r="F8" s="128">
        <v>0</v>
      </c>
      <c r="G8" s="128">
        <v>0</v>
      </c>
      <c r="H8" s="128">
        <v>0</v>
      </c>
      <c r="I8" s="128">
        <v>0</v>
      </c>
      <c r="J8" s="128">
        <v>0</v>
      </c>
      <c r="K8" s="128">
        <v>0</v>
      </c>
      <c r="L8" s="128">
        <v>0</v>
      </c>
      <c r="M8" s="128">
        <v>0</v>
      </c>
      <c r="N8" s="49">
        <f t="shared" si="0"/>
        <v>0</v>
      </c>
    </row>
    <row r="9" spans="1:66" ht="35" customHeight="1" x14ac:dyDescent="0.2">
      <c r="A9" s="137" t="s">
        <v>113</v>
      </c>
      <c r="B9" s="125">
        <v>0</v>
      </c>
      <c r="C9" s="126">
        <v>0</v>
      </c>
      <c r="D9" s="126">
        <v>0</v>
      </c>
      <c r="E9" s="126">
        <v>0</v>
      </c>
      <c r="F9" s="126">
        <v>0</v>
      </c>
      <c r="G9" s="126">
        <v>0</v>
      </c>
      <c r="H9" s="126">
        <v>0</v>
      </c>
      <c r="I9" s="126"/>
      <c r="J9" s="126">
        <v>0</v>
      </c>
      <c r="K9" s="126">
        <v>0</v>
      </c>
      <c r="L9" s="126">
        <v>0</v>
      </c>
      <c r="M9" s="126">
        <v>0</v>
      </c>
      <c r="N9" s="49">
        <f t="shared" si="0"/>
        <v>0</v>
      </c>
    </row>
    <row r="10" spans="1:66" ht="35" customHeight="1" x14ac:dyDescent="0.2">
      <c r="A10" s="138" t="s">
        <v>115</v>
      </c>
      <c r="B10" s="123">
        <v>0</v>
      </c>
      <c r="C10" s="124">
        <v>0</v>
      </c>
      <c r="D10" s="124">
        <v>0</v>
      </c>
      <c r="E10" s="124">
        <v>0</v>
      </c>
      <c r="F10" s="124">
        <v>0</v>
      </c>
      <c r="G10" s="124">
        <v>0</v>
      </c>
      <c r="H10" s="124">
        <v>0</v>
      </c>
      <c r="I10" s="124">
        <v>0</v>
      </c>
      <c r="J10" s="124">
        <v>0</v>
      </c>
      <c r="K10" s="124">
        <v>0</v>
      </c>
      <c r="L10" s="124">
        <v>0</v>
      </c>
      <c r="M10" s="124">
        <v>0</v>
      </c>
      <c r="N10" s="49">
        <f>SUM(B10:M10)</f>
        <v>0</v>
      </c>
    </row>
    <row r="11" spans="1:66" ht="35" customHeight="1" x14ac:dyDescent="0.2">
      <c r="A11" s="145" t="s">
        <v>116</v>
      </c>
      <c r="B11" s="142">
        <v>0</v>
      </c>
      <c r="C11" s="143">
        <v>0</v>
      </c>
      <c r="D11" s="143">
        <v>0</v>
      </c>
      <c r="E11" s="143">
        <v>0</v>
      </c>
      <c r="F11" s="143">
        <v>0</v>
      </c>
      <c r="G11" s="143">
        <v>0</v>
      </c>
      <c r="H11" s="143">
        <v>0</v>
      </c>
      <c r="I11" s="143">
        <v>0</v>
      </c>
      <c r="J11" s="143">
        <v>0</v>
      </c>
      <c r="K11" s="143">
        <v>0</v>
      </c>
      <c r="L11" s="143">
        <v>0</v>
      </c>
      <c r="M11" s="143">
        <v>0</v>
      </c>
      <c r="N11" s="144">
        <f t="shared" si="0"/>
        <v>0</v>
      </c>
    </row>
    <row r="12" spans="1:66" ht="16" thickBot="1" x14ac:dyDescent="0.25">
      <c r="A12" s="140" t="s">
        <v>15</v>
      </c>
      <c r="B12" s="127">
        <f t="shared" ref="B12:M12" si="1">SUM(B7:B11)</f>
        <v>0</v>
      </c>
      <c r="C12" s="128">
        <f t="shared" si="1"/>
        <v>0</v>
      </c>
      <c r="D12" s="128">
        <f t="shared" si="1"/>
        <v>0</v>
      </c>
      <c r="E12" s="128">
        <f t="shared" si="1"/>
        <v>0</v>
      </c>
      <c r="F12" s="128">
        <f t="shared" si="1"/>
        <v>0</v>
      </c>
      <c r="G12" s="128">
        <f t="shared" si="1"/>
        <v>0</v>
      </c>
      <c r="H12" s="128">
        <f t="shared" si="1"/>
        <v>0</v>
      </c>
      <c r="I12" s="128">
        <f t="shared" si="1"/>
        <v>0</v>
      </c>
      <c r="J12" s="128">
        <f t="shared" si="1"/>
        <v>0</v>
      </c>
      <c r="K12" s="128">
        <f t="shared" si="1"/>
        <v>0</v>
      </c>
      <c r="L12" s="128">
        <f t="shared" si="1"/>
        <v>0</v>
      </c>
      <c r="M12" s="128">
        <f t="shared" si="1"/>
        <v>0</v>
      </c>
      <c r="N12" s="49">
        <f>SUM(B12:M12)</f>
        <v>0</v>
      </c>
    </row>
    <row r="13" spans="1:66" ht="16" x14ac:dyDescent="0.25">
      <c r="A13" s="70"/>
      <c r="B13" s="93"/>
      <c r="C13" s="93"/>
      <c r="D13" s="93"/>
      <c r="E13" s="93"/>
      <c r="F13" s="93"/>
      <c r="G13" s="215" t="s">
        <v>104</v>
      </c>
      <c r="H13" s="215"/>
      <c r="I13" s="215"/>
      <c r="J13" s="93"/>
      <c r="K13" s="93"/>
      <c r="L13" s="93"/>
      <c r="M13" s="93"/>
      <c r="N13" s="60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</row>
    <row r="14" spans="1:66" x14ac:dyDescent="0.2">
      <c r="A14" s="139" t="s">
        <v>114</v>
      </c>
      <c r="B14" s="84" t="s">
        <v>2</v>
      </c>
      <c r="C14" s="80" t="s">
        <v>3</v>
      </c>
      <c r="D14" s="80" t="s">
        <v>4</v>
      </c>
      <c r="E14" s="80" t="s">
        <v>5</v>
      </c>
      <c r="F14" s="80" t="s">
        <v>6</v>
      </c>
      <c r="G14" s="80" t="s">
        <v>7</v>
      </c>
      <c r="H14" s="80" t="s">
        <v>8</v>
      </c>
      <c r="I14" s="80" t="s">
        <v>9</v>
      </c>
      <c r="J14" s="80" t="s">
        <v>10</v>
      </c>
      <c r="K14" s="80" t="s">
        <v>11</v>
      </c>
      <c r="L14" s="80" t="s">
        <v>12</v>
      </c>
      <c r="M14" s="80" t="s">
        <v>13</v>
      </c>
      <c r="N14" s="81" t="s">
        <v>14</v>
      </c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</row>
    <row r="15" spans="1:66" ht="35" customHeight="1" x14ac:dyDescent="0.2">
      <c r="A15" s="71" t="str">
        <f>A7</f>
        <v xml:space="preserve">Auftrag klein </v>
      </c>
      <c r="B15" s="129">
        <v>0</v>
      </c>
      <c r="C15" s="130">
        <v>0</v>
      </c>
      <c r="D15" s="130">
        <v>0</v>
      </c>
      <c r="E15" s="130">
        <v>0</v>
      </c>
      <c r="F15" s="130">
        <v>0</v>
      </c>
      <c r="G15" s="130">
        <v>0</v>
      </c>
      <c r="H15" s="130">
        <v>8000</v>
      </c>
      <c r="I15" s="130">
        <v>8000</v>
      </c>
      <c r="J15" s="130">
        <v>10000</v>
      </c>
      <c r="K15" s="130">
        <v>8000</v>
      </c>
      <c r="L15" s="130">
        <v>10000</v>
      </c>
      <c r="M15" s="130">
        <v>12000</v>
      </c>
      <c r="N15" s="49">
        <f>SUM(B15:M15)</f>
        <v>56000</v>
      </c>
    </row>
    <row r="16" spans="1:66" ht="35" customHeight="1" x14ac:dyDescent="0.2">
      <c r="A16" s="72" t="str">
        <f>A8</f>
        <v>Auftrag mittel</v>
      </c>
      <c r="B16" s="127">
        <v>0</v>
      </c>
      <c r="C16" s="128">
        <v>0</v>
      </c>
      <c r="D16" s="128">
        <v>0</v>
      </c>
      <c r="E16" s="128">
        <v>0</v>
      </c>
      <c r="F16" s="128">
        <v>0</v>
      </c>
      <c r="G16" s="128">
        <v>0</v>
      </c>
      <c r="H16" s="128">
        <v>0</v>
      </c>
      <c r="I16" s="128">
        <v>0</v>
      </c>
      <c r="J16" s="128">
        <v>0</v>
      </c>
      <c r="K16" s="128">
        <v>0</v>
      </c>
      <c r="L16" s="128">
        <v>0</v>
      </c>
      <c r="M16" s="128">
        <v>0</v>
      </c>
      <c r="N16" s="49">
        <f>SUM(B16:M16)</f>
        <v>0</v>
      </c>
    </row>
    <row r="17" spans="1:14" ht="35" customHeight="1" x14ac:dyDescent="0.2">
      <c r="A17" s="71" t="str">
        <f>A9</f>
        <v>Auftrag groß</v>
      </c>
      <c r="B17" s="125">
        <v>0</v>
      </c>
      <c r="C17" s="126">
        <v>0</v>
      </c>
      <c r="D17" s="126">
        <v>0</v>
      </c>
      <c r="E17" s="126">
        <v>0</v>
      </c>
      <c r="F17" s="126">
        <v>0</v>
      </c>
      <c r="G17" s="126">
        <v>0</v>
      </c>
      <c r="H17" s="126">
        <v>0</v>
      </c>
      <c r="I17" s="126">
        <v>10000</v>
      </c>
      <c r="J17" s="126">
        <v>0</v>
      </c>
      <c r="K17" s="126">
        <v>0</v>
      </c>
      <c r="L17" s="126">
        <v>0</v>
      </c>
      <c r="M17" s="126">
        <v>50000</v>
      </c>
      <c r="N17" s="49">
        <f>SUM(B17:M17)</f>
        <v>60000</v>
      </c>
    </row>
    <row r="18" spans="1:14" ht="35" customHeight="1" x14ac:dyDescent="0.2">
      <c r="A18" s="72" t="str">
        <f>A10</f>
        <v>Dienstleistung I</v>
      </c>
      <c r="B18" s="123">
        <v>0</v>
      </c>
      <c r="C18" s="124">
        <v>0</v>
      </c>
      <c r="D18" s="124">
        <v>0</v>
      </c>
      <c r="E18" s="124">
        <v>0</v>
      </c>
      <c r="F18" s="124">
        <v>0</v>
      </c>
      <c r="G18" s="124">
        <v>0</v>
      </c>
      <c r="H18" s="124">
        <v>0</v>
      </c>
      <c r="I18" s="124">
        <v>0</v>
      </c>
      <c r="J18" s="124">
        <v>1000</v>
      </c>
      <c r="K18" s="124">
        <v>0</v>
      </c>
      <c r="L18" s="124">
        <v>1000</v>
      </c>
      <c r="M18" s="124">
        <v>0</v>
      </c>
      <c r="N18" s="49">
        <f>SUM(B18:M18)</f>
        <v>2000</v>
      </c>
    </row>
    <row r="19" spans="1:14" ht="35" customHeight="1" x14ac:dyDescent="0.2">
      <c r="A19" s="141" t="str">
        <f>A11</f>
        <v>Dienstleistung II</v>
      </c>
      <c r="B19" s="142">
        <v>0</v>
      </c>
      <c r="C19" s="143">
        <v>0</v>
      </c>
      <c r="D19" s="143">
        <v>0</v>
      </c>
      <c r="E19" s="143">
        <v>0</v>
      </c>
      <c r="F19" s="143">
        <v>0</v>
      </c>
      <c r="G19" s="143">
        <v>0</v>
      </c>
      <c r="H19" s="143">
        <v>0</v>
      </c>
      <c r="I19" s="143">
        <v>0</v>
      </c>
      <c r="J19" s="143">
        <v>0</v>
      </c>
      <c r="K19" s="143">
        <v>0</v>
      </c>
      <c r="L19" s="143">
        <v>0</v>
      </c>
      <c r="M19" s="143">
        <v>0</v>
      </c>
      <c r="N19" s="144">
        <f>SUM(B19:M19)</f>
        <v>0</v>
      </c>
    </row>
    <row r="20" spans="1:14" ht="15" customHeight="1" thickBot="1" x14ac:dyDescent="0.25">
      <c r="A20" s="140" t="s">
        <v>15</v>
      </c>
      <c r="B20" s="123">
        <f t="shared" ref="B20:N20" si="2">SUM(B15:B19)</f>
        <v>0</v>
      </c>
      <c r="C20" s="124">
        <f t="shared" si="2"/>
        <v>0</v>
      </c>
      <c r="D20" s="124">
        <f t="shared" si="2"/>
        <v>0</v>
      </c>
      <c r="E20" s="124">
        <f t="shared" si="2"/>
        <v>0</v>
      </c>
      <c r="F20" s="124">
        <f t="shared" si="2"/>
        <v>0</v>
      </c>
      <c r="G20" s="124">
        <f t="shared" si="2"/>
        <v>0</v>
      </c>
      <c r="H20" s="124">
        <f t="shared" si="2"/>
        <v>8000</v>
      </c>
      <c r="I20" s="124">
        <f t="shared" si="2"/>
        <v>18000</v>
      </c>
      <c r="J20" s="124">
        <f t="shared" si="2"/>
        <v>11000</v>
      </c>
      <c r="K20" s="124">
        <f t="shared" si="2"/>
        <v>8000</v>
      </c>
      <c r="L20" s="124">
        <f t="shared" si="2"/>
        <v>11000</v>
      </c>
      <c r="M20" s="124">
        <f t="shared" si="2"/>
        <v>62000</v>
      </c>
      <c r="N20" s="49">
        <f t="shared" si="2"/>
        <v>118000</v>
      </c>
    </row>
    <row r="21" spans="1:14" ht="16" x14ac:dyDescent="0.25">
      <c r="A21" s="70"/>
      <c r="B21" s="93"/>
      <c r="C21" s="93"/>
      <c r="D21" s="93"/>
      <c r="E21" s="93"/>
      <c r="F21" s="93"/>
      <c r="G21" s="215" t="s">
        <v>107</v>
      </c>
      <c r="H21" s="215"/>
      <c r="I21" s="215"/>
      <c r="J21" s="93"/>
      <c r="K21" s="93"/>
      <c r="L21" s="93"/>
      <c r="M21" s="93"/>
      <c r="N21" s="60"/>
    </row>
    <row r="22" spans="1:14" x14ac:dyDescent="0.2">
      <c r="A22" s="139" t="s">
        <v>114</v>
      </c>
      <c r="B22" s="84" t="s">
        <v>2</v>
      </c>
      <c r="C22" s="80" t="s">
        <v>3</v>
      </c>
      <c r="D22" s="80" t="s">
        <v>4</v>
      </c>
      <c r="E22" s="80" t="s">
        <v>5</v>
      </c>
      <c r="F22" s="80" t="s">
        <v>6</v>
      </c>
      <c r="G22" s="80" t="s">
        <v>7</v>
      </c>
      <c r="H22" s="80" t="s">
        <v>8</v>
      </c>
      <c r="I22" s="80" t="s">
        <v>9</v>
      </c>
      <c r="J22" s="80" t="s">
        <v>10</v>
      </c>
      <c r="K22" s="80" t="s">
        <v>11</v>
      </c>
      <c r="L22" s="80" t="s">
        <v>12</v>
      </c>
      <c r="M22" s="80" t="s">
        <v>13</v>
      </c>
      <c r="N22" s="81" t="s">
        <v>14</v>
      </c>
    </row>
    <row r="23" spans="1:14" ht="35" customHeight="1" x14ac:dyDescent="0.2">
      <c r="A23" s="71" t="str">
        <f>A15</f>
        <v xml:space="preserve">Auftrag klein </v>
      </c>
      <c r="B23" s="129">
        <v>20000</v>
      </c>
      <c r="C23" s="130">
        <v>20000</v>
      </c>
      <c r="D23" s="130">
        <v>20000</v>
      </c>
      <c r="E23" s="130">
        <v>20000</v>
      </c>
      <c r="F23" s="130">
        <v>20000</v>
      </c>
      <c r="G23" s="130">
        <v>20000</v>
      </c>
      <c r="H23" s="130">
        <v>20000</v>
      </c>
      <c r="I23" s="130">
        <v>20000</v>
      </c>
      <c r="J23" s="130">
        <v>20000</v>
      </c>
      <c r="K23" s="130">
        <v>20000</v>
      </c>
      <c r="L23" s="130">
        <v>20000</v>
      </c>
      <c r="M23" s="130">
        <v>20000</v>
      </c>
      <c r="N23" s="49">
        <f t="shared" ref="N23" si="3">SUM(B23:M23)</f>
        <v>240000</v>
      </c>
    </row>
    <row r="24" spans="1:14" ht="35" customHeight="1" x14ac:dyDescent="0.2">
      <c r="A24" s="72" t="str">
        <f>A16</f>
        <v>Auftrag mittel</v>
      </c>
      <c r="B24" s="127">
        <v>0</v>
      </c>
      <c r="C24" s="128">
        <v>0</v>
      </c>
      <c r="D24" s="128">
        <v>0</v>
      </c>
      <c r="E24" s="128">
        <v>0</v>
      </c>
      <c r="F24" s="128">
        <v>0</v>
      </c>
      <c r="G24" s="128">
        <v>0</v>
      </c>
      <c r="H24" s="128">
        <v>0</v>
      </c>
      <c r="I24" s="128">
        <v>0</v>
      </c>
      <c r="J24" s="128">
        <v>0</v>
      </c>
      <c r="K24" s="128">
        <v>0</v>
      </c>
      <c r="L24" s="128">
        <v>0</v>
      </c>
      <c r="M24" s="128">
        <v>0</v>
      </c>
      <c r="N24" s="49">
        <f>SUM(B24:M24)</f>
        <v>0</v>
      </c>
    </row>
    <row r="25" spans="1:14" ht="35" customHeight="1" x14ac:dyDescent="0.2">
      <c r="A25" s="71" t="str">
        <f>A17</f>
        <v>Auftrag groß</v>
      </c>
      <c r="B25" s="125">
        <v>0</v>
      </c>
      <c r="C25" s="126">
        <v>0</v>
      </c>
      <c r="D25" s="126">
        <v>50000</v>
      </c>
      <c r="E25" s="126">
        <v>0</v>
      </c>
      <c r="F25" s="126">
        <v>0</v>
      </c>
      <c r="G25" s="126">
        <v>0</v>
      </c>
      <c r="H25" s="126">
        <v>50000</v>
      </c>
      <c r="I25" s="126">
        <v>0</v>
      </c>
      <c r="J25" s="126">
        <v>0</v>
      </c>
      <c r="K25" s="126">
        <v>0</v>
      </c>
      <c r="L25" s="126">
        <v>0</v>
      </c>
      <c r="M25" s="126">
        <v>50000</v>
      </c>
      <c r="N25" s="49">
        <f>SUM(B25:M25)</f>
        <v>150000</v>
      </c>
    </row>
    <row r="26" spans="1:14" ht="35" customHeight="1" x14ac:dyDescent="0.2">
      <c r="A26" s="72" t="str">
        <f>A18</f>
        <v>Dienstleistung I</v>
      </c>
      <c r="B26" s="123">
        <v>2000</v>
      </c>
      <c r="C26" s="124">
        <v>2000</v>
      </c>
      <c r="D26" s="124">
        <v>0</v>
      </c>
      <c r="E26" s="124">
        <v>2000</v>
      </c>
      <c r="F26" s="124">
        <v>2000</v>
      </c>
      <c r="G26" s="124">
        <v>2000</v>
      </c>
      <c r="H26" s="124">
        <v>0</v>
      </c>
      <c r="I26" s="124">
        <v>0</v>
      </c>
      <c r="J26" s="124">
        <v>2000</v>
      </c>
      <c r="K26" s="124">
        <v>2000</v>
      </c>
      <c r="L26" s="124">
        <v>2000</v>
      </c>
      <c r="M26" s="124">
        <v>0</v>
      </c>
      <c r="N26" s="49">
        <f t="shared" ref="N26" si="4">SUM(B26:M26)</f>
        <v>16000</v>
      </c>
    </row>
    <row r="27" spans="1:14" ht="35" customHeight="1" x14ac:dyDescent="0.2">
      <c r="A27" s="141" t="str">
        <f>A19</f>
        <v>Dienstleistung II</v>
      </c>
      <c r="B27" s="142">
        <v>0</v>
      </c>
      <c r="C27" s="143">
        <v>0</v>
      </c>
      <c r="D27" s="143">
        <v>0</v>
      </c>
      <c r="E27" s="143">
        <v>0</v>
      </c>
      <c r="F27" s="143">
        <v>0</v>
      </c>
      <c r="G27" s="143">
        <v>0</v>
      </c>
      <c r="H27" s="143">
        <v>0</v>
      </c>
      <c r="I27" s="143">
        <v>0</v>
      </c>
      <c r="J27" s="143">
        <v>0</v>
      </c>
      <c r="K27" s="143">
        <v>0</v>
      </c>
      <c r="L27" s="143">
        <v>0</v>
      </c>
      <c r="M27" s="143">
        <v>0</v>
      </c>
      <c r="N27" s="144">
        <f>SUM(B27:M27)</f>
        <v>0</v>
      </c>
    </row>
    <row r="28" spans="1:14" ht="15" customHeight="1" thickBot="1" x14ac:dyDescent="0.25">
      <c r="A28" s="140" t="s">
        <v>15</v>
      </c>
      <c r="B28" s="123">
        <f t="shared" ref="B28:N28" si="5">SUM(B23:B27)</f>
        <v>22000</v>
      </c>
      <c r="C28" s="124">
        <f t="shared" si="5"/>
        <v>22000</v>
      </c>
      <c r="D28" s="124">
        <f t="shared" si="5"/>
        <v>70000</v>
      </c>
      <c r="E28" s="124">
        <f t="shared" si="5"/>
        <v>22000</v>
      </c>
      <c r="F28" s="124">
        <f t="shared" si="5"/>
        <v>22000</v>
      </c>
      <c r="G28" s="124">
        <f t="shared" si="5"/>
        <v>22000</v>
      </c>
      <c r="H28" s="124">
        <f t="shared" si="5"/>
        <v>70000</v>
      </c>
      <c r="I28" s="124">
        <f t="shared" si="5"/>
        <v>20000</v>
      </c>
      <c r="J28" s="124">
        <f t="shared" si="5"/>
        <v>22000</v>
      </c>
      <c r="K28" s="124">
        <f t="shared" si="5"/>
        <v>22000</v>
      </c>
      <c r="L28" s="124">
        <f t="shared" si="5"/>
        <v>22000</v>
      </c>
      <c r="M28" s="124">
        <f t="shared" si="5"/>
        <v>70000</v>
      </c>
      <c r="N28" s="49">
        <f t="shared" si="5"/>
        <v>406000</v>
      </c>
    </row>
    <row r="29" spans="1:14" ht="16" x14ac:dyDescent="0.25">
      <c r="A29" s="70"/>
      <c r="B29" s="93"/>
      <c r="C29" s="93"/>
      <c r="D29" s="93"/>
      <c r="E29" s="93"/>
      <c r="F29" s="93"/>
      <c r="G29" s="215" t="s">
        <v>106</v>
      </c>
      <c r="H29" s="215"/>
      <c r="I29" s="215"/>
      <c r="J29" s="93"/>
      <c r="K29" s="93"/>
      <c r="L29" s="93"/>
      <c r="M29" s="93"/>
      <c r="N29" s="60"/>
    </row>
    <row r="30" spans="1:14" x14ac:dyDescent="0.2">
      <c r="A30" s="139" t="s">
        <v>114</v>
      </c>
      <c r="B30" s="84" t="s">
        <v>2</v>
      </c>
      <c r="C30" s="80" t="s">
        <v>3</v>
      </c>
      <c r="D30" s="80" t="s">
        <v>4</v>
      </c>
      <c r="E30" s="80" t="s">
        <v>5</v>
      </c>
      <c r="F30" s="80" t="s">
        <v>6</v>
      </c>
      <c r="G30" s="80" t="s">
        <v>7</v>
      </c>
      <c r="H30" s="80" t="s">
        <v>8</v>
      </c>
      <c r="I30" s="80" t="s">
        <v>9</v>
      </c>
      <c r="J30" s="80" t="s">
        <v>10</v>
      </c>
      <c r="K30" s="80" t="s">
        <v>11</v>
      </c>
      <c r="L30" s="80" t="s">
        <v>12</v>
      </c>
      <c r="M30" s="80" t="s">
        <v>13</v>
      </c>
      <c r="N30" s="81" t="s">
        <v>14</v>
      </c>
    </row>
    <row r="31" spans="1:14" ht="35" customHeight="1" x14ac:dyDescent="0.2">
      <c r="A31" s="71" t="str">
        <f>A23</f>
        <v xml:space="preserve">Auftrag klein </v>
      </c>
      <c r="B31" s="129">
        <v>28000</v>
      </c>
      <c r="C31" s="130">
        <v>28000</v>
      </c>
      <c r="D31" s="130">
        <v>28000</v>
      </c>
      <c r="E31" s="130">
        <v>28000</v>
      </c>
      <c r="F31" s="130">
        <v>28000</v>
      </c>
      <c r="G31" s="130">
        <v>28000</v>
      </c>
      <c r="H31" s="130">
        <v>28000</v>
      </c>
      <c r="I31" s="130">
        <v>28000</v>
      </c>
      <c r="J31" s="130">
        <v>28000</v>
      </c>
      <c r="K31" s="130">
        <v>28000</v>
      </c>
      <c r="L31" s="130">
        <v>28000</v>
      </c>
      <c r="M31" s="130">
        <v>30000</v>
      </c>
      <c r="N31" s="49">
        <f t="shared" ref="N31:N35" si="6">SUM(B31:M31)</f>
        <v>338000</v>
      </c>
    </row>
    <row r="32" spans="1:14" ht="35" customHeight="1" x14ac:dyDescent="0.2">
      <c r="A32" s="72" t="str">
        <f>A24</f>
        <v>Auftrag mittel</v>
      </c>
      <c r="B32" s="127">
        <v>0</v>
      </c>
      <c r="C32" s="128">
        <v>0</v>
      </c>
      <c r="D32" s="128">
        <v>0</v>
      </c>
      <c r="E32" s="128">
        <v>0</v>
      </c>
      <c r="F32" s="128">
        <v>0</v>
      </c>
      <c r="G32" s="128">
        <v>0</v>
      </c>
      <c r="H32" s="128">
        <v>0</v>
      </c>
      <c r="I32" s="128">
        <v>0</v>
      </c>
      <c r="J32" s="128">
        <v>0</v>
      </c>
      <c r="K32" s="128">
        <v>0</v>
      </c>
      <c r="L32" s="128">
        <v>0</v>
      </c>
      <c r="M32" s="128">
        <v>0</v>
      </c>
      <c r="N32" s="49">
        <f t="shared" si="6"/>
        <v>0</v>
      </c>
    </row>
    <row r="33" spans="1:14" ht="35" customHeight="1" x14ac:dyDescent="0.2">
      <c r="A33" s="71" t="str">
        <f>A25</f>
        <v>Auftrag groß</v>
      </c>
      <c r="B33" s="125">
        <v>0</v>
      </c>
      <c r="C33" s="126">
        <v>0</v>
      </c>
      <c r="D33" s="126">
        <v>50000</v>
      </c>
      <c r="E33" s="126">
        <v>0</v>
      </c>
      <c r="F33" s="126">
        <v>0</v>
      </c>
      <c r="G33" s="126">
        <v>0</v>
      </c>
      <c r="H33" s="126">
        <v>50000</v>
      </c>
      <c r="I33" s="126">
        <v>0</v>
      </c>
      <c r="J33" s="126">
        <v>0</v>
      </c>
      <c r="K33" s="126">
        <v>50000</v>
      </c>
      <c r="L33" s="126">
        <v>0</v>
      </c>
      <c r="M33" s="126">
        <v>50000</v>
      </c>
      <c r="N33" s="49">
        <f>SUM(B33:M33)</f>
        <v>200000</v>
      </c>
    </row>
    <row r="34" spans="1:14" ht="35" customHeight="1" x14ac:dyDescent="0.2">
      <c r="A34" s="72" t="str">
        <f>A26</f>
        <v>Dienstleistung I</v>
      </c>
      <c r="B34" s="123">
        <v>4000</v>
      </c>
      <c r="C34" s="124">
        <v>4000</v>
      </c>
      <c r="D34" s="124">
        <v>4000</v>
      </c>
      <c r="E34" s="124">
        <v>4000</v>
      </c>
      <c r="F34" s="124">
        <v>4000</v>
      </c>
      <c r="G34" s="124">
        <v>4000</v>
      </c>
      <c r="H34" s="124">
        <v>4000</v>
      </c>
      <c r="I34" s="124">
        <v>4000</v>
      </c>
      <c r="J34" s="124">
        <v>4000</v>
      </c>
      <c r="K34" s="124">
        <v>4000</v>
      </c>
      <c r="L34" s="124">
        <v>4000</v>
      </c>
      <c r="M34" s="124">
        <v>4000</v>
      </c>
      <c r="N34" s="49">
        <f t="shared" si="6"/>
        <v>48000</v>
      </c>
    </row>
    <row r="35" spans="1:14" ht="35" customHeight="1" x14ac:dyDescent="0.2">
      <c r="A35" s="141" t="str">
        <f>A27</f>
        <v>Dienstleistung II</v>
      </c>
      <c r="B35" s="142">
        <v>0</v>
      </c>
      <c r="C35" s="143">
        <v>0</v>
      </c>
      <c r="D35" s="143">
        <v>0</v>
      </c>
      <c r="E35" s="143">
        <v>0</v>
      </c>
      <c r="F35" s="143">
        <v>0</v>
      </c>
      <c r="G35" s="143">
        <v>0</v>
      </c>
      <c r="H35" s="143">
        <v>0</v>
      </c>
      <c r="I35" s="143">
        <v>0</v>
      </c>
      <c r="J35" s="143">
        <v>0</v>
      </c>
      <c r="K35" s="143">
        <v>0</v>
      </c>
      <c r="L35" s="143">
        <v>0</v>
      </c>
      <c r="M35" s="143">
        <v>0</v>
      </c>
      <c r="N35" s="144">
        <f t="shared" si="6"/>
        <v>0</v>
      </c>
    </row>
    <row r="36" spans="1:14" ht="15" customHeight="1" thickBot="1" x14ac:dyDescent="0.25">
      <c r="A36" s="140" t="s">
        <v>15</v>
      </c>
      <c r="B36" s="123">
        <f t="shared" ref="B36:N36" si="7">SUM(B31:B35)</f>
        <v>32000</v>
      </c>
      <c r="C36" s="124">
        <f t="shared" si="7"/>
        <v>32000</v>
      </c>
      <c r="D36" s="124">
        <f t="shared" si="7"/>
        <v>82000</v>
      </c>
      <c r="E36" s="124">
        <f t="shared" si="7"/>
        <v>32000</v>
      </c>
      <c r="F36" s="124">
        <f t="shared" si="7"/>
        <v>32000</v>
      </c>
      <c r="G36" s="124">
        <f t="shared" si="7"/>
        <v>32000</v>
      </c>
      <c r="H36" s="124">
        <f t="shared" si="7"/>
        <v>82000</v>
      </c>
      <c r="I36" s="124">
        <f t="shared" si="7"/>
        <v>32000</v>
      </c>
      <c r="J36" s="124">
        <f t="shared" si="7"/>
        <v>32000</v>
      </c>
      <c r="K36" s="124">
        <f t="shared" si="7"/>
        <v>82000</v>
      </c>
      <c r="L36" s="124">
        <f t="shared" si="7"/>
        <v>32000</v>
      </c>
      <c r="M36" s="124">
        <f t="shared" si="7"/>
        <v>84000</v>
      </c>
      <c r="N36" s="49">
        <f t="shared" si="7"/>
        <v>586000</v>
      </c>
    </row>
    <row r="37" spans="1:14" ht="16" x14ac:dyDescent="0.25">
      <c r="A37" s="70"/>
      <c r="B37" s="93"/>
      <c r="C37" s="93"/>
      <c r="D37" s="93"/>
      <c r="E37" s="93"/>
      <c r="F37" s="93"/>
      <c r="G37" s="215" t="s">
        <v>105</v>
      </c>
      <c r="H37" s="215"/>
      <c r="I37" s="215"/>
      <c r="J37" s="93"/>
      <c r="K37" s="93"/>
      <c r="L37" s="93"/>
      <c r="M37" s="93"/>
      <c r="N37" s="60"/>
    </row>
    <row r="38" spans="1:14" x14ac:dyDescent="0.2">
      <c r="A38" s="139" t="s">
        <v>114</v>
      </c>
      <c r="B38" s="84" t="s">
        <v>2</v>
      </c>
      <c r="C38" s="80" t="s">
        <v>3</v>
      </c>
      <c r="D38" s="80" t="s">
        <v>4</v>
      </c>
      <c r="E38" s="80" t="s">
        <v>5</v>
      </c>
      <c r="F38" s="80" t="s">
        <v>6</v>
      </c>
      <c r="G38" s="80" t="s">
        <v>7</v>
      </c>
      <c r="H38" s="80" t="s">
        <v>8</v>
      </c>
      <c r="I38" s="80" t="s">
        <v>9</v>
      </c>
      <c r="J38" s="80" t="s">
        <v>10</v>
      </c>
      <c r="K38" s="80" t="s">
        <v>11</v>
      </c>
      <c r="L38" s="80" t="s">
        <v>12</v>
      </c>
      <c r="M38" s="80" t="s">
        <v>13</v>
      </c>
      <c r="N38" s="81" t="s">
        <v>14</v>
      </c>
    </row>
    <row r="39" spans="1:14" ht="35" customHeight="1" x14ac:dyDescent="0.2">
      <c r="A39" s="71" t="str">
        <f>A31</f>
        <v xml:space="preserve">Auftrag klein </v>
      </c>
      <c r="B39" s="129">
        <v>20000</v>
      </c>
      <c r="C39" s="130">
        <v>30000</v>
      </c>
      <c r="D39" s="130">
        <v>30000</v>
      </c>
      <c r="E39" s="130">
        <v>30000</v>
      </c>
      <c r="F39" s="130">
        <v>30000</v>
      </c>
      <c r="G39" s="130">
        <v>30000</v>
      </c>
      <c r="H39" s="130">
        <v>30000</v>
      </c>
      <c r="I39" s="130">
        <v>30000</v>
      </c>
      <c r="J39" s="130">
        <v>30000</v>
      </c>
      <c r="K39" s="130">
        <v>30000</v>
      </c>
      <c r="L39" s="130">
        <v>30000</v>
      </c>
      <c r="M39" s="130">
        <v>30000</v>
      </c>
      <c r="N39" s="49">
        <f t="shared" ref="N39:N43" si="8">SUM(B39:M39)</f>
        <v>350000</v>
      </c>
    </row>
    <row r="40" spans="1:14" ht="35" customHeight="1" x14ac:dyDescent="0.2">
      <c r="A40" s="72" t="str">
        <f>A32</f>
        <v>Auftrag mittel</v>
      </c>
      <c r="B40" s="127">
        <v>0</v>
      </c>
      <c r="C40" s="128">
        <v>0</v>
      </c>
      <c r="D40" s="128">
        <v>0</v>
      </c>
      <c r="E40" s="128">
        <v>0</v>
      </c>
      <c r="F40" s="128">
        <v>0</v>
      </c>
      <c r="G40" s="128">
        <v>0</v>
      </c>
      <c r="H40" s="128">
        <v>0</v>
      </c>
      <c r="I40" s="128">
        <v>0</v>
      </c>
      <c r="J40" s="128">
        <v>0</v>
      </c>
      <c r="K40" s="128">
        <v>0</v>
      </c>
      <c r="L40" s="128">
        <v>0</v>
      </c>
      <c r="M40" s="128">
        <v>0</v>
      </c>
      <c r="N40" s="49">
        <f t="shared" si="8"/>
        <v>0</v>
      </c>
    </row>
    <row r="41" spans="1:14" ht="35" customHeight="1" x14ac:dyDescent="0.2">
      <c r="A41" s="71" t="str">
        <f>A33</f>
        <v>Auftrag groß</v>
      </c>
      <c r="B41" s="125">
        <v>50000</v>
      </c>
      <c r="C41" s="126">
        <v>0</v>
      </c>
      <c r="D41" s="126">
        <v>50000</v>
      </c>
      <c r="E41" s="126">
        <v>0</v>
      </c>
      <c r="F41" s="126">
        <v>80000</v>
      </c>
      <c r="G41" s="126">
        <v>0</v>
      </c>
      <c r="H41" s="126">
        <v>50000</v>
      </c>
      <c r="I41" s="126">
        <v>0</v>
      </c>
      <c r="J41" s="126">
        <v>0</v>
      </c>
      <c r="K41" s="126">
        <v>80000</v>
      </c>
      <c r="L41" s="126">
        <v>0</v>
      </c>
      <c r="M41" s="126">
        <v>50000</v>
      </c>
      <c r="N41" s="49">
        <f t="shared" si="8"/>
        <v>360000</v>
      </c>
    </row>
    <row r="42" spans="1:14" ht="35" customHeight="1" x14ac:dyDescent="0.2">
      <c r="A42" s="72" t="str">
        <f>A34</f>
        <v>Dienstleistung I</v>
      </c>
      <c r="B42" s="123">
        <v>6000</v>
      </c>
      <c r="C42" s="124">
        <v>6000</v>
      </c>
      <c r="D42" s="124">
        <v>6000</v>
      </c>
      <c r="E42" s="124">
        <v>6000</v>
      </c>
      <c r="F42" s="124">
        <v>6000</v>
      </c>
      <c r="G42" s="124">
        <v>6000</v>
      </c>
      <c r="H42" s="124">
        <v>6000</v>
      </c>
      <c r="I42" s="124">
        <v>6000</v>
      </c>
      <c r="J42" s="124">
        <v>6000</v>
      </c>
      <c r="K42" s="124">
        <v>6000</v>
      </c>
      <c r="L42" s="124">
        <v>6000</v>
      </c>
      <c r="M42" s="124">
        <v>6000</v>
      </c>
      <c r="N42" s="49">
        <f t="shared" si="8"/>
        <v>72000</v>
      </c>
    </row>
    <row r="43" spans="1:14" ht="35" customHeight="1" x14ac:dyDescent="0.2">
      <c r="A43" s="141" t="str">
        <f>A35</f>
        <v>Dienstleistung II</v>
      </c>
      <c r="B43" s="142">
        <v>0</v>
      </c>
      <c r="C43" s="143">
        <v>0</v>
      </c>
      <c r="D43" s="143">
        <v>0</v>
      </c>
      <c r="E43" s="143">
        <v>0</v>
      </c>
      <c r="F43" s="143">
        <v>0</v>
      </c>
      <c r="G43" s="143">
        <v>0</v>
      </c>
      <c r="H43" s="143">
        <v>0</v>
      </c>
      <c r="I43" s="143">
        <v>0</v>
      </c>
      <c r="J43" s="143">
        <v>0</v>
      </c>
      <c r="K43" s="143">
        <v>0</v>
      </c>
      <c r="L43" s="143">
        <v>0</v>
      </c>
      <c r="M43" s="143">
        <v>0</v>
      </c>
      <c r="N43" s="144">
        <f t="shared" si="8"/>
        <v>0</v>
      </c>
    </row>
    <row r="44" spans="1:14" ht="15" customHeight="1" thickBot="1" x14ac:dyDescent="0.25">
      <c r="A44" s="140" t="s">
        <v>15</v>
      </c>
      <c r="B44" s="131">
        <f t="shared" ref="B44:N44" si="9">SUM(B39:B43)</f>
        <v>76000</v>
      </c>
      <c r="C44" s="132">
        <f t="shared" si="9"/>
        <v>36000</v>
      </c>
      <c r="D44" s="132">
        <f t="shared" si="9"/>
        <v>86000</v>
      </c>
      <c r="E44" s="132">
        <f t="shared" si="9"/>
        <v>36000</v>
      </c>
      <c r="F44" s="132">
        <f t="shared" si="9"/>
        <v>116000</v>
      </c>
      <c r="G44" s="132">
        <f t="shared" si="9"/>
        <v>36000</v>
      </c>
      <c r="H44" s="132">
        <f t="shared" si="9"/>
        <v>86000</v>
      </c>
      <c r="I44" s="132">
        <f t="shared" si="9"/>
        <v>36000</v>
      </c>
      <c r="J44" s="132">
        <f t="shared" si="9"/>
        <v>36000</v>
      </c>
      <c r="K44" s="132">
        <f t="shared" si="9"/>
        <v>116000</v>
      </c>
      <c r="L44" s="132">
        <f t="shared" si="9"/>
        <v>36000</v>
      </c>
      <c r="M44" s="132">
        <f t="shared" si="9"/>
        <v>86000</v>
      </c>
      <c r="N44" s="133">
        <f t="shared" si="9"/>
        <v>782000</v>
      </c>
    </row>
    <row r="45" spans="1:14" x14ac:dyDescent="0.2">
      <c r="A45" s="70"/>
    </row>
  </sheetData>
  <sheetProtection selectLockedCells="1" selectUnlockedCells="1"/>
  <mergeCells count="5">
    <mergeCell ref="G5:I5"/>
    <mergeCell ref="G13:I13"/>
    <mergeCell ref="G21:I21"/>
    <mergeCell ref="G29:I29"/>
    <mergeCell ref="G37:I37"/>
  </mergeCells>
  <phoneticPr fontId="25" type="noConversion"/>
  <pageMargins left="0.71" right="0.71" top="0.79000000000000015" bottom="0.79000000000000015" header="0.51" footer="0.51"/>
  <pageSetup paperSize="9" orientation="portrait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DD52D-24A0-1646-9A05-68029BBE605E}">
  <sheetPr>
    <tabColor rgb="FFF59C00"/>
  </sheetPr>
  <dimension ref="A2:BN45"/>
  <sheetViews>
    <sheetView topLeftCell="A4" workbookViewId="0">
      <selection activeCell="B20" sqref="B20"/>
    </sheetView>
  </sheetViews>
  <sheetFormatPr baseColWidth="10" defaultColWidth="8.5" defaultRowHeight="15" x14ac:dyDescent="0.2"/>
  <cols>
    <col min="1" max="1" width="36.6640625" customWidth="1"/>
    <col min="2" max="14" width="8.83203125" customWidth="1"/>
    <col min="39" max="39" width="8.83203125" customWidth="1"/>
  </cols>
  <sheetData>
    <row r="2" spans="1:66" ht="19" x14ac:dyDescent="0.25">
      <c r="A2" s="13" t="s">
        <v>138</v>
      </c>
      <c r="B2" s="54"/>
      <c r="C2" s="46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</row>
    <row r="3" spans="1:66" x14ac:dyDescent="0.2">
      <c r="A3" s="17" t="s">
        <v>137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</row>
    <row r="4" spans="1:66" ht="16" thickBot="1" x14ac:dyDescent="0.25">
      <c r="A4" s="17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</row>
    <row r="5" spans="1:66" ht="16" x14ac:dyDescent="0.25">
      <c r="A5" s="70"/>
      <c r="B5" s="93"/>
      <c r="C5" s="93"/>
      <c r="D5" s="93"/>
      <c r="E5" s="93"/>
      <c r="F5" s="93"/>
      <c r="G5" s="215" t="s">
        <v>103</v>
      </c>
      <c r="H5" s="215"/>
      <c r="I5" s="215"/>
      <c r="J5" s="93"/>
      <c r="K5" s="93"/>
      <c r="L5" s="93"/>
      <c r="M5" s="93"/>
      <c r="N5" s="60"/>
    </row>
    <row r="6" spans="1:66" x14ac:dyDescent="0.2">
      <c r="A6" s="139" t="s">
        <v>114</v>
      </c>
      <c r="B6" s="84" t="s">
        <v>2</v>
      </c>
      <c r="C6" s="80" t="s">
        <v>3</v>
      </c>
      <c r="D6" s="80" t="s">
        <v>4</v>
      </c>
      <c r="E6" s="80" t="s">
        <v>5</v>
      </c>
      <c r="F6" s="80" t="s">
        <v>6</v>
      </c>
      <c r="G6" s="80" t="s">
        <v>7</v>
      </c>
      <c r="H6" s="80" t="s">
        <v>8</v>
      </c>
      <c r="I6" s="80" t="s">
        <v>9</v>
      </c>
      <c r="J6" s="80" t="s">
        <v>10</v>
      </c>
      <c r="K6" s="80" t="s">
        <v>11</v>
      </c>
      <c r="L6" s="80" t="s">
        <v>12</v>
      </c>
      <c r="M6" s="80" t="s">
        <v>13</v>
      </c>
      <c r="N6" s="81" t="s">
        <v>14</v>
      </c>
    </row>
    <row r="7" spans="1:66" ht="35" customHeight="1" x14ac:dyDescent="0.2">
      <c r="A7" s="137" t="s">
        <v>139</v>
      </c>
      <c r="B7" s="129">
        <v>0</v>
      </c>
      <c r="C7" s="130">
        <v>0</v>
      </c>
      <c r="D7" s="130">
        <v>0</v>
      </c>
      <c r="E7" s="130">
        <v>0</v>
      </c>
      <c r="F7" s="130">
        <v>0</v>
      </c>
      <c r="G7" s="130">
        <v>0</v>
      </c>
      <c r="H7" s="130">
        <v>0</v>
      </c>
      <c r="I7" s="130">
        <v>0</v>
      </c>
      <c r="J7" s="130">
        <v>0</v>
      </c>
      <c r="K7" s="130">
        <v>0</v>
      </c>
      <c r="L7" s="130">
        <v>0</v>
      </c>
      <c r="M7" s="130">
        <v>0</v>
      </c>
      <c r="N7" s="49">
        <f t="shared" ref="N7:N11" si="0">SUM(B7:M7)</f>
        <v>0</v>
      </c>
    </row>
    <row r="8" spans="1:66" ht="35" customHeight="1" x14ac:dyDescent="0.2">
      <c r="A8" s="138" t="s">
        <v>140</v>
      </c>
      <c r="B8" s="127">
        <v>0</v>
      </c>
      <c r="C8" s="128">
        <v>0</v>
      </c>
      <c r="D8" s="128">
        <v>0</v>
      </c>
      <c r="E8" s="128">
        <v>0</v>
      </c>
      <c r="F8" s="128">
        <v>0</v>
      </c>
      <c r="G8" s="128">
        <v>0</v>
      </c>
      <c r="H8" s="128">
        <v>0</v>
      </c>
      <c r="I8" s="128">
        <v>0</v>
      </c>
      <c r="J8" s="128">
        <v>0</v>
      </c>
      <c r="K8" s="128">
        <v>0</v>
      </c>
      <c r="L8" s="128">
        <v>0</v>
      </c>
      <c r="M8" s="128">
        <v>0</v>
      </c>
      <c r="N8" s="49">
        <f t="shared" si="0"/>
        <v>0</v>
      </c>
    </row>
    <row r="9" spans="1:66" ht="35" customHeight="1" x14ac:dyDescent="0.2">
      <c r="A9" s="137" t="s">
        <v>141</v>
      </c>
      <c r="B9" s="125">
        <v>0</v>
      </c>
      <c r="C9" s="126">
        <v>0</v>
      </c>
      <c r="D9" s="126">
        <v>0</v>
      </c>
      <c r="E9" s="126">
        <v>0</v>
      </c>
      <c r="F9" s="126">
        <v>0</v>
      </c>
      <c r="G9" s="126">
        <v>0</v>
      </c>
      <c r="H9" s="126">
        <v>0</v>
      </c>
      <c r="I9" s="126"/>
      <c r="J9" s="126">
        <v>0</v>
      </c>
      <c r="K9" s="126">
        <v>0</v>
      </c>
      <c r="L9" s="126">
        <v>0</v>
      </c>
      <c r="M9" s="126">
        <v>0</v>
      </c>
      <c r="N9" s="49">
        <f t="shared" si="0"/>
        <v>0</v>
      </c>
    </row>
    <row r="10" spans="1:66" ht="35" customHeight="1" x14ac:dyDescent="0.2">
      <c r="A10" s="138" t="s">
        <v>142</v>
      </c>
      <c r="B10" s="123">
        <v>0</v>
      </c>
      <c r="C10" s="124">
        <v>0</v>
      </c>
      <c r="D10" s="124">
        <v>0</v>
      </c>
      <c r="E10" s="124">
        <v>0</v>
      </c>
      <c r="F10" s="124">
        <v>0</v>
      </c>
      <c r="G10" s="124">
        <v>0</v>
      </c>
      <c r="H10" s="124">
        <v>0</v>
      </c>
      <c r="I10" s="124">
        <v>0</v>
      </c>
      <c r="J10" s="124">
        <v>0</v>
      </c>
      <c r="K10" s="124">
        <v>0</v>
      </c>
      <c r="L10" s="124">
        <v>0</v>
      </c>
      <c r="M10" s="124">
        <v>0</v>
      </c>
      <c r="N10" s="49">
        <f>SUM(B10:M10)</f>
        <v>0</v>
      </c>
    </row>
    <row r="11" spans="1:66" ht="35" customHeight="1" x14ac:dyDescent="0.2">
      <c r="A11" s="145" t="s">
        <v>143</v>
      </c>
      <c r="B11" s="142">
        <v>0</v>
      </c>
      <c r="C11" s="143">
        <v>0</v>
      </c>
      <c r="D11" s="143">
        <v>0</v>
      </c>
      <c r="E11" s="143">
        <v>0</v>
      </c>
      <c r="F11" s="143">
        <v>0</v>
      </c>
      <c r="G11" s="143">
        <v>0</v>
      </c>
      <c r="H11" s="143">
        <v>0</v>
      </c>
      <c r="I11" s="143">
        <v>0</v>
      </c>
      <c r="J11" s="143">
        <v>0</v>
      </c>
      <c r="K11" s="143">
        <v>0</v>
      </c>
      <c r="L11" s="143">
        <v>0</v>
      </c>
      <c r="M11" s="143">
        <v>0</v>
      </c>
      <c r="N11" s="144">
        <f t="shared" si="0"/>
        <v>0</v>
      </c>
    </row>
    <row r="12" spans="1:66" ht="16" thickBot="1" x14ac:dyDescent="0.25">
      <c r="A12" s="140" t="s">
        <v>144</v>
      </c>
      <c r="B12" s="127">
        <f t="shared" ref="B12:M12" si="1">SUM(B7:B11)</f>
        <v>0</v>
      </c>
      <c r="C12" s="128">
        <f t="shared" si="1"/>
        <v>0</v>
      </c>
      <c r="D12" s="128">
        <f t="shared" si="1"/>
        <v>0</v>
      </c>
      <c r="E12" s="128">
        <f t="shared" si="1"/>
        <v>0</v>
      </c>
      <c r="F12" s="128">
        <f t="shared" si="1"/>
        <v>0</v>
      </c>
      <c r="G12" s="128">
        <f t="shared" si="1"/>
        <v>0</v>
      </c>
      <c r="H12" s="128">
        <f t="shared" si="1"/>
        <v>0</v>
      </c>
      <c r="I12" s="128">
        <f t="shared" si="1"/>
        <v>0</v>
      </c>
      <c r="J12" s="128">
        <f t="shared" si="1"/>
        <v>0</v>
      </c>
      <c r="K12" s="128">
        <f t="shared" si="1"/>
        <v>0</v>
      </c>
      <c r="L12" s="128">
        <f t="shared" si="1"/>
        <v>0</v>
      </c>
      <c r="M12" s="128">
        <f t="shared" si="1"/>
        <v>0</v>
      </c>
      <c r="N12" s="49">
        <f>SUM(B12:M12)</f>
        <v>0</v>
      </c>
    </row>
    <row r="13" spans="1:66" ht="16" x14ac:dyDescent="0.25">
      <c r="A13" s="70"/>
      <c r="B13" s="93"/>
      <c r="C13" s="93"/>
      <c r="D13" s="93"/>
      <c r="E13" s="93"/>
      <c r="F13" s="93"/>
      <c r="G13" s="215" t="s">
        <v>104</v>
      </c>
      <c r="H13" s="215"/>
      <c r="I13" s="215"/>
      <c r="J13" s="93"/>
      <c r="K13" s="93"/>
      <c r="L13" s="93"/>
      <c r="M13" s="93"/>
      <c r="N13" s="60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</row>
    <row r="14" spans="1:66" x14ac:dyDescent="0.2">
      <c r="A14" s="139" t="s">
        <v>114</v>
      </c>
      <c r="B14" s="84" t="s">
        <v>2</v>
      </c>
      <c r="C14" s="80" t="s">
        <v>3</v>
      </c>
      <c r="D14" s="80" t="s">
        <v>4</v>
      </c>
      <c r="E14" s="80" t="s">
        <v>5</v>
      </c>
      <c r="F14" s="80" t="s">
        <v>6</v>
      </c>
      <c r="G14" s="80" t="s">
        <v>7</v>
      </c>
      <c r="H14" s="80" t="s">
        <v>8</v>
      </c>
      <c r="I14" s="80" t="s">
        <v>9</v>
      </c>
      <c r="J14" s="80" t="s">
        <v>10</v>
      </c>
      <c r="K14" s="80" t="s">
        <v>11</v>
      </c>
      <c r="L14" s="80" t="s">
        <v>12</v>
      </c>
      <c r="M14" s="80" t="s">
        <v>13</v>
      </c>
      <c r="N14" s="81" t="s">
        <v>14</v>
      </c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</row>
    <row r="15" spans="1:66" ht="35" customHeight="1" x14ac:dyDescent="0.2">
      <c r="A15" s="71" t="str">
        <f>A7</f>
        <v>Rohstoffgruppe 1</v>
      </c>
      <c r="B15" s="129">
        <v>0</v>
      </c>
      <c r="C15" s="130">
        <v>0</v>
      </c>
      <c r="D15" s="130">
        <v>0</v>
      </c>
      <c r="E15" s="130">
        <v>0</v>
      </c>
      <c r="F15" s="130">
        <v>0</v>
      </c>
      <c r="G15" s="130">
        <v>0</v>
      </c>
      <c r="H15" s="130">
        <v>0</v>
      </c>
      <c r="I15" s="130">
        <v>0</v>
      </c>
      <c r="J15" s="130">
        <v>0</v>
      </c>
      <c r="K15" s="130">
        <v>0</v>
      </c>
      <c r="L15" s="130">
        <v>0</v>
      </c>
      <c r="M15" s="130">
        <v>0</v>
      </c>
      <c r="N15" s="49">
        <f>SUM(B15:M15)</f>
        <v>0</v>
      </c>
    </row>
    <row r="16" spans="1:66" ht="35" customHeight="1" x14ac:dyDescent="0.2">
      <c r="A16" s="72" t="str">
        <f>A8</f>
        <v>Rohstoffgruppe 2</v>
      </c>
      <c r="B16" s="127">
        <v>0</v>
      </c>
      <c r="C16" s="128">
        <v>0</v>
      </c>
      <c r="D16" s="128">
        <v>0</v>
      </c>
      <c r="E16" s="128">
        <v>0</v>
      </c>
      <c r="F16" s="128">
        <v>0</v>
      </c>
      <c r="G16" s="128">
        <v>0</v>
      </c>
      <c r="H16" s="128">
        <v>0</v>
      </c>
      <c r="I16" s="128">
        <v>0</v>
      </c>
      <c r="J16" s="128">
        <v>0</v>
      </c>
      <c r="K16" s="128">
        <v>0</v>
      </c>
      <c r="L16" s="128">
        <v>0</v>
      </c>
      <c r="M16" s="128">
        <v>0</v>
      </c>
      <c r="N16" s="49">
        <f>SUM(B16:M16)</f>
        <v>0</v>
      </c>
    </row>
    <row r="17" spans="1:14" ht="35" customHeight="1" x14ac:dyDescent="0.2">
      <c r="A17" s="71" t="str">
        <f>A9</f>
        <v>Halbfertige Produkte</v>
      </c>
      <c r="B17" s="125">
        <v>0</v>
      </c>
      <c r="C17" s="126">
        <v>0</v>
      </c>
      <c r="D17" s="126">
        <v>23000</v>
      </c>
      <c r="E17" s="126">
        <v>0</v>
      </c>
      <c r="F17" s="126">
        <v>0</v>
      </c>
      <c r="G17" s="126">
        <v>0</v>
      </c>
      <c r="H17" s="126">
        <v>10000</v>
      </c>
      <c r="I17" s="126">
        <v>0</v>
      </c>
      <c r="J17" s="126">
        <v>0</v>
      </c>
      <c r="K17" s="126">
        <v>10000</v>
      </c>
      <c r="L17" s="126">
        <v>0</v>
      </c>
      <c r="M17" s="126">
        <v>0</v>
      </c>
      <c r="N17" s="49">
        <f>SUM(B17:M17)</f>
        <v>43000</v>
      </c>
    </row>
    <row r="18" spans="1:14" ht="35" customHeight="1" x14ac:dyDescent="0.2">
      <c r="A18" s="72" t="str">
        <f>A10</f>
        <v>Sonstiges 1</v>
      </c>
      <c r="B18" s="123">
        <v>0</v>
      </c>
      <c r="C18" s="124">
        <v>0</v>
      </c>
      <c r="D18" s="124">
        <v>0</v>
      </c>
      <c r="E18" s="124">
        <v>0</v>
      </c>
      <c r="F18" s="124">
        <v>0</v>
      </c>
      <c r="G18" s="124">
        <v>0</v>
      </c>
      <c r="H18" s="124">
        <v>0</v>
      </c>
      <c r="I18" s="124">
        <v>0</v>
      </c>
      <c r="J18" s="124">
        <v>0</v>
      </c>
      <c r="K18" s="124">
        <v>0</v>
      </c>
      <c r="L18" s="124">
        <v>0</v>
      </c>
      <c r="M18" s="124">
        <v>0</v>
      </c>
      <c r="N18" s="49">
        <f>SUM(B18:M18)</f>
        <v>0</v>
      </c>
    </row>
    <row r="19" spans="1:14" ht="35" customHeight="1" x14ac:dyDescent="0.2">
      <c r="A19" s="141" t="str">
        <f>A11</f>
        <v>Sonstiges 2</v>
      </c>
      <c r="B19" s="142">
        <v>0</v>
      </c>
      <c r="C19" s="143">
        <v>0</v>
      </c>
      <c r="D19" s="143">
        <v>0</v>
      </c>
      <c r="E19" s="143">
        <v>0</v>
      </c>
      <c r="F19" s="143">
        <v>0</v>
      </c>
      <c r="G19" s="143">
        <v>0</v>
      </c>
      <c r="H19" s="143">
        <v>0</v>
      </c>
      <c r="I19" s="143">
        <v>0</v>
      </c>
      <c r="J19" s="143">
        <v>0</v>
      </c>
      <c r="K19" s="143">
        <v>0</v>
      </c>
      <c r="L19" s="143">
        <v>0</v>
      </c>
      <c r="M19" s="143">
        <v>0</v>
      </c>
      <c r="N19" s="144">
        <f>SUM(B19:M19)</f>
        <v>0</v>
      </c>
    </row>
    <row r="20" spans="1:14" ht="15" customHeight="1" thickBot="1" x14ac:dyDescent="0.25">
      <c r="A20" s="140" t="s">
        <v>144</v>
      </c>
      <c r="B20" s="123">
        <f t="shared" ref="B20:N20" si="2">SUM(B15:B19)</f>
        <v>0</v>
      </c>
      <c r="C20" s="124">
        <f t="shared" si="2"/>
        <v>0</v>
      </c>
      <c r="D20" s="124">
        <f t="shared" si="2"/>
        <v>23000</v>
      </c>
      <c r="E20" s="124">
        <f t="shared" si="2"/>
        <v>0</v>
      </c>
      <c r="F20" s="124">
        <f t="shared" si="2"/>
        <v>0</v>
      </c>
      <c r="G20" s="124">
        <f t="shared" si="2"/>
        <v>0</v>
      </c>
      <c r="H20" s="124">
        <f t="shared" si="2"/>
        <v>10000</v>
      </c>
      <c r="I20" s="124">
        <f t="shared" si="2"/>
        <v>0</v>
      </c>
      <c r="J20" s="124">
        <f t="shared" si="2"/>
        <v>0</v>
      </c>
      <c r="K20" s="124">
        <f t="shared" si="2"/>
        <v>10000</v>
      </c>
      <c r="L20" s="124">
        <f t="shared" si="2"/>
        <v>0</v>
      </c>
      <c r="M20" s="124">
        <f t="shared" si="2"/>
        <v>0</v>
      </c>
      <c r="N20" s="49">
        <f t="shared" si="2"/>
        <v>43000</v>
      </c>
    </row>
    <row r="21" spans="1:14" ht="16" x14ac:dyDescent="0.25">
      <c r="A21" s="70"/>
      <c r="B21" s="93"/>
      <c r="C21" s="93"/>
      <c r="D21" s="93"/>
      <c r="E21" s="93"/>
      <c r="F21" s="93"/>
      <c r="G21" s="215" t="s">
        <v>107</v>
      </c>
      <c r="H21" s="215"/>
      <c r="I21" s="215"/>
      <c r="J21" s="93"/>
      <c r="K21" s="93"/>
      <c r="L21" s="93"/>
      <c r="M21" s="93"/>
      <c r="N21" s="60"/>
    </row>
    <row r="22" spans="1:14" x14ac:dyDescent="0.2">
      <c r="A22" s="139" t="s">
        <v>114</v>
      </c>
      <c r="B22" s="84" t="s">
        <v>2</v>
      </c>
      <c r="C22" s="80" t="s">
        <v>3</v>
      </c>
      <c r="D22" s="80" t="s">
        <v>4</v>
      </c>
      <c r="E22" s="80" t="s">
        <v>5</v>
      </c>
      <c r="F22" s="80" t="s">
        <v>6</v>
      </c>
      <c r="G22" s="80" t="s">
        <v>7</v>
      </c>
      <c r="H22" s="80" t="s">
        <v>8</v>
      </c>
      <c r="I22" s="80" t="s">
        <v>9</v>
      </c>
      <c r="J22" s="80" t="s">
        <v>10</v>
      </c>
      <c r="K22" s="80" t="s">
        <v>11</v>
      </c>
      <c r="L22" s="80" t="s">
        <v>12</v>
      </c>
      <c r="M22" s="80" t="s">
        <v>13</v>
      </c>
      <c r="N22" s="81" t="s">
        <v>14</v>
      </c>
    </row>
    <row r="23" spans="1:14" ht="35" customHeight="1" x14ac:dyDescent="0.2">
      <c r="A23" s="71" t="str">
        <f>A15</f>
        <v>Rohstoffgruppe 1</v>
      </c>
      <c r="B23" s="129">
        <v>0</v>
      </c>
      <c r="C23" s="130">
        <v>0</v>
      </c>
      <c r="D23" s="130">
        <v>0</v>
      </c>
      <c r="E23" s="130">
        <v>0</v>
      </c>
      <c r="F23" s="130">
        <v>0</v>
      </c>
      <c r="G23" s="130">
        <v>0</v>
      </c>
      <c r="H23" s="130">
        <v>0</v>
      </c>
      <c r="I23" s="130">
        <v>0</v>
      </c>
      <c r="J23" s="130">
        <v>0</v>
      </c>
      <c r="K23" s="130">
        <v>0</v>
      </c>
      <c r="L23" s="130">
        <v>0</v>
      </c>
      <c r="M23" s="130">
        <v>0</v>
      </c>
      <c r="N23" s="49">
        <f t="shared" ref="N23" si="3">SUM(B23:M23)</f>
        <v>0</v>
      </c>
    </row>
    <row r="24" spans="1:14" ht="35" customHeight="1" x14ac:dyDescent="0.2">
      <c r="A24" s="72" t="str">
        <f>A16</f>
        <v>Rohstoffgruppe 2</v>
      </c>
      <c r="B24" s="127">
        <v>0</v>
      </c>
      <c r="C24" s="128">
        <v>0</v>
      </c>
      <c r="D24" s="128">
        <v>0</v>
      </c>
      <c r="E24" s="128">
        <v>0</v>
      </c>
      <c r="F24" s="128">
        <v>0</v>
      </c>
      <c r="G24" s="128">
        <v>0</v>
      </c>
      <c r="H24" s="128">
        <v>0</v>
      </c>
      <c r="I24" s="128">
        <v>0</v>
      </c>
      <c r="J24" s="128">
        <v>0</v>
      </c>
      <c r="K24" s="128">
        <v>0</v>
      </c>
      <c r="L24" s="128">
        <v>0</v>
      </c>
      <c r="M24" s="128">
        <v>0</v>
      </c>
      <c r="N24" s="49">
        <f>SUM(B24:M24)</f>
        <v>0</v>
      </c>
    </row>
    <row r="25" spans="1:14" ht="35" customHeight="1" x14ac:dyDescent="0.2">
      <c r="A25" s="71" t="str">
        <f>A17</f>
        <v>Halbfertige Produkte</v>
      </c>
      <c r="B25" s="125">
        <f>B17*3</f>
        <v>0</v>
      </c>
      <c r="C25" s="126">
        <f t="shared" ref="C25:M25" si="4">C17*3</f>
        <v>0</v>
      </c>
      <c r="D25" s="126">
        <f t="shared" si="4"/>
        <v>69000</v>
      </c>
      <c r="E25" s="126">
        <f t="shared" si="4"/>
        <v>0</v>
      </c>
      <c r="F25" s="126">
        <f t="shared" si="4"/>
        <v>0</v>
      </c>
      <c r="G25" s="126">
        <f t="shared" si="4"/>
        <v>0</v>
      </c>
      <c r="H25" s="126">
        <f t="shared" si="4"/>
        <v>30000</v>
      </c>
      <c r="I25" s="126">
        <f t="shared" si="4"/>
        <v>0</v>
      </c>
      <c r="J25" s="126">
        <f t="shared" si="4"/>
        <v>0</v>
      </c>
      <c r="K25" s="126">
        <f t="shared" si="4"/>
        <v>30000</v>
      </c>
      <c r="L25" s="126">
        <f t="shared" si="4"/>
        <v>0</v>
      </c>
      <c r="M25" s="126">
        <f t="shared" si="4"/>
        <v>0</v>
      </c>
      <c r="N25" s="49">
        <f>SUM(B25:M25)</f>
        <v>129000</v>
      </c>
    </row>
    <row r="26" spans="1:14" ht="35" customHeight="1" x14ac:dyDescent="0.2">
      <c r="A26" s="72" t="str">
        <f>A18</f>
        <v>Sonstiges 1</v>
      </c>
      <c r="B26" s="123">
        <v>0</v>
      </c>
      <c r="C26" s="124">
        <v>0</v>
      </c>
      <c r="D26" s="124">
        <v>0</v>
      </c>
      <c r="E26" s="124">
        <v>0</v>
      </c>
      <c r="F26" s="124">
        <v>0</v>
      </c>
      <c r="G26" s="124">
        <v>0</v>
      </c>
      <c r="H26" s="124">
        <v>0</v>
      </c>
      <c r="I26" s="124">
        <v>0</v>
      </c>
      <c r="J26" s="124">
        <v>0</v>
      </c>
      <c r="K26" s="124">
        <v>0</v>
      </c>
      <c r="L26" s="124">
        <v>0</v>
      </c>
      <c r="M26" s="124">
        <v>0</v>
      </c>
      <c r="N26" s="49">
        <f t="shared" ref="N26" si="5">SUM(B26:M26)</f>
        <v>0</v>
      </c>
    </row>
    <row r="27" spans="1:14" ht="35" customHeight="1" x14ac:dyDescent="0.2">
      <c r="A27" s="141" t="str">
        <f>A19</f>
        <v>Sonstiges 2</v>
      </c>
      <c r="B27" s="142">
        <v>0</v>
      </c>
      <c r="C27" s="143">
        <v>0</v>
      </c>
      <c r="D27" s="143">
        <v>0</v>
      </c>
      <c r="E27" s="143">
        <v>0</v>
      </c>
      <c r="F27" s="143">
        <v>0</v>
      </c>
      <c r="G27" s="143">
        <v>0</v>
      </c>
      <c r="H27" s="143">
        <v>0</v>
      </c>
      <c r="I27" s="143">
        <v>0</v>
      </c>
      <c r="J27" s="143">
        <v>0</v>
      </c>
      <c r="K27" s="143">
        <v>0</v>
      </c>
      <c r="L27" s="143">
        <v>0</v>
      </c>
      <c r="M27" s="143">
        <v>0</v>
      </c>
      <c r="N27" s="144">
        <f>SUM(B27:M27)</f>
        <v>0</v>
      </c>
    </row>
    <row r="28" spans="1:14" ht="15" customHeight="1" thickBot="1" x14ac:dyDescent="0.25">
      <c r="A28" s="140" t="s">
        <v>144</v>
      </c>
      <c r="B28" s="123">
        <f t="shared" ref="B28:N28" si="6">SUM(B23:B27)</f>
        <v>0</v>
      </c>
      <c r="C28" s="124">
        <f t="shared" si="6"/>
        <v>0</v>
      </c>
      <c r="D28" s="124">
        <f t="shared" si="6"/>
        <v>69000</v>
      </c>
      <c r="E28" s="124">
        <f t="shared" si="6"/>
        <v>0</v>
      </c>
      <c r="F28" s="124">
        <f t="shared" si="6"/>
        <v>0</v>
      </c>
      <c r="G28" s="124">
        <f t="shared" si="6"/>
        <v>0</v>
      </c>
      <c r="H28" s="124">
        <f t="shared" si="6"/>
        <v>30000</v>
      </c>
      <c r="I28" s="124">
        <f t="shared" si="6"/>
        <v>0</v>
      </c>
      <c r="J28" s="124">
        <f t="shared" si="6"/>
        <v>0</v>
      </c>
      <c r="K28" s="124">
        <f t="shared" si="6"/>
        <v>30000</v>
      </c>
      <c r="L28" s="124">
        <f t="shared" si="6"/>
        <v>0</v>
      </c>
      <c r="M28" s="124">
        <f t="shared" si="6"/>
        <v>0</v>
      </c>
      <c r="N28" s="49">
        <f t="shared" si="6"/>
        <v>129000</v>
      </c>
    </row>
    <row r="29" spans="1:14" ht="16" x14ac:dyDescent="0.25">
      <c r="A29" s="70"/>
      <c r="B29" s="93"/>
      <c r="C29" s="93"/>
      <c r="D29" s="93"/>
      <c r="E29" s="93"/>
      <c r="F29" s="93"/>
      <c r="G29" s="215" t="s">
        <v>106</v>
      </c>
      <c r="H29" s="215"/>
      <c r="I29" s="215"/>
      <c r="J29" s="93"/>
      <c r="K29" s="93"/>
      <c r="L29" s="93"/>
      <c r="M29" s="93"/>
      <c r="N29" s="60"/>
    </row>
    <row r="30" spans="1:14" x14ac:dyDescent="0.2">
      <c r="A30" s="139" t="s">
        <v>114</v>
      </c>
      <c r="B30" s="84" t="s">
        <v>2</v>
      </c>
      <c r="C30" s="80" t="s">
        <v>3</v>
      </c>
      <c r="D30" s="80" t="s">
        <v>4</v>
      </c>
      <c r="E30" s="80" t="s">
        <v>5</v>
      </c>
      <c r="F30" s="80" t="s">
        <v>6</v>
      </c>
      <c r="G30" s="80" t="s">
        <v>7</v>
      </c>
      <c r="H30" s="80" t="s">
        <v>8</v>
      </c>
      <c r="I30" s="80" t="s">
        <v>9</v>
      </c>
      <c r="J30" s="80" t="s">
        <v>10</v>
      </c>
      <c r="K30" s="80" t="s">
        <v>11</v>
      </c>
      <c r="L30" s="80" t="s">
        <v>12</v>
      </c>
      <c r="M30" s="80" t="s">
        <v>13</v>
      </c>
      <c r="N30" s="81" t="s">
        <v>14</v>
      </c>
    </row>
    <row r="31" spans="1:14" ht="35" customHeight="1" x14ac:dyDescent="0.2">
      <c r="A31" s="71" t="str">
        <f>A23</f>
        <v>Rohstoffgruppe 1</v>
      </c>
      <c r="B31" s="129">
        <v>0</v>
      </c>
      <c r="C31" s="130">
        <v>0</v>
      </c>
      <c r="D31" s="130">
        <v>0</v>
      </c>
      <c r="E31" s="130">
        <v>0</v>
      </c>
      <c r="F31" s="130">
        <v>0</v>
      </c>
      <c r="G31" s="130">
        <v>0</v>
      </c>
      <c r="H31" s="130">
        <v>0</v>
      </c>
      <c r="I31" s="130">
        <v>0</v>
      </c>
      <c r="J31" s="130">
        <v>0</v>
      </c>
      <c r="K31" s="130">
        <v>0</v>
      </c>
      <c r="L31" s="130">
        <v>0</v>
      </c>
      <c r="M31" s="130">
        <v>0</v>
      </c>
      <c r="N31" s="49">
        <f t="shared" ref="N31:N35" si="7">SUM(B31:M31)</f>
        <v>0</v>
      </c>
    </row>
    <row r="32" spans="1:14" ht="35" customHeight="1" x14ac:dyDescent="0.2">
      <c r="A32" s="72" t="str">
        <f>A24</f>
        <v>Rohstoffgruppe 2</v>
      </c>
      <c r="B32" s="127">
        <v>0</v>
      </c>
      <c r="C32" s="128">
        <v>0</v>
      </c>
      <c r="D32" s="128">
        <v>0</v>
      </c>
      <c r="E32" s="128">
        <v>0</v>
      </c>
      <c r="F32" s="128">
        <v>0</v>
      </c>
      <c r="G32" s="128">
        <v>0</v>
      </c>
      <c r="H32" s="128">
        <v>0</v>
      </c>
      <c r="I32" s="128">
        <v>0</v>
      </c>
      <c r="J32" s="128">
        <v>0</v>
      </c>
      <c r="K32" s="128">
        <v>0</v>
      </c>
      <c r="L32" s="128">
        <v>0</v>
      </c>
      <c r="M32" s="128">
        <v>0</v>
      </c>
      <c r="N32" s="49">
        <f t="shared" si="7"/>
        <v>0</v>
      </c>
    </row>
    <row r="33" spans="1:14" ht="35" customHeight="1" x14ac:dyDescent="0.2">
      <c r="A33" s="71" t="str">
        <f>A25</f>
        <v>Halbfertige Produkte</v>
      </c>
      <c r="B33" s="125">
        <f>B25*1.5</f>
        <v>0</v>
      </c>
      <c r="C33" s="126">
        <f t="shared" ref="C33:M33" si="8">C25*1.5</f>
        <v>0</v>
      </c>
      <c r="D33" s="126">
        <f t="shared" si="8"/>
        <v>103500</v>
      </c>
      <c r="E33" s="126">
        <f t="shared" si="8"/>
        <v>0</v>
      </c>
      <c r="F33" s="126">
        <f t="shared" si="8"/>
        <v>0</v>
      </c>
      <c r="G33" s="126">
        <f t="shared" si="8"/>
        <v>0</v>
      </c>
      <c r="H33" s="126">
        <f t="shared" si="8"/>
        <v>45000</v>
      </c>
      <c r="I33" s="126">
        <f t="shared" si="8"/>
        <v>0</v>
      </c>
      <c r="J33" s="126">
        <f t="shared" si="8"/>
        <v>0</v>
      </c>
      <c r="K33" s="126">
        <f t="shared" si="8"/>
        <v>45000</v>
      </c>
      <c r="L33" s="126">
        <f t="shared" si="8"/>
        <v>0</v>
      </c>
      <c r="M33" s="126">
        <f t="shared" si="8"/>
        <v>0</v>
      </c>
      <c r="N33" s="49">
        <f>SUM(B33:M33)</f>
        <v>193500</v>
      </c>
    </row>
    <row r="34" spans="1:14" ht="35" customHeight="1" x14ac:dyDescent="0.2">
      <c r="A34" s="72" t="str">
        <f>A26</f>
        <v>Sonstiges 1</v>
      </c>
      <c r="B34" s="123">
        <v>0</v>
      </c>
      <c r="C34" s="124">
        <v>0</v>
      </c>
      <c r="D34" s="124">
        <v>0</v>
      </c>
      <c r="E34" s="124">
        <v>0</v>
      </c>
      <c r="F34" s="124">
        <v>0</v>
      </c>
      <c r="G34" s="124">
        <v>0</v>
      </c>
      <c r="H34" s="124">
        <v>0</v>
      </c>
      <c r="I34" s="124">
        <v>0</v>
      </c>
      <c r="J34" s="124">
        <v>0</v>
      </c>
      <c r="K34" s="124">
        <v>0</v>
      </c>
      <c r="L34" s="124">
        <v>0</v>
      </c>
      <c r="M34" s="124">
        <v>0</v>
      </c>
      <c r="N34" s="49">
        <f t="shared" si="7"/>
        <v>0</v>
      </c>
    </row>
    <row r="35" spans="1:14" ht="35" customHeight="1" x14ac:dyDescent="0.2">
      <c r="A35" s="141" t="str">
        <f>A27</f>
        <v>Sonstiges 2</v>
      </c>
      <c r="B35" s="142">
        <v>0</v>
      </c>
      <c r="C35" s="143">
        <v>0</v>
      </c>
      <c r="D35" s="143">
        <v>0</v>
      </c>
      <c r="E35" s="143">
        <v>0</v>
      </c>
      <c r="F35" s="143">
        <v>0</v>
      </c>
      <c r="G35" s="143">
        <v>0</v>
      </c>
      <c r="H35" s="143">
        <v>0</v>
      </c>
      <c r="I35" s="143">
        <v>0</v>
      </c>
      <c r="J35" s="143">
        <v>0</v>
      </c>
      <c r="K35" s="143">
        <v>0</v>
      </c>
      <c r="L35" s="143">
        <v>0</v>
      </c>
      <c r="M35" s="143">
        <v>0</v>
      </c>
      <c r="N35" s="144">
        <f t="shared" si="7"/>
        <v>0</v>
      </c>
    </row>
    <row r="36" spans="1:14" ht="15" customHeight="1" thickBot="1" x14ac:dyDescent="0.25">
      <c r="A36" s="140" t="s">
        <v>144</v>
      </c>
      <c r="B36" s="123">
        <f t="shared" ref="B36:N36" si="9">SUM(B31:B35)</f>
        <v>0</v>
      </c>
      <c r="C36" s="124">
        <f t="shared" si="9"/>
        <v>0</v>
      </c>
      <c r="D36" s="124">
        <f t="shared" si="9"/>
        <v>103500</v>
      </c>
      <c r="E36" s="124">
        <f t="shared" si="9"/>
        <v>0</v>
      </c>
      <c r="F36" s="124">
        <f t="shared" si="9"/>
        <v>0</v>
      </c>
      <c r="G36" s="124">
        <f t="shared" si="9"/>
        <v>0</v>
      </c>
      <c r="H36" s="124">
        <f t="shared" si="9"/>
        <v>45000</v>
      </c>
      <c r="I36" s="124">
        <f t="shared" si="9"/>
        <v>0</v>
      </c>
      <c r="J36" s="124">
        <f t="shared" si="9"/>
        <v>0</v>
      </c>
      <c r="K36" s="124">
        <f t="shared" si="9"/>
        <v>45000</v>
      </c>
      <c r="L36" s="124">
        <f t="shared" si="9"/>
        <v>0</v>
      </c>
      <c r="M36" s="124">
        <f t="shared" si="9"/>
        <v>0</v>
      </c>
      <c r="N36" s="49">
        <f t="shared" si="9"/>
        <v>193500</v>
      </c>
    </row>
    <row r="37" spans="1:14" ht="16" x14ac:dyDescent="0.25">
      <c r="A37" s="70"/>
      <c r="B37" s="93"/>
      <c r="C37" s="93"/>
      <c r="D37" s="93"/>
      <c r="E37" s="93"/>
      <c r="F37" s="93"/>
      <c r="G37" s="215" t="s">
        <v>105</v>
      </c>
      <c r="H37" s="215"/>
      <c r="I37" s="215"/>
      <c r="J37" s="93"/>
      <c r="K37" s="93"/>
      <c r="L37" s="93"/>
      <c r="M37" s="93"/>
      <c r="N37" s="60"/>
    </row>
    <row r="38" spans="1:14" x14ac:dyDescent="0.2">
      <c r="A38" s="139" t="s">
        <v>114</v>
      </c>
      <c r="B38" s="84" t="s">
        <v>2</v>
      </c>
      <c r="C38" s="80" t="s">
        <v>3</v>
      </c>
      <c r="D38" s="80" t="s">
        <v>4</v>
      </c>
      <c r="E38" s="80" t="s">
        <v>5</v>
      </c>
      <c r="F38" s="80" t="s">
        <v>6</v>
      </c>
      <c r="G38" s="80" t="s">
        <v>7</v>
      </c>
      <c r="H38" s="80" t="s">
        <v>8</v>
      </c>
      <c r="I38" s="80" t="s">
        <v>9</v>
      </c>
      <c r="J38" s="80" t="s">
        <v>10</v>
      </c>
      <c r="K38" s="80" t="s">
        <v>11</v>
      </c>
      <c r="L38" s="80" t="s">
        <v>12</v>
      </c>
      <c r="M38" s="80" t="s">
        <v>13</v>
      </c>
      <c r="N38" s="81" t="s">
        <v>14</v>
      </c>
    </row>
    <row r="39" spans="1:14" ht="35" customHeight="1" x14ac:dyDescent="0.2">
      <c r="A39" s="71" t="str">
        <f>A31</f>
        <v>Rohstoffgruppe 1</v>
      </c>
      <c r="B39" s="129">
        <v>0</v>
      </c>
      <c r="C39" s="130">
        <v>0</v>
      </c>
      <c r="D39" s="130">
        <v>0</v>
      </c>
      <c r="E39" s="130">
        <v>0</v>
      </c>
      <c r="F39" s="130">
        <v>0</v>
      </c>
      <c r="G39" s="130">
        <v>0</v>
      </c>
      <c r="H39" s="130">
        <v>0</v>
      </c>
      <c r="I39" s="130">
        <v>0</v>
      </c>
      <c r="J39" s="130">
        <v>0</v>
      </c>
      <c r="K39" s="130">
        <v>0</v>
      </c>
      <c r="L39" s="130">
        <v>0</v>
      </c>
      <c r="M39" s="130">
        <v>0</v>
      </c>
      <c r="N39" s="49">
        <f t="shared" ref="N39:N43" si="10">SUM(B39:M39)</f>
        <v>0</v>
      </c>
    </row>
    <row r="40" spans="1:14" ht="35" customHeight="1" x14ac:dyDescent="0.2">
      <c r="A40" s="72" t="str">
        <f>A32</f>
        <v>Rohstoffgruppe 2</v>
      </c>
      <c r="B40" s="127">
        <v>0</v>
      </c>
      <c r="C40" s="128">
        <v>0</v>
      </c>
      <c r="D40" s="128">
        <v>0</v>
      </c>
      <c r="E40" s="128">
        <v>0</v>
      </c>
      <c r="F40" s="128">
        <v>0</v>
      </c>
      <c r="G40" s="128">
        <v>0</v>
      </c>
      <c r="H40" s="128">
        <v>0</v>
      </c>
      <c r="I40" s="128">
        <v>0</v>
      </c>
      <c r="J40" s="128">
        <v>0</v>
      </c>
      <c r="K40" s="128">
        <v>0</v>
      </c>
      <c r="L40" s="128">
        <v>0</v>
      </c>
      <c r="M40" s="128">
        <v>0</v>
      </c>
      <c r="N40" s="49">
        <f t="shared" si="10"/>
        <v>0</v>
      </c>
    </row>
    <row r="41" spans="1:14" ht="35" customHeight="1" x14ac:dyDescent="0.2">
      <c r="A41" s="71" t="str">
        <f>A33</f>
        <v>Halbfertige Produkte</v>
      </c>
      <c r="B41" s="125">
        <f>B33*1.5</f>
        <v>0</v>
      </c>
      <c r="C41" s="126">
        <f t="shared" ref="C41:M41" si="11">C33*1.5</f>
        <v>0</v>
      </c>
      <c r="D41" s="126">
        <f t="shared" si="11"/>
        <v>155250</v>
      </c>
      <c r="E41" s="126">
        <f t="shared" si="11"/>
        <v>0</v>
      </c>
      <c r="F41" s="126">
        <f t="shared" si="11"/>
        <v>0</v>
      </c>
      <c r="G41" s="126">
        <f t="shared" si="11"/>
        <v>0</v>
      </c>
      <c r="H41" s="126">
        <f t="shared" si="11"/>
        <v>67500</v>
      </c>
      <c r="I41" s="126">
        <f t="shared" si="11"/>
        <v>0</v>
      </c>
      <c r="J41" s="126">
        <f t="shared" si="11"/>
        <v>0</v>
      </c>
      <c r="K41" s="126">
        <f t="shared" si="11"/>
        <v>67500</v>
      </c>
      <c r="L41" s="126">
        <f t="shared" si="11"/>
        <v>0</v>
      </c>
      <c r="M41" s="126">
        <f t="shared" si="11"/>
        <v>0</v>
      </c>
      <c r="N41" s="49">
        <f t="shared" si="10"/>
        <v>290250</v>
      </c>
    </row>
    <row r="42" spans="1:14" ht="35" customHeight="1" x14ac:dyDescent="0.2">
      <c r="A42" s="72" t="str">
        <f>A34</f>
        <v>Sonstiges 1</v>
      </c>
      <c r="B42" s="123">
        <v>0</v>
      </c>
      <c r="C42" s="124">
        <v>0</v>
      </c>
      <c r="D42" s="124">
        <v>0</v>
      </c>
      <c r="E42" s="124">
        <v>0</v>
      </c>
      <c r="F42" s="124">
        <v>0</v>
      </c>
      <c r="G42" s="124">
        <v>0</v>
      </c>
      <c r="H42" s="124">
        <v>0</v>
      </c>
      <c r="I42" s="124">
        <v>0</v>
      </c>
      <c r="J42" s="124">
        <v>0</v>
      </c>
      <c r="K42" s="124">
        <v>0</v>
      </c>
      <c r="L42" s="124">
        <v>0</v>
      </c>
      <c r="M42" s="124">
        <v>0</v>
      </c>
      <c r="N42" s="49">
        <f t="shared" si="10"/>
        <v>0</v>
      </c>
    </row>
    <row r="43" spans="1:14" ht="35" customHeight="1" x14ac:dyDescent="0.2">
      <c r="A43" s="141" t="str">
        <f>A35</f>
        <v>Sonstiges 2</v>
      </c>
      <c r="B43" s="142">
        <v>0</v>
      </c>
      <c r="C43" s="143">
        <v>0</v>
      </c>
      <c r="D43" s="143">
        <v>0</v>
      </c>
      <c r="E43" s="143">
        <v>0</v>
      </c>
      <c r="F43" s="143">
        <v>0</v>
      </c>
      <c r="G43" s="143">
        <v>0</v>
      </c>
      <c r="H43" s="143">
        <v>0</v>
      </c>
      <c r="I43" s="143">
        <v>0</v>
      </c>
      <c r="J43" s="143">
        <v>0</v>
      </c>
      <c r="K43" s="143">
        <v>0</v>
      </c>
      <c r="L43" s="143">
        <v>0</v>
      </c>
      <c r="M43" s="143">
        <v>0</v>
      </c>
      <c r="N43" s="144">
        <f t="shared" si="10"/>
        <v>0</v>
      </c>
    </row>
    <row r="44" spans="1:14" ht="15" customHeight="1" thickBot="1" x14ac:dyDescent="0.25">
      <c r="A44" s="140" t="s">
        <v>144</v>
      </c>
      <c r="B44" s="131">
        <f t="shared" ref="B44:N44" si="12">SUM(B39:B43)</f>
        <v>0</v>
      </c>
      <c r="C44" s="132">
        <f t="shared" si="12"/>
        <v>0</v>
      </c>
      <c r="D44" s="132">
        <f t="shared" si="12"/>
        <v>155250</v>
      </c>
      <c r="E44" s="132">
        <f t="shared" si="12"/>
        <v>0</v>
      </c>
      <c r="F44" s="132">
        <f t="shared" si="12"/>
        <v>0</v>
      </c>
      <c r="G44" s="132">
        <f t="shared" si="12"/>
        <v>0</v>
      </c>
      <c r="H44" s="132">
        <f t="shared" si="12"/>
        <v>67500</v>
      </c>
      <c r="I44" s="132">
        <f t="shared" si="12"/>
        <v>0</v>
      </c>
      <c r="J44" s="132">
        <f t="shared" si="12"/>
        <v>0</v>
      </c>
      <c r="K44" s="132">
        <f t="shared" si="12"/>
        <v>67500</v>
      </c>
      <c r="L44" s="132">
        <f t="shared" si="12"/>
        <v>0</v>
      </c>
      <c r="M44" s="132">
        <f t="shared" si="12"/>
        <v>0</v>
      </c>
      <c r="N44" s="133">
        <f t="shared" si="12"/>
        <v>290250</v>
      </c>
    </row>
    <row r="45" spans="1:14" x14ac:dyDescent="0.2">
      <c r="A45" s="70"/>
    </row>
  </sheetData>
  <mergeCells count="5">
    <mergeCell ref="G5:I5"/>
    <mergeCell ref="G13:I13"/>
    <mergeCell ref="G21:I21"/>
    <mergeCell ref="G29:I29"/>
    <mergeCell ref="G37:I37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59C00"/>
    <pageSetUpPr fitToPage="1"/>
  </sheetPr>
  <dimension ref="A2:AN64"/>
  <sheetViews>
    <sheetView showGridLines="0" topLeftCell="A16" zoomScaleNormal="100" workbookViewId="0">
      <selection activeCell="Q65" sqref="Q65"/>
    </sheetView>
  </sheetViews>
  <sheetFormatPr baseColWidth="10" defaultColWidth="8.5" defaultRowHeight="15" x14ac:dyDescent="0.2"/>
  <cols>
    <col min="1" max="1" width="36.6640625" customWidth="1"/>
    <col min="2" max="14" width="8.83203125" customWidth="1"/>
  </cols>
  <sheetData>
    <row r="2" spans="1:40" ht="19" x14ac:dyDescent="0.25">
      <c r="A2" s="13" t="s">
        <v>108</v>
      </c>
      <c r="B2" s="54"/>
      <c r="C2" s="46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</row>
    <row r="3" spans="1:40" x14ac:dyDescent="0.2">
      <c r="A3" s="17" t="s">
        <v>51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</row>
    <row r="4" spans="1:40" ht="16" thickBot="1" x14ac:dyDescent="0.25">
      <c r="A4" s="17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</row>
    <row r="5" spans="1:40" ht="16" x14ac:dyDescent="0.25">
      <c r="A5" s="70"/>
      <c r="B5" s="93"/>
      <c r="C5" s="93"/>
      <c r="D5" s="93"/>
      <c r="E5" s="93"/>
      <c r="F5" s="93"/>
      <c r="G5" s="215" t="s">
        <v>103</v>
      </c>
      <c r="H5" s="215"/>
      <c r="I5" s="215"/>
      <c r="J5" s="93"/>
      <c r="K5" s="93"/>
      <c r="L5" s="93"/>
      <c r="M5" s="93"/>
      <c r="N5" s="60"/>
    </row>
    <row r="6" spans="1:40" x14ac:dyDescent="0.2">
      <c r="A6" s="82" t="s">
        <v>16</v>
      </c>
      <c r="B6" s="84" t="s">
        <v>2</v>
      </c>
      <c r="C6" s="80" t="s">
        <v>3</v>
      </c>
      <c r="D6" s="80" t="s">
        <v>4</v>
      </c>
      <c r="E6" s="80" t="s">
        <v>5</v>
      </c>
      <c r="F6" s="80" t="s">
        <v>6</v>
      </c>
      <c r="G6" s="80" t="s">
        <v>7</v>
      </c>
      <c r="H6" s="80" t="s">
        <v>8</v>
      </c>
      <c r="I6" s="80" t="s">
        <v>9</v>
      </c>
      <c r="J6" s="80" t="s">
        <v>10</v>
      </c>
      <c r="K6" s="80" t="s">
        <v>11</v>
      </c>
      <c r="L6" s="80" t="s">
        <v>12</v>
      </c>
      <c r="M6" s="80" t="s">
        <v>13</v>
      </c>
      <c r="N6" s="81" t="s">
        <v>14</v>
      </c>
    </row>
    <row r="7" spans="1:40" ht="16" thickBot="1" x14ac:dyDescent="0.25">
      <c r="A7" s="71"/>
      <c r="B7" s="85"/>
      <c r="N7" s="49"/>
    </row>
    <row r="8" spans="1:40" x14ac:dyDescent="0.2">
      <c r="A8" s="72" t="s">
        <v>94</v>
      </c>
      <c r="B8" s="86">
        <v>2500</v>
      </c>
      <c r="C8" s="79">
        <v>2500</v>
      </c>
      <c r="D8" s="79">
        <v>2500</v>
      </c>
      <c r="E8" s="79">
        <v>2500</v>
      </c>
      <c r="F8" s="79">
        <v>2500</v>
      </c>
      <c r="G8" s="79">
        <v>2500</v>
      </c>
      <c r="H8" s="79">
        <v>2500</v>
      </c>
      <c r="I8" s="79">
        <v>2500</v>
      </c>
      <c r="J8" s="79">
        <v>2500</v>
      </c>
      <c r="K8" s="79">
        <v>2500</v>
      </c>
      <c r="L8" s="79">
        <v>2500</v>
      </c>
      <c r="M8" s="79">
        <v>2500</v>
      </c>
      <c r="N8" s="49">
        <f t="shared" ref="N8:N11" si="0">SUM(B8:M8)</f>
        <v>30000</v>
      </c>
      <c r="AD8" s="92"/>
      <c r="AE8" s="93"/>
      <c r="AF8" s="93"/>
      <c r="AG8" s="93"/>
      <c r="AH8" s="93"/>
      <c r="AI8" s="93"/>
      <c r="AJ8" s="93"/>
      <c r="AK8" s="94"/>
    </row>
    <row r="9" spans="1:40" x14ac:dyDescent="0.2">
      <c r="A9" s="71" t="s">
        <v>100</v>
      </c>
      <c r="B9" s="87">
        <v>0</v>
      </c>
      <c r="C9" s="57">
        <v>0</v>
      </c>
      <c r="D9" s="57">
        <v>0</v>
      </c>
      <c r="E9" s="57">
        <v>0</v>
      </c>
      <c r="F9" s="57">
        <v>0</v>
      </c>
      <c r="G9" s="57">
        <v>0</v>
      </c>
      <c r="H9" s="57">
        <v>0</v>
      </c>
      <c r="I9" s="57">
        <v>0</v>
      </c>
      <c r="J9" s="57">
        <v>0</v>
      </c>
      <c r="K9" s="57">
        <v>0</v>
      </c>
      <c r="L9" s="57">
        <v>0</v>
      </c>
      <c r="M9" s="57">
        <v>0</v>
      </c>
      <c r="N9" s="49">
        <f t="shared" si="0"/>
        <v>0</v>
      </c>
      <c r="AD9" s="71"/>
      <c r="AK9" s="95"/>
    </row>
    <row r="10" spans="1:40" x14ac:dyDescent="0.2">
      <c r="A10" s="72" t="s">
        <v>101</v>
      </c>
      <c r="B10" s="86">
        <v>3000</v>
      </c>
      <c r="C10" s="79">
        <v>3000</v>
      </c>
      <c r="D10" s="79">
        <v>3000</v>
      </c>
      <c r="E10" s="79">
        <v>3000</v>
      </c>
      <c r="F10" s="79">
        <v>3000</v>
      </c>
      <c r="G10" s="79">
        <v>3000</v>
      </c>
      <c r="H10" s="79">
        <v>3000</v>
      </c>
      <c r="I10" s="79">
        <v>3000</v>
      </c>
      <c r="J10" s="79">
        <v>3000</v>
      </c>
      <c r="K10" s="79">
        <v>3000</v>
      </c>
      <c r="L10" s="79">
        <v>3000</v>
      </c>
      <c r="M10" s="79">
        <v>3000</v>
      </c>
      <c r="N10" s="49">
        <f t="shared" si="0"/>
        <v>36000</v>
      </c>
      <c r="AD10" s="71"/>
      <c r="AK10" s="95"/>
    </row>
    <row r="11" spans="1:40" ht="16" x14ac:dyDescent="0.2">
      <c r="A11" s="73" t="s">
        <v>95</v>
      </c>
      <c r="B11" s="87">
        <v>1000</v>
      </c>
      <c r="C11" s="57">
        <v>1000</v>
      </c>
      <c r="D11" s="57">
        <v>1000</v>
      </c>
      <c r="E11" s="57">
        <v>1000</v>
      </c>
      <c r="F11" s="57">
        <v>2500</v>
      </c>
      <c r="G11" s="57">
        <v>2500</v>
      </c>
      <c r="H11" s="57">
        <v>2500</v>
      </c>
      <c r="I11" s="57">
        <v>2500</v>
      </c>
      <c r="J11" s="57">
        <v>2500</v>
      </c>
      <c r="K11" s="57">
        <v>2500</v>
      </c>
      <c r="L11" s="57">
        <v>2500</v>
      </c>
      <c r="M11" s="57">
        <v>2500</v>
      </c>
      <c r="N11" s="49">
        <f t="shared" si="0"/>
        <v>24000</v>
      </c>
      <c r="AD11" s="71"/>
      <c r="AK11" s="95"/>
    </row>
    <row r="12" spans="1:40" x14ac:dyDescent="0.2">
      <c r="A12" s="71" t="s">
        <v>102</v>
      </c>
      <c r="B12" s="86">
        <v>0</v>
      </c>
      <c r="C12" s="79">
        <v>0</v>
      </c>
      <c r="D12" s="79">
        <v>0</v>
      </c>
      <c r="E12" s="79">
        <v>0</v>
      </c>
      <c r="F12" s="79">
        <v>0</v>
      </c>
      <c r="G12" s="79">
        <v>0</v>
      </c>
      <c r="H12" s="79">
        <v>0</v>
      </c>
      <c r="I12" s="79">
        <v>0</v>
      </c>
      <c r="J12" s="79">
        <v>0</v>
      </c>
      <c r="K12" s="79">
        <v>0</v>
      </c>
      <c r="L12" s="79">
        <v>0</v>
      </c>
      <c r="M12" s="79">
        <v>0</v>
      </c>
      <c r="N12" s="49">
        <f t="shared" ref="N12:N13" si="1">SUM(B12:M12)</f>
        <v>0</v>
      </c>
      <c r="AD12" s="71"/>
      <c r="AK12" s="95"/>
    </row>
    <row r="13" spans="1:40" ht="16" thickBot="1" x14ac:dyDescent="0.25">
      <c r="A13" s="72" t="s">
        <v>96</v>
      </c>
      <c r="B13" s="87">
        <v>0</v>
      </c>
      <c r="C13" s="57">
        <v>0</v>
      </c>
      <c r="D13" s="57">
        <v>0</v>
      </c>
      <c r="E13" s="57">
        <v>0</v>
      </c>
      <c r="F13" s="57">
        <v>0</v>
      </c>
      <c r="G13" s="57">
        <v>0</v>
      </c>
      <c r="H13" s="57">
        <v>0</v>
      </c>
      <c r="I13" s="57">
        <v>0</v>
      </c>
      <c r="J13" s="57">
        <v>0</v>
      </c>
      <c r="K13" s="57">
        <v>0</v>
      </c>
      <c r="L13" s="57">
        <v>0</v>
      </c>
      <c r="M13" s="57">
        <v>0</v>
      </c>
      <c r="N13" s="49">
        <f t="shared" si="1"/>
        <v>0</v>
      </c>
      <c r="AD13" s="77"/>
      <c r="AE13" s="96"/>
      <c r="AF13" s="96"/>
      <c r="AG13" s="96"/>
      <c r="AH13" s="96"/>
      <c r="AI13" s="96"/>
      <c r="AJ13" s="96"/>
      <c r="AK13" s="97"/>
    </row>
    <row r="14" spans="1:40" x14ac:dyDescent="0.2">
      <c r="A14" s="72"/>
      <c r="B14" s="8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49"/>
    </row>
    <row r="15" spans="1:40" x14ac:dyDescent="0.2">
      <c r="A15" s="72"/>
      <c r="B15" s="8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49"/>
    </row>
    <row r="16" spans="1:40" ht="16" thickBot="1" x14ac:dyDescent="0.25">
      <c r="A16" s="74"/>
      <c r="B16" s="88">
        <f>SUM(B8:B15)</f>
        <v>6500</v>
      </c>
      <c r="C16" s="75">
        <f t="shared" ref="C16:M16" si="2">SUM(C8:C15)</f>
        <v>6500</v>
      </c>
      <c r="D16" s="75">
        <f t="shared" si="2"/>
        <v>6500</v>
      </c>
      <c r="E16" s="75">
        <f t="shared" si="2"/>
        <v>6500</v>
      </c>
      <c r="F16" s="75">
        <f t="shared" si="2"/>
        <v>8000</v>
      </c>
      <c r="G16" s="75">
        <f t="shared" si="2"/>
        <v>8000</v>
      </c>
      <c r="H16" s="75">
        <f t="shared" si="2"/>
        <v>8000</v>
      </c>
      <c r="I16" s="75">
        <f t="shared" si="2"/>
        <v>8000</v>
      </c>
      <c r="J16" s="75">
        <f t="shared" si="2"/>
        <v>8000</v>
      </c>
      <c r="K16" s="75">
        <f t="shared" si="2"/>
        <v>8000</v>
      </c>
      <c r="L16" s="75">
        <f t="shared" si="2"/>
        <v>8000</v>
      </c>
      <c r="M16" s="75">
        <f t="shared" si="2"/>
        <v>8000</v>
      </c>
      <c r="N16" s="59">
        <f>SUM(B16:M16)</f>
        <v>90000</v>
      </c>
    </row>
    <row r="17" spans="1:14" ht="16" x14ac:dyDescent="0.25">
      <c r="A17" s="119"/>
      <c r="B17" s="120"/>
      <c r="C17" s="121"/>
      <c r="D17" s="121"/>
      <c r="E17" s="121"/>
      <c r="F17" s="121"/>
      <c r="G17" s="216" t="s">
        <v>104</v>
      </c>
      <c r="H17" s="217"/>
      <c r="I17" s="218"/>
      <c r="J17" s="121"/>
      <c r="K17" s="121"/>
      <c r="L17" s="121"/>
      <c r="M17" s="122"/>
      <c r="N17" s="45"/>
    </row>
    <row r="18" spans="1:14" x14ac:dyDescent="0.2">
      <c r="A18" s="82"/>
      <c r="B18" s="84" t="s">
        <v>2</v>
      </c>
      <c r="C18" s="80" t="s">
        <v>3</v>
      </c>
      <c r="D18" s="80" t="s">
        <v>4</v>
      </c>
      <c r="E18" s="80" t="s">
        <v>5</v>
      </c>
      <c r="F18" s="80" t="s">
        <v>6</v>
      </c>
      <c r="G18" s="80" t="s">
        <v>7</v>
      </c>
      <c r="H18" s="80" t="s">
        <v>8</v>
      </c>
      <c r="I18" s="80" t="s">
        <v>9</v>
      </c>
      <c r="J18" s="80" t="s">
        <v>10</v>
      </c>
      <c r="K18" s="80" t="s">
        <v>11</v>
      </c>
      <c r="L18" s="80" t="s">
        <v>12</v>
      </c>
      <c r="M18" s="80" t="s">
        <v>13</v>
      </c>
      <c r="N18" s="81" t="s">
        <v>14</v>
      </c>
    </row>
    <row r="19" spans="1:14" x14ac:dyDescent="0.2">
      <c r="A19" s="71"/>
      <c r="B19" s="85"/>
      <c r="N19" s="49"/>
    </row>
    <row r="20" spans="1:14" x14ac:dyDescent="0.2">
      <c r="A20" s="71" t="str">
        <f t="shared" ref="A20:A25" si="3">A8</f>
        <v>Geschäftsführer</v>
      </c>
      <c r="B20" s="86">
        <v>2500</v>
      </c>
      <c r="C20" s="79">
        <v>2500</v>
      </c>
      <c r="D20" s="79">
        <v>2500</v>
      </c>
      <c r="E20" s="79">
        <v>2500</v>
      </c>
      <c r="F20" s="79">
        <v>2500</v>
      </c>
      <c r="G20" s="79">
        <v>2500</v>
      </c>
      <c r="H20" s="79">
        <v>2500</v>
      </c>
      <c r="I20" s="79">
        <v>2500</v>
      </c>
      <c r="J20" s="79">
        <v>2500</v>
      </c>
      <c r="K20" s="79">
        <v>2500</v>
      </c>
      <c r="L20" s="79">
        <v>2500</v>
      </c>
      <c r="M20" s="79">
        <v>2500</v>
      </c>
      <c r="N20" s="49">
        <f t="shared" ref="N20:N25" si="4">SUM(B20:M20)</f>
        <v>30000</v>
      </c>
    </row>
    <row r="21" spans="1:14" x14ac:dyDescent="0.2">
      <c r="A21" s="71" t="str">
        <f t="shared" si="3"/>
        <v>Produktion</v>
      </c>
      <c r="B21" s="87">
        <v>0</v>
      </c>
      <c r="C21" s="57">
        <v>0</v>
      </c>
      <c r="D21" s="57">
        <v>0</v>
      </c>
      <c r="E21" s="57">
        <v>0</v>
      </c>
      <c r="F21" s="57">
        <v>0</v>
      </c>
      <c r="G21" s="57">
        <v>0</v>
      </c>
      <c r="H21" s="57">
        <v>0</v>
      </c>
      <c r="I21" s="57">
        <v>0</v>
      </c>
      <c r="J21" s="57">
        <v>0</v>
      </c>
      <c r="K21" s="57">
        <v>0</v>
      </c>
      <c r="L21" s="57">
        <v>0</v>
      </c>
      <c r="M21" s="57">
        <v>0</v>
      </c>
      <c r="N21" s="49">
        <f t="shared" si="4"/>
        <v>0</v>
      </c>
    </row>
    <row r="22" spans="1:14" x14ac:dyDescent="0.2">
      <c r="A22" s="71" t="str">
        <f t="shared" si="3"/>
        <v>Forschung &amp; Entwicklung</v>
      </c>
      <c r="B22" s="86">
        <v>3000</v>
      </c>
      <c r="C22" s="79">
        <v>3000</v>
      </c>
      <c r="D22" s="79">
        <v>3000</v>
      </c>
      <c r="E22" s="79">
        <v>3000</v>
      </c>
      <c r="F22" s="79">
        <v>3000</v>
      </c>
      <c r="G22" s="79">
        <v>3000</v>
      </c>
      <c r="H22" s="79">
        <v>3000</v>
      </c>
      <c r="I22" s="79">
        <v>3000</v>
      </c>
      <c r="J22" s="79">
        <v>3000</v>
      </c>
      <c r="K22" s="79">
        <v>3000</v>
      </c>
      <c r="L22" s="79">
        <v>3000</v>
      </c>
      <c r="M22" s="79">
        <v>3000</v>
      </c>
      <c r="N22" s="49">
        <f t="shared" si="4"/>
        <v>36000</v>
      </c>
    </row>
    <row r="23" spans="1:14" x14ac:dyDescent="0.2">
      <c r="A23" s="71" t="str">
        <f t="shared" si="3"/>
        <v>Marketing und Vertrieb</v>
      </c>
      <c r="B23" s="57">
        <v>2500</v>
      </c>
      <c r="C23" s="57">
        <v>2500</v>
      </c>
      <c r="D23" s="57">
        <v>2500</v>
      </c>
      <c r="E23" s="57">
        <v>2500</v>
      </c>
      <c r="F23" s="57">
        <v>2500</v>
      </c>
      <c r="G23" s="57">
        <v>2500</v>
      </c>
      <c r="H23" s="57">
        <v>2500</v>
      </c>
      <c r="I23" s="57">
        <v>2500</v>
      </c>
      <c r="J23" s="57">
        <v>2500</v>
      </c>
      <c r="K23" s="57">
        <v>2500</v>
      </c>
      <c r="L23" s="57">
        <v>2500</v>
      </c>
      <c r="M23" s="57">
        <v>2500</v>
      </c>
      <c r="N23" s="49">
        <f t="shared" si="4"/>
        <v>30000</v>
      </c>
    </row>
    <row r="24" spans="1:14" x14ac:dyDescent="0.2">
      <c r="A24" s="71" t="str">
        <f t="shared" si="3"/>
        <v>Logistik</v>
      </c>
      <c r="B24" s="86">
        <v>0</v>
      </c>
      <c r="C24" s="79">
        <v>0</v>
      </c>
      <c r="D24" s="79">
        <v>0</v>
      </c>
      <c r="E24" s="79">
        <v>0</v>
      </c>
      <c r="F24" s="79">
        <v>0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49">
        <f t="shared" si="4"/>
        <v>0</v>
      </c>
    </row>
    <row r="25" spans="1:14" x14ac:dyDescent="0.2">
      <c r="A25" s="71" t="str">
        <f t="shared" si="3"/>
        <v>Hilfskräfte</v>
      </c>
      <c r="B25" s="87">
        <v>0</v>
      </c>
      <c r="C25" s="57">
        <v>0</v>
      </c>
      <c r="D25" s="57">
        <v>0</v>
      </c>
      <c r="E25" s="57">
        <v>0</v>
      </c>
      <c r="F25" s="57">
        <v>0</v>
      </c>
      <c r="G25" s="57">
        <v>0</v>
      </c>
      <c r="H25" s="57">
        <v>0</v>
      </c>
      <c r="I25" s="57">
        <v>0</v>
      </c>
      <c r="J25" s="57">
        <v>0</v>
      </c>
      <c r="K25" s="57">
        <v>0</v>
      </c>
      <c r="L25" s="57">
        <v>0</v>
      </c>
      <c r="M25" s="57">
        <v>0</v>
      </c>
      <c r="N25" s="49">
        <f t="shared" si="4"/>
        <v>0</v>
      </c>
    </row>
    <row r="26" spans="1:14" x14ac:dyDescent="0.2">
      <c r="A26" s="71"/>
      <c r="B26" s="8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49"/>
    </row>
    <row r="27" spans="1:14" x14ac:dyDescent="0.2">
      <c r="A27" s="71"/>
      <c r="B27" s="8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49"/>
    </row>
    <row r="28" spans="1:14" ht="16" thickBot="1" x14ac:dyDescent="0.25">
      <c r="A28" s="74"/>
      <c r="B28" s="88">
        <f t="shared" ref="B28:M28" si="5">SUM(B20:B27)</f>
        <v>8000</v>
      </c>
      <c r="C28" s="75">
        <f t="shared" si="5"/>
        <v>8000</v>
      </c>
      <c r="D28" s="75">
        <f t="shared" si="5"/>
        <v>8000</v>
      </c>
      <c r="E28" s="75">
        <f t="shared" si="5"/>
        <v>8000</v>
      </c>
      <c r="F28" s="75">
        <f t="shared" si="5"/>
        <v>8000</v>
      </c>
      <c r="G28" s="75">
        <f t="shared" si="5"/>
        <v>8000</v>
      </c>
      <c r="H28" s="75">
        <f t="shared" si="5"/>
        <v>8000</v>
      </c>
      <c r="I28" s="75">
        <f t="shared" si="5"/>
        <v>8000</v>
      </c>
      <c r="J28" s="75">
        <f t="shared" si="5"/>
        <v>8000</v>
      </c>
      <c r="K28" s="75">
        <f t="shared" si="5"/>
        <v>8000</v>
      </c>
      <c r="L28" s="75">
        <f t="shared" si="5"/>
        <v>8000</v>
      </c>
      <c r="M28" s="75">
        <f t="shared" si="5"/>
        <v>8000</v>
      </c>
      <c r="N28" s="59">
        <f>SUM(B28:M28)</f>
        <v>96000</v>
      </c>
    </row>
    <row r="29" spans="1:14" ht="16" x14ac:dyDescent="0.25">
      <c r="A29" s="119"/>
      <c r="B29" s="120"/>
      <c r="C29" s="121"/>
      <c r="D29" s="121"/>
      <c r="E29" s="121"/>
      <c r="F29" s="121"/>
      <c r="G29" s="216" t="s">
        <v>107</v>
      </c>
      <c r="H29" s="217"/>
      <c r="I29" s="218"/>
      <c r="J29" s="121"/>
      <c r="K29" s="121"/>
      <c r="L29" s="121"/>
      <c r="M29" s="122"/>
      <c r="N29" s="45"/>
    </row>
    <row r="30" spans="1:14" x14ac:dyDescent="0.2">
      <c r="A30" s="82"/>
      <c r="B30" s="84" t="s">
        <v>2</v>
      </c>
      <c r="C30" s="80" t="s">
        <v>3</v>
      </c>
      <c r="D30" s="80" t="s">
        <v>4</v>
      </c>
      <c r="E30" s="80" t="s">
        <v>5</v>
      </c>
      <c r="F30" s="80" t="s">
        <v>6</v>
      </c>
      <c r="G30" s="80" t="s">
        <v>7</v>
      </c>
      <c r="H30" s="80" t="s">
        <v>8</v>
      </c>
      <c r="I30" s="80" t="s">
        <v>9</v>
      </c>
      <c r="J30" s="80" t="s">
        <v>10</v>
      </c>
      <c r="K30" s="80" t="s">
        <v>11</v>
      </c>
      <c r="L30" s="80" t="s">
        <v>12</v>
      </c>
      <c r="M30" s="80" t="s">
        <v>13</v>
      </c>
      <c r="N30" s="81" t="s">
        <v>14</v>
      </c>
    </row>
    <row r="31" spans="1:14" x14ac:dyDescent="0.2">
      <c r="A31" s="71"/>
      <c r="B31" s="85"/>
      <c r="N31" s="49"/>
    </row>
    <row r="32" spans="1:14" x14ac:dyDescent="0.2">
      <c r="A32" s="71" t="str">
        <f t="shared" ref="A32:A37" si="6">A20</f>
        <v>Geschäftsführer</v>
      </c>
      <c r="B32" s="86">
        <v>3800</v>
      </c>
      <c r="C32" s="79">
        <v>3800</v>
      </c>
      <c r="D32" s="79">
        <v>3800</v>
      </c>
      <c r="E32" s="79">
        <v>3800</v>
      </c>
      <c r="F32" s="79">
        <v>3800</v>
      </c>
      <c r="G32" s="79">
        <v>3800</v>
      </c>
      <c r="H32" s="79">
        <v>3800</v>
      </c>
      <c r="I32" s="79">
        <v>3800</v>
      </c>
      <c r="J32" s="79">
        <v>3800</v>
      </c>
      <c r="K32" s="79">
        <v>3800</v>
      </c>
      <c r="L32" s="79">
        <v>3800</v>
      </c>
      <c r="M32" s="79">
        <v>3800</v>
      </c>
      <c r="N32" s="49">
        <f t="shared" ref="N32:N35" si="7">SUM(B32:M32)</f>
        <v>45600</v>
      </c>
    </row>
    <row r="33" spans="1:14" x14ac:dyDescent="0.2">
      <c r="A33" s="71" t="str">
        <f t="shared" si="6"/>
        <v>Produktion</v>
      </c>
      <c r="B33" s="87">
        <v>0</v>
      </c>
      <c r="C33" s="57">
        <v>0</v>
      </c>
      <c r="D33" s="57">
        <v>0</v>
      </c>
      <c r="E33" s="57">
        <v>2500</v>
      </c>
      <c r="F33" s="57">
        <v>2500</v>
      </c>
      <c r="G33" s="57">
        <v>2500</v>
      </c>
      <c r="H33" s="57">
        <v>2500</v>
      </c>
      <c r="I33" s="57">
        <v>2500</v>
      </c>
      <c r="J33" s="57">
        <v>2500</v>
      </c>
      <c r="K33" s="57">
        <v>2500</v>
      </c>
      <c r="L33" s="57">
        <v>2500</v>
      </c>
      <c r="M33" s="57">
        <v>2500</v>
      </c>
      <c r="N33" s="49">
        <f t="shared" si="7"/>
        <v>22500</v>
      </c>
    </row>
    <row r="34" spans="1:14" x14ac:dyDescent="0.2">
      <c r="A34" s="71" t="str">
        <f t="shared" si="6"/>
        <v>Forschung &amp; Entwicklung</v>
      </c>
      <c r="B34" s="86">
        <v>3600</v>
      </c>
      <c r="C34" s="79">
        <v>3600</v>
      </c>
      <c r="D34" s="79">
        <v>3600</v>
      </c>
      <c r="E34" s="79">
        <v>3600</v>
      </c>
      <c r="F34" s="79">
        <v>3600</v>
      </c>
      <c r="G34" s="79">
        <v>3600</v>
      </c>
      <c r="H34" s="79">
        <v>3600</v>
      </c>
      <c r="I34" s="79">
        <v>3600</v>
      </c>
      <c r="J34" s="79">
        <v>3600</v>
      </c>
      <c r="K34" s="79">
        <v>3600</v>
      </c>
      <c r="L34" s="79">
        <v>3600</v>
      </c>
      <c r="M34" s="79">
        <v>3600</v>
      </c>
      <c r="N34" s="49">
        <f t="shared" si="7"/>
        <v>43200</v>
      </c>
    </row>
    <row r="35" spans="1:14" x14ac:dyDescent="0.2">
      <c r="A35" s="71" t="str">
        <f t="shared" si="6"/>
        <v>Marketing und Vertrieb</v>
      </c>
      <c r="B35" s="87">
        <v>3000</v>
      </c>
      <c r="C35" s="57">
        <v>3000</v>
      </c>
      <c r="D35" s="57">
        <v>3000</v>
      </c>
      <c r="E35" s="57">
        <v>3000</v>
      </c>
      <c r="F35" s="57">
        <v>3000</v>
      </c>
      <c r="G35" s="57">
        <v>3000</v>
      </c>
      <c r="H35" s="57">
        <v>3000</v>
      </c>
      <c r="I35" s="57">
        <v>3000</v>
      </c>
      <c r="J35" s="57">
        <v>3000</v>
      </c>
      <c r="K35" s="57">
        <v>3000</v>
      </c>
      <c r="L35" s="57">
        <v>3000</v>
      </c>
      <c r="M35" s="57">
        <v>3000</v>
      </c>
      <c r="N35" s="49">
        <f t="shared" si="7"/>
        <v>36000</v>
      </c>
    </row>
    <row r="36" spans="1:14" x14ac:dyDescent="0.2">
      <c r="A36" s="71" t="str">
        <f t="shared" si="6"/>
        <v>Logistik</v>
      </c>
      <c r="B36" s="86">
        <v>0</v>
      </c>
      <c r="C36" s="79">
        <v>0</v>
      </c>
      <c r="D36" s="79">
        <v>0</v>
      </c>
      <c r="E36" s="79">
        <v>0</v>
      </c>
      <c r="F36" s="79">
        <v>0</v>
      </c>
      <c r="G36" s="79">
        <v>0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49">
        <f t="shared" ref="N36:N37" si="8">SUM(B36:M36)</f>
        <v>0</v>
      </c>
    </row>
    <row r="37" spans="1:14" x14ac:dyDescent="0.2">
      <c r="A37" s="71" t="str">
        <f t="shared" si="6"/>
        <v>Hilfskräfte</v>
      </c>
      <c r="B37" s="87">
        <v>0</v>
      </c>
      <c r="C37" s="57">
        <v>0</v>
      </c>
      <c r="D37" s="57">
        <v>0</v>
      </c>
      <c r="E37" s="57">
        <v>0</v>
      </c>
      <c r="F37" s="57">
        <v>0</v>
      </c>
      <c r="G37" s="57">
        <v>0</v>
      </c>
      <c r="H37" s="57">
        <v>0</v>
      </c>
      <c r="I37" s="57">
        <v>0</v>
      </c>
      <c r="J37" s="57">
        <v>0</v>
      </c>
      <c r="K37" s="57">
        <v>0</v>
      </c>
      <c r="L37" s="57">
        <v>0</v>
      </c>
      <c r="M37" s="57">
        <v>0</v>
      </c>
      <c r="N37" s="49">
        <f t="shared" si="8"/>
        <v>0</v>
      </c>
    </row>
    <row r="38" spans="1:14" x14ac:dyDescent="0.2">
      <c r="A38" s="71"/>
      <c r="B38" s="8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49"/>
    </row>
    <row r="39" spans="1:14" x14ac:dyDescent="0.2">
      <c r="A39" s="71"/>
      <c r="B39" s="8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49"/>
    </row>
    <row r="40" spans="1:14" ht="16" thickBot="1" x14ac:dyDescent="0.25">
      <c r="A40" s="74"/>
      <c r="B40" s="88">
        <f t="shared" ref="B40:M40" si="9">SUM(B32:B39)</f>
        <v>10400</v>
      </c>
      <c r="C40" s="75">
        <f t="shared" si="9"/>
        <v>10400</v>
      </c>
      <c r="D40" s="75">
        <f t="shared" si="9"/>
        <v>10400</v>
      </c>
      <c r="E40" s="75">
        <f t="shared" si="9"/>
        <v>12900</v>
      </c>
      <c r="F40" s="75">
        <f t="shared" si="9"/>
        <v>12900</v>
      </c>
      <c r="G40" s="75">
        <f t="shared" si="9"/>
        <v>12900</v>
      </c>
      <c r="H40" s="75">
        <f t="shared" si="9"/>
        <v>12900</v>
      </c>
      <c r="I40" s="75">
        <f t="shared" si="9"/>
        <v>12900</v>
      </c>
      <c r="J40" s="75">
        <f t="shared" si="9"/>
        <v>12900</v>
      </c>
      <c r="K40" s="75">
        <f t="shared" si="9"/>
        <v>12900</v>
      </c>
      <c r="L40" s="75">
        <f t="shared" si="9"/>
        <v>12900</v>
      </c>
      <c r="M40" s="75">
        <f t="shared" si="9"/>
        <v>12900</v>
      </c>
      <c r="N40" s="59">
        <f>SUM(B40:M40)</f>
        <v>147300</v>
      </c>
    </row>
    <row r="41" spans="1:14" ht="16" x14ac:dyDescent="0.25">
      <c r="A41" s="119"/>
      <c r="B41" s="120"/>
      <c r="C41" s="121"/>
      <c r="D41" s="121"/>
      <c r="E41" s="121"/>
      <c r="F41" s="121"/>
      <c r="G41" s="216" t="s">
        <v>106</v>
      </c>
      <c r="H41" s="217"/>
      <c r="I41" s="218"/>
      <c r="J41" s="121"/>
      <c r="K41" s="121"/>
      <c r="L41" s="121"/>
      <c r="M41" s="122"/>
      <c r="N41" s="45"/>
    </row>
    <row r="42" spans="1:14" x14ac:dyDescent="0.2">
      <c r="A42" s="82"/>
      <c r="B42" s="84" t="s">
        <v>2</v>
      </c>
      <c r="C42" s="80" t="s">
        <v>3</v>
      </c>
      <c r="D42" s="80" t="s">
        <v>4</v>
      </c>
      <c r="E42" s="80" t="s">
        <v>5</v>
      </c>
      <c r="F42" s="80" t="s">
        <v>6</v>
      </c>
      <c r="G42" s="80" t="s">
        <v>7</v>
      </c>
      <c r="H42" s="80" t="s">
        <v>8</v>
      </c>
      <c r="I42" s="80" t="s">
        <v>9</v>
      </c>
      <c r="J42" s="80" t="s">
        <v>10</v>
      </c>
      <c r="K42" s="80" t="s">
        <v>11</v>
      </c>
      <c r="L42" s="80" t="s">
        <v>12</v>
      </c>
      <c r="M42" s="80" t="s">
        <v>13</v>
      </c>
      <c r="N42" s="81" t="s">
        <v>14</v>
      </c>
    </row>
    <row r="43" spans="1:14" x14ac:dyDescent="0.2">
      <c r="A43" s="71"/>
      <c r="B43" s="85"/>
      <c r="N43" s="49"/>
    </row>
    <row r="44" spans="1:14" x14ac:dyDescent="0.2">
      <c r="A44" s="71" t="str">
        <f t="shared" ref="A44:A49" si="10">A32</f>
        <v>Geschäftsführer</v>
      </c>
      <c r="B44" s="86">
        <f>B32*1.25</f>
        <v>4750</v>
      </c>
      <c r="C44" s="79">
        <f t="shared" ref="C44:M44" si="11">C32*1.25</f>
        <v>4750</v>
      </c>
      <c r="D44" s="79">
        <f t="shared" si="11"/>
        <v>4750</v>
      </c>
      <c r="E44" s="79">
        <f t="shared" si="11"/>
        <v>4750</v>
      </c>
      <c r="F44" s="79">
        <f t="shared" si="11"/>
        <v>4750</v>
      </c>
      <c r="G44" s="79">
        <f t="shared" si="11"/>
        <v>4750</v>
      </c>
      <c r="H44" s="79">
        <f t="shared" si="11"/>
        <v>4750</v>
      </c>
      <c r="I44" s="79">
        <f t="shared" si="11"/>
        <v>4750</v>
      </c>
      <c r="J44" s="79">
        <f t="shared" si="11"/>
        <v>4750</v>
      </c>
      <c r="K44" s="79">
        <f t="shared" si="11"/>
        <v>4750</v>
      </c>
      <c r="L44" s="79">
        <f t="shared" si="11"/>
        <v>4750</v>
      </c>
      <c r="M44" s="79">
        <f t="shared" si="11"/>
        <v>4750</v>
      </c>
      <c r="N44" s="49">
        <f t="shared" ref="N44:N49" si="12">SUM(B44:M44)</f>
        <v>57000</v>
      </c>
    </row>
    <row r="45" spans="1:14" x14ac:dyDescent="0.2">
      <c r="A45" s="71" t="str">
        <f t="shared" si="10"/>
        <v>Produktion</v>
      </c>
      <c r="B45" s="87">
        <v>3125</v>
      </c>
      <c r="C45" s="57">
        <v>3125</v>
      </c>
      <c r="D45" s="57">
        <v>3125</v>
      </c>
      <c r="E45" s="57">
        <f t="shared" ref="E45:M45" si="13">E33*1.25</f>
        <v>3125</v>
      </c>
      <c r="F45" s="57">
        <f t="shared" si="13"/>
        <v>3125</v>
      </c>
      <c r="G45" s="57">
        <f t="shared" si="13"/>
        <v>3125</v>
      </c>
      <c r="H45" s="57">
        <f t="shared" si="13"/>
        <v>3125</v>
      </c>
      <c r="I45" s="57">
        <f t="shared" si="13"/>
        <v>3125</v>
      </c>
      <c r="J45" s="57">
        <f t="shared" si="13"/>
        <v>3125</v>
      </c>
      <c r="K45" s="57">
        <f t="shared" si="13"/>
        <v>3125</v>
      </c>
      <c r="L45" s="57">
        <f t="shared" si="13"/>
        <v>3125</v>
      </c>
      <c r="M45" s="57">
        <f t="shared" si="13"/>
        <v>3125</v>
      </c>
      <c r="N45" s="49">
        <f t="shared" si="12"/>
        <v>37500</v>
      </c>
    </row>
    <row r="46" spans="1:14" x14ac:dyDescent="0.2">
      <c r="A46" s="71" t="str">
        <f t="shared" si="10"/>
        <v>Forschung &amp; Entwicklung</v>
      </c>
      <c r="B46" s="86">
        <f t="shared" ref="B46:M46" si="14">B34*1.25</f>
        <v>4500</v>
      </c>
      <c r="C46" s="79">
        <f t="shared" si="14"/>
        <v>4500</v>
      </c>
      <c r="D46" s="79">
        <f t="shared" si="14"/>
        <v>4500</v>
      </c>
      <c r="E46" s="79">
        <f t="shared" si="14"/>
        <v>4500</v>
      </c>
      <c r="F46" s="79">
        <f t="shared" si="14"/>
        <v>4500</v>
      </c>
      <c r="G46" s="79">
        <f t="shared" si="14"/>
        <v>4500</v>
      </c>
      <c r="H46" s="79">
        <f t="shared" si="14"/>
        <v>4500</v>
      </c>
      <c r="I46" s="79">
        <f t="shared" si="14"/>
        <v>4500</v>
      </c>
      <c r="J46" s="79">
        <f t="shared" si="14"/>
        <v>4500</v>
      </c>
      <c r="K46" s="79">
        <f t="shared" si="14"/>
        <v>4500</v>
      </c>
      <c r="L46" s="79">
        <f t="shared" si="14"/>
        <v>4500</v>
      </c>
      <c r="M46" s="79">
        <f t="shared" si="14"/>
        <v>4500</v>
      </c>
      <c r="N46" s="49">
        <f t="shared" si="12"/>
        <v>54000</v>
      </c>
    </row>
    <row r="47" spans="1:14" x14ac:dyDescent="0.2">
      <c r="A47" s="71" t="str">
        <f t="shared" si="10"/>
        <v>Marketing und Vertrieb</v>
      </c>
      <c r="B47" s="87">
        <f t="shared" ref="B47:M47" si="15">B35*1.25</f>
        <v>3750</v>
      </c>
      <c r="C47" s="57">
        <f t="shared" si="15"/>
        <v>3750</v>
      </c>
      <c r="D47" s="57">
        <f t="shared" si="15"/>
        <v>3750</v>
      </c>
      <c r="E47" s="57">
        <f t="shared" si="15"/>
        <v>3750</v>
      </c>
      <c r="F47" s="57">
        <f t="shared" si="15"/>
        <v>3750</v>
      </c>
      <c r="G47" s="57">
        <f t="shared" si="15"/>
        <v>3750</v>
      </c>
      <c r="H47" s="57">
        <f t="shared" si="15"/>
        <v>3750</v>
      </c>
      <c r="I47" s="57">
        <f t="shared" si="15"/>
        <v>3750</v>
      </c>
      <c r="J47" s="57">
        <f t="shared" si="15"/>
        <v>3750</v>
      </c>
      <c r="K47" s="57">
        <f t="shared" si="15"/>
        <v>3750</v>
      </c>
      <c r="L47" s="57">
        <f t="shared" si="15"/>
        <v>3750</v>
      </c>
      <c r="M47" s="57">
        <f t="shared" si="15"/>
        <v>3750</v>
      </c>
      <c r="N47" s="49">
        <f t="shared" si="12"/>
        <v>45000</v>
      </c>
    </row>
    <row r="48" spans="1:14" x14ac:dyDescent="0.2">
      <c r="A48" s="71" t="str">
        <f t="shared" si="10"/>
        <v>Logistik</v>
      </c>
      <c r="B48" s="86">
        <f t="shared" ref="B48:M48" si="16">B36*1.25</f>
        <v>0</v>
      </c>
      <c r="C48" s="79">
        <f t="shared" si="16"/>
        <v>0</v>
      </c>
      <c r="D48" s="79">
        <f t="shared" si="16"/>
        <v>0</v>
      </c>
      <c r="E48" s="79">
        <f t="shared" si="16"/>
        <v>0</v>
      </c>
      <c r="F48" s="79">
        <f t="shared" si="16"/>
        <v>0</v>
      </c>
      <c r="G48" s="79">
        <f t="shared" si="16"/>
        <v>0</v>
      </c>
      <c r="H48" s="79">
        <f t="shared" si="16"/>
        <v>0</v>
      </c>
      <c r="I48" s="79">
        <f t="shared" si="16"/>
        <v>0</v>
      </c>
      <c r="J48" s="79">
        <f t="shared" si="16"/>
        <v>0</v>
      </c>
      <c r="K48" s="79">
        <f t="shared" si="16"/>
        <v>0</v>
      </c>
      <c r="L48" s="79">
        <f t="shared" si="16"/>
        <v>0</v>
      </c>
      <c r="M48" s="79">
        <f t="shared" si="16"/>
        <v>0</v>
      </c>
      <c r="N48" s="49">
        <f t="shared" si="12"/>
        <v>0</v>
      </c>
    </row>
    <row r="49" spans="1:14" x14ac:dyDescent="0.2">
      <c r="A49" s="71" t="str">
        <f t="shared" si="10"/>
        <v>Hilfskräfte</v>
      </c>
      <c r="B49" s="87">
        <f t="shared" ref="B49:M49" si="17">B37*1.25</f>
        <v>0</v>
      </c>
      <c r="C49" s="57">
        <f t="shared" si="17"/>
        <v>0</v>
      </c>
      <c r="D49" s="57">
        <f t="shared" si="17"/>
        <v>0</v>
      </c>
      <c r="E49" s="57">
        <f t="shared" si="17"/>
        <v>0</v>
      </c>
      <c r="F49" s="57">
        <f t="shared" si="17"/>
        <v>0</v>
      </c>
      <c r="G49" s="57">
        <f t="shared" si="17"/>
        <v>0</v>
      </c>
      <c r="H49" s="57">
        <f t="shared" si="17"/>
        <v>0</v>
      </c>
      <c r="I49" s="57">
        <f t="shared" si="17"/>
        <v>0</v>
      </c>
      <c r="J49" s="57">
        <f t="shared" si="17"/>
        <v>0</v>
      </c>
      <c r="K49" s="57">
        <f t="shared" si="17"/>
        <v>0</v>
      </c>
      <c r="L49" s="57">
        <f t="shared" si="17"/>
        <v>0</v>
      </c>
      <c r="M49" s="57">
        <f t="shared" si="17"/>
        <v>0</v>
      </c>
      <c r="N49" s="49">
        <f t="shared" si="12"/>
        <v>0</v>
      </c>
    </row>
    <row r="50" spans="1:14" x14ac:dyDescent="0.2">
      <c r="A50" s="71"/>
      <c r="B50" s="87"/>
      <c r="C50" s="57"/>
      <c r="D50" s="57"/>
      <c r="E50" s="57"/>
      <c r="F50" s="57"/>
      <c r="G50" s="57"/>
      <c r="H50" s="57"/>
      <c r="I50" s="57"/>
      <c r="J50" s="57"/>
      <c r="K50" s="76"/>
      <c r="L50" s="57"/>
      <c r="M50" s="57"/>
      <c r="N50" s="49"/>
    </row>
    <row r="51" spans="1:14" x14ac:dyDescent="0.2">
      <c r="A51" s="71"/>
      <c r="B51" s="8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49"/>
    </row>
    <row r="52" spans="1:14" ht="16" thickBot="1" x14ac:dyDescent="0.25">
      <c r="A52" s="74"/>
      <c r="B52" s="88">
        <f t="shared" ref="B52:M52" si="18">SUM(B44:B51)</f>
        <v>16125</v>
      </c>
      <c r="C52" s="75">
        <f t="shared" si="18"/>
        <v>16125</v>
      </c>
      <c r="D52" s="75">
        <f t="shared" si="18"/>
        <v>16125</v>
      </c>
      <c r="E52" s="75">
        <f t="shared" si="18"/>
        <v>16125</v>
      </c>
      <c r="F52" s="75">
        <f t="shared" si="18"/>
        <v>16125</v>
      </c>
      <c r="G52" s="75">
        <f t="shared" si="18"/>
        <v>16125</v>
      </c>
      <c r="H52" s="75">
        <f t="shared" si="18"/>
        <v>16125</v>
      </c>
      <c r="I52" s="75">
        <f t="shared" si="18"/>
        <v>16125</v>
      </c>
      <c r="J52" s="75">
        <f t="shared" si="18"/>
        <v>16125</v>
      </c>
      <c r="K52" s="75">
        <f t="shared" si="18"/>
        <v>16125</v>
      </c>
      <c r="L52" s="75">
        <f t="shared" si="18"/>
        <v>16125</v>
      </c>
      <c r="M52" s="75">
        <f t="shared" si="18"/>
        <v>16125</v>
      </c>
      <c r="N52" s="59">
        <f>SUM(B52:M52)</f>
        <v>193500</v>
      </c>
    </row>
    <row r="53" spans="1:14" ht="16" x14ac:dyDescent="0.25">
      <c r="A53" s="119"/>
      <c r="B53" s="120"/>
      <c r="C53" s="121"/>
      <c r="D53" s="121"/>
      <c r="E53" s="121"/>
      <c r="F53" s="121"/>
      <c r="G53" s="216" t="s">
        <v>105</v>
      </c>
      <c r="H53" s="217"/>
      <c r="I53" s="218"/>
      <c r="J53" s="121"/>
      <c r="K53" s="121"/>
      <c r="L53" s="121"/>
      <c r="M53" s="122"/>
      <c r="N53" s="45"/>
    </row>
    <row r="54" spans="1:14" x14ac:dyDescent="0.2">
      <c r="A54" s="83"/>
      <c r="B54" s="84" t="s">
        <v>2</v>
      </c>
      <c r="C54" s="80" t="s">
        <v>3</v>
      </c>
      <c r="D54" s="80" t="s">
        <v>4</v>
      </c>
      <c r="E54" s="80" t="s">
        <v>5</v>
      </c>
      <c r="F54" s="80" t="s">
        <v>6</v>
      </c>
      <c r="G54" s="80" t="s">
        <v>7</v>
      </c>
      <c r="H54" s="80" t="s">
        <v>8</v>
      </c>
      <c r="I54" s="80" t="s">
        <v>9</v>
      </c>
      <c r="J54" s="80" t="s">
        <v>10</v>
      </c>
      <c r="K54" s="80" t="s">
        <v>11</v>
      </c>
      <c r="L54" s="80" t="s">
        <v>12</v>
      </c>
      <c r="M54" s="80" t="s">
        <v>13</v>
      </c>
      <c r="N54" s="81" t="s">
        <v>14</v>
      </c>
    </row>
    <row r="55" spans="1:14" x14ac:dyDescent="0.2">
      <c r="A55" s="71"/>
      <c r="B55" s="85"/>
      <c r="N55" s="49"/>
    </row>
    <row r="56" spans="1:14" x14ac:dyDescent="0.2">
      <c r="A56" s="71" t="str">
        <f t="shared" ref="A56:A61" si="19">A44</f>
        <v>Geschäftsführer</v>
      </c>
      <c r="B56" s="86">
        <f>B44*1.25</f>
        <v>5937.5</v>
      </c>
      <c r="C56" s="79">
        <f t="shared" ref="C56:M56" si="20">C44*1.25</f>
        <v>5937.5</v>
      </c>
      <c r="D56" s="79">
        <f t="shared" si="20"/>
        <v>5937.5</v>
      </c>
      <c r="E56" s="79">
        <f t="shared" si="20"/>
        <v>5937.5</v>
      </c>
      <c r="F56" s="79">
        <f t="shared" si="20"/>
        <v>5937.5</v>
      </c>
      <c r="G56" s="79">
        <f t="shared" si="20"/>
        <v>5937.5</v>
      </c>
      <c r="H56" s="79">
        <f t="shared" si="20"/>
        <v>5937.5</v>
      </c>
      <c r="I56" s="79">
        <f t="shared" si="20"/>
        <v>5937.5</v>
      </c>
      <c r="J56" s="79">
        <f t="shared" si="20"/>
        <v>5937.5</v>
      </c>
      <c r="K56" s="79">
        <f t="shared" si="20"/>
        <v>5937.5</v>
      </c>
      <c r="L56" s="79">
        <f t="shared" si="20"/>
        <v>5937.5</v>
      </c>
      <c r="M56" s="79">
        <f t="shared" si="20"/>
        <v>5937.5</v>
      </c>
      <c r="N56" s="49">
        <f>SUM(B56:M56)</f>
        <v>71250</v>
      </c>
    </row>
    <row r="57" spans="1:14" x14ac:dyDescent="0.2">
      <c r="A57" s="71" t="str">
        <f t="shared" si="19"/>
        <v>Produktion</v>
      </c>
      <c r="B57" s="87">
        <f t="shared" ref="B57:M57" si="21">B45*1.25</f>
        <v>3906.25</v>
      </c>
      <c r="C57" s="57">
        <f t="shared" si="21"/>
        <v>3906.25</v>
      </c>
      <c r="D57" s="57">
        <f t="shared" si="21"/>
        <v>3906.25</v>
      </c>
      <c r="E57" s="57">
        <f t="shared" si="21"/>
        <v>3906.25</v>
      </c>
      <c r="F57" s="57">
        <f t="shared" si="21"/>
        <v>3906.25</v>
      </c>
      <c r="G57" s="57">
        <f t="shared" si="21"/>
        <v>3906.25</v>
      </c>
      <c r="H57" s="57">
        <f t="shared" si="21"/>
        <v>3906.25</v>
      </c>
      <c r="I57" s="57">
        <f t="shared" si="21"/>
        <v>3906.25</v>
      </c>
      <c r="J57" s="57">
        <f t="shared" si="21"/>
        <v>3906.25</v>
      </c>
      <c r="K57" s="57">
        <f t="shared" si="21"/>
        <v>3906.25</v>
      </c>
      <c r="L57" s="57">
        <f t="shared" si="21"/>
        <v>3906.25</v>
      </c>
      <c r="M57" s="57">
        <f t="shared" si="21"/>
        <v>3906.25</v>
      </c>
      <c r="N57" s="49">
        <f t="shared" ref="N57:N59" si="22">SUM(B57:M57)</f>
        <v>46875</v>
      </c>
    </row>
    <row r="58" spans="1:14" x14ac:dyDescent="0.2">
      <c r="A58" s="71" t="str">
        <f t="shared" si="19"/>
        <v>Forschung &amp; Entwicklung</v>
      </c>
      <c r="B58" s="86">
        <f t="shared" ref="B58:M58" si="23">B46*1.25</f>
        <v>5625</v>
      </c>
      <c r="C58" s="79">
        <f t="shared" si="23"/>
        <v>5625</v>
      </c>
      <c r="D58" s="79">
        <f t="shared" si="23"/>
        <v>5625</v>
      </c>
      <c r="E58" s="79">
        <f t="shared" si="23"/>
        <v>5625</v>
      </c>
      <c r="F58" s="79">
        <f t="shared" si="23"/>
        <v>5625</v>
      </c>
      <c r="G58" s="79">
        <f t="shared" si="23"/>
        <v>5625</v>
      </c>
      <c r="H58" s="79">
        <f t="shared" si="23"/>
        <v>5625</v>
      </c>
      <c r="I58" s="79">
        <f t="shared" si="23"/>
        <v>5625</v>
      </c>
      <c r="J58" s="79">
        <f t="shared" si="23"/>
        <v>5625</v>
      </c>
      <c r="K58" s="79">
        <f t="shared" si="23"/>
        <v>5625</v>
      </c>
      <c r="L58" s="79">
        <f t="shared" si="23"/>
        <v>5625</v>
      </c>
      <c r="M58" s="79">
        <f t="shared" si="23"/>
        <v>5625</v>
      </c>
      <c r="N58" s="49">
        <f t="shared" si="22"/>
        <v>67500</v>
      </c>
    </row>
    <row r="59" spans="1:14" x14ac:dyDescent="0.2">
      <c r="A59" s="71" t="str">
        <f t="shared" si="19"/>
        <v>Marketing und Vertrieb</v>
      </c>
      <c r="B59" s="87">
        <f t="shared" ref="B59:M59" si="24">B47*1.25</f>
        <v>4687.5</v>
      </c>
      <c r="C59" s="57">
        <f t="shared" si="24"/>
        <v>4687.5</v>
      </c>
      <c r="D59" s="57">
        <f t="shared" si="24"/>
        <v>4687.5</v>
      </c>
      <c r="E59" s="57">
        <f t="shared" si="24"/>
        <v>4687.5</v>
      </c>
      <c r="F59" s="57">
        <f t="shared" si="24"/>
        <v>4687.5</v>
      </c>
      <c r="G59" s="57">
        <f t="shared" si="24"/>
        <v>4687.5</v>
      </c>
      <c r="H59" s="57">
        <f t="shared" si="24"/>
        <v>4687.5</v>
      </c>
      <c r="I59" s="57">
        <f t="shared" si="24"/>
        <v>4687.5</v>
      </c>
      <c r="J59" s="57">
        <f t="shared" si="24"/>
        <v>4687.5</v>
      </c>
      <c r="K59" s="57">
        <f t="shared" si="24"/>
        <v>4687.5</v>
      </c>
      <c r="L59" s="57">
        <f t="shared" si="24"/>
        <v>4687.5</v>
      </c>
      <c r="M59" s="57">
        <f t="shared" si="24"/>
        <v>4687.5</v>
      </c>
      <c r="N59" s="49">
        <f t="shared" si="22"/>
        <v>56250</v>
      </c>
    </row>
    <row r="60" spans="1:14" x14ac:dyDescent="0.2">
      <c r="A60" s="71" t="str">
        <f t="shared" si="19"/>
        <v>Logistik</v>
      </c>
      <c r="B60" s="86">
        <f t="shared" ref="B60:M60" si="25">B48*1.25</f>
        <v>0</v>
      </c>
      <c r="C60" s="79">
        <f t="shared" si="25"/>
        <v>0</v>
      </c>
      <c r="D60" s="79">
        <f t="shared" si="25"/>
        <v>0</v>
      </c>
      <c r="E60" s="79">
        <f t="shared" si="25"/>
        <v>0</v>
      </c>
      <c r="F60" s="79">
        <f t="shared" si="25"/>
        <v>0</v>
      </c>
      <c r="G60" s="79">
        <f t="shared" si="25"/>
        <v>0</v>
      </c>
      <c r="H60" s="79">
        <f t="shared" si="25"/>
        <v>0</v>
      </c>
      <c r="I60" s="79">
        <f t="shared" si="25"/>
        <v>0</v>
      </c>
      <c r="J60" s="79">
        <f t="shared" si="25"/>
        <v>0</v>
      </c>
      <c r="K60" s="79">
        <f t="shared" si="25"/>
        <v>0</v>
      </c>
      <c r="L60" s="79">
        <f t="shared" si="25"/>
        <v>0</v>
      </c>
      <c r="M60" s="79">
        <f t="shared" si="25"/>
        <v>0</v>
      </c>
      <c r="N60" s="49">
        <f>SUM(B60:M60)</f>
        <v>0</v>
      </c>
    </row>
    <row r="61" spans="1:14" x14ac:dyDescent="0.2">
      <c r="A61" s="71" t="str">
        <f t="shared" si="19"/>
        <v>Hilfskräfte</v>
      </c>
      <c r="B61" s="87">
        <v>1000</v>
      </c>
      <c r="C61" s="57">
        <v>1000</v>
      </c>
      <c r="D61" s="57">
        <v>1000</v>
      </c>
      <c r="E61" s="57">
        <v>1000</v>
      </c>
      <c r="F61" s="57">
        <v>1000</v>
      </c>
      <c r="G61" s="57">
        <v>1000</v>
      </c>
      <c r="H61" s="57">
        <v>1000</v>
      </c>
      <c r="I61" s="57">
        <v>1000</v>
      </c>
      <c r="J61" s="57">
        <v>1000</v>
      </c>
      <c r="K61" s="57">
        <v>1000</v>
      </c>
      <c r="L61" s="57">
        <v>1000</v>
      </c>
      <c r="M61" s="57">
        <v>1000</v>
      </c>
      <c r="N61" s="49">
        <f t="shared" ref="N61" si="26">SUM(B61:M61)</f>
        <v>12000</v>
      </c>
    </row>
    <row r="62" spans="1:14" x14ac:dyDescent="0.2">
      <c r="A62" s="71"/>
      <c r="B62" s="8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49"/>
    </row>
    <row r="63" spans="1:14" x14ac:dyDescent="0.2">
      <c r="A63" s="71"/>
      <c r="B63" s="8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49"/>
    </row>
    <row r="64" spans="1:14" ht="16" thickBot="1" x14ac:dyDescent="0.25">
      <c r="A64" s="90"/>
      <c r="B64" s="91">
        <f t="shared" ref="B64:M64" si="27">SUM(B56:B63)</f>
        <v>21156.25</v>
      </c>
      <c r="C64" s="78">
        <f t="shared" si="27"/>
        <v>21156.25</v>
      </c>
      <c r="D64" s="78">
        <f t="shared" si="27"/>
        <v>21156.25</v>
      </c>
      <c r="E64" s="78">
        <f t="shared" si="27"/>
        <v>21156.25</v>
      </c>
      <c r="F64" s="78">
        <f t="shared" si="27"/>
        <v>21156.25</v>
      </c>
      <c r="G64" s="78">
        <f t="shared" si="27"/>
        <v>21156.25</v>
      </c>
      <c r="H64" s="78">
        <f t="shared" si="27"/>
        <v>21156.25</v>
      </c>
      <c r="I64" s="78">
        <f t="shared" si="27"/>
        <v>21156.25</v>
      </c>
      <c r="J64" s="78">
        <f t="shared" si="27"/>
        <v>21156.25</v>
      </c>
      <c r="K64" s="78">
        <f t="shared" si="27"/>
        <v>21156.25</v>
      </c>
      <c r="L64" s="78">
        <f t="shared" si="27"/>
        <v>21156.25</v>
      </c>
      <c r="M64" s="78">
        <f t="shared" si="27"/>
        <v>21156.25</v>
      </c>
      <c r="N64" s="59">
        <f>SUM(B64:M64)</f>
        <v>253875</v>
      </c>
    </row>
  </sheetData>
  <sheetProtection selectLockedCells="1" selectUnlockedCells="1"/>
  <mergeCells count="5">
    <mergeCell ref="G5:I5"/>
    <mergeCell ref="G17:I17"/>
    <mergeCell ref="G29:I29"/>
    <mergeCell ref="G41:I41"/>
    <mergeCell ref="G53:I53"/>
  </mergeCells>
  <pageMargins left="0.71" right="0.71" top="0.79000000000000015" bottom="0.79000000000000015" header="0.51" footer="0.51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F13"/>
  <sheetViews>
    <sheetView showGridLines="0" showRowColHeaders="0" zoomScale="90" zoomScaleNormal="90" workbookViewId="0">
      <selection activeCell="C24" sqref="C24"/>
    </sheetView>
  </sheetViews>
  <sheetFormatPr baseColWidth="10" defaultColWidth="8.5" defaultRowHeight="15" x14ac:dyDescent="0.2"/>
  <cols>
    <col min="1" max="1" width="36.6640625" customWidth="1"/>
    <col min="2" max="6" width="16.6640625" customWidth="1"/>
    <col min="7" max="7" width="41.33203125" customWidth="1"/>
  </cols>
  <sheetData>
    <row r="2" spans="1:6" ht="19" x14ac:dyDescent="0.25">
      <c r="A2" s="13" t="s">
        <v>117</v>
      </c>
      <c r="B2" s="46"/>
      <c r="C2" s="14"/>
      <c r="D2" s="14"/>
      <c r="E2" s="14"/>
      <c r="F2" s="14"/>
    </row>
    <row r="3" spans="1:6" x14ac:dyDescent="0.2">
      <c r="A3" s="17" t="s">
        <v>51</v>
      </c>
      <c r="B3" s="14"/>
      <c r="C3" s="14"/>
      <c r="D3" s="14"/>
      <c r="E3" s="14"/>
      <c r="F3" s="14"/>
    </row>
    <row r="4" spans="1:6" ht="16" thickBot="1" x14ac:dyDescent="0.25">
      <c r="A4" s="17"/>
      <c r="B4" s="14"/>
      <c r="C4" s="14"/>
      <c r="D4" s="14"/>
      <c r="E4" s="14"/>
      <c r="F4" s="14"/>
    </row>
    <row r="5" spans="1:6" ht="17" x14ac:dyDescent="0.25">
      <c r="A5" s="98"/>
      <c r="B5" s="106" t="s">
        <v>52</v>
      </c>
      <c r="C5" s="105" t="s">
        <v>49</v>
      </c>
      <c r="D5" s="105" t="s">
        <v>50</v>
      </c>
      <c r="E5" s="105" t="s">
        <v>81</v>
      </c>
      <c r="F5" s="104" t="s">
        <v>82</v>
      </c>
    </row>
    <row r="6" spans="1:6" ht="16" x14ac:dyDescent="0.2">
      <c r="A6" s="99"/>
      <c r="B6" s="100"/>
      <c r="C6" s="108"/>
      <c r="D6" s="108"/>
      <c r="E6" s="108"/>
      <c r="F6" s="109"/>
    </row>
    <row r="7" spans="1:6" ht="15" customHeight="1" x14ac:dyDescent="0.2">
      <c r="A7" s="135" t="str">
        <f>'Umsatz mtl'!A7</f>
        <v xml:space="preserve">Auftrag klein </v>
      </c>
      <c r="B7" s="110">
        <f>'Umsatz mtl'!N7</f>
        <v>0</v>
      </c>
      <c r="C7" s="111">
        <f>'Umsatz mtl'!N15</f>
        <v>56000</v>
      </c>
      <c r="D7" s="111">
        <f>'Umsatz mtl'!N23</f>
        <v>240000</v>
      </c>
      <c r="E7" s="111">
        <f>'Umsatz mtl'!N31</f>
        <v>338000</v>
      </c>
      <c r="F7" s="112">
        <f>'Umsatz mtl'!N39</f>
        <v>350000</v>
      </c>
    </row>
    <row r="8" spans="1:6" ht="15" customHeight="1" x14ac:dyDescent="0.2">
      <c r="A8" s="134" t="str">
        <f>'Umsatz mtl'!A8</f>
        <v>Auftrag mittel</v>
      </c>
      <c r="B8" s="113">
        <f>'Umsatz mtl'!N8</f>
        <v>0</v>
      </c>
      <c r="C8" s="114">
        <f>'Umsatz mtl'!N16</f>
        <v>0</v>
      </c>
      <c r="D8" s="114">
        <f>'Umsatz mtl'!N24</f>
        <v>0</v>
      </c>
      <c r="E8" s="114">
        <f>'Umsatz mtl'!N32</f>
        <v>0</v>
      </c>
      <c r="F8" s="115">
        <f>'Umsatz mtl'!N40</f>
        <v>0</v>
      </c>
    </row>
    <row r="9" spans="1:6" ht="15" customHeight="1" x14ac:dyDescent="0.2">
      <c r="A9" s="135" t="str">
        <f>'Umsatz mtl'!A9</f>
        <v>Auftrag groß</v>
      </c>
      <c r="B9" s="110">
        <f>'Umsatz mtl'!N9</f>
        <v>0</v>
      </c>
      <c r="C9" s="111">
        <f>'Umsatz mtl'!N17</f>
        <v>60000</v>
      </c>
      <c r="D9" s="111">
        <f>'Umsatz mtl'!N25</f>
        <v>150000</v>
      </c>
      <c r="E9" s="111">
        <f>'Umsatz mtl'!N33</f>
        <v>200000</v>
      </c>
      <c r="F9" s="112">
        <f>'Umsatz mtl'!N41</f>
        <v>360000</v>
      </c>
    </row>
    <row r="10" spans="1:6" ht="15" customHeight="1" x14ac:dyDescent="0.2">
      <c r="A10" s="136" t="str">
        <f>'Umsatz mtl'!A10</f>
        <v>Dienstleistung I</v>
      </c>
      <c r="B10" s="113">
        <f>'Umsatz mtl'!N10</f>
        <v>0</v>
      </c>
      <c r="C10" s="114">
        <f>'Umsatz mtl'!N18</f>
        <v>2000</v>
      </c>
      <c r="D10" s="114">
        <f>'Umsatz mtl'!N26</f>
        <v>16000</v>
      </c>
      <c r="E10" s="114">
        <f>'Umsatz mtl'!N34</f>
        <v>48000</v>
      </c>
      <c r="F10" s="115">
        <f>'Umsatz mtl'!N42</f>
        <v>72000</v>
      </c>
    </row>
    <row r="11" spans="1:6" ht="15" customHeight="1" x14ac:dyDescent="0.2">
      <c r="A11" s="134" t="str">
        <f>'Umsatz mtl'!A11</f>
        <v>Dienstleistung II</v>
      </c>
      <c r="B11" s="110">
        <f>'Umsatz mtl'!N11</f>
        <v>0</v>
      </c>
      <c r="C11" s="111">
        <f>'Umsatz mtl'!N19</f>
        <v>0</v>
      </c>
      <c r="D11" s="111">
        <f>'Umsatz mtl'!N27</f>
        <v>0</v>
      </c>
      <c r="E11" s="111">
        <f>'Umsatz mtl'!N35</f>
        <v>0</v>
      </c>
      <c r="F11" s="112">
        <f>'Umsatz mtl'!N43</f>
        <v>0</v>
      </c>
    </row>
    <row r="12" spans="1:6" ht="15.75" customHeight="1" x14ac:dyDescent="0.2">
      <c r="A12" s="72"/>
      <c r="B12" s="113"/>
      <c r="C12" s="114"/>
      <c r="D12" s="114"/>
      <c r="E12" s="114"/>
      <c r="F12" s="115"/>
    </row>
    <row r="13" spans="1:6" ht="17" thickBot="1" x14ac:dyDescent="0.25">
      <c r="A13" s="103" t="s">
        <v>15</v>
      </c>
      <c r="B13" s="116">
        <f>SUM(B7:B11)</f>
        <v>0</v>
      </c>
      <c r="C13" s="117">
        <f>SUM(C7:C12)</f>
        <v>118000</v>
      </c>
      <c r="D13" s="117">
        <f>SUM(D7:D12)</f>
        <v>406000</v>
      </c>
      <c r="E13" s="117">
        <f>SUM(E7:E12)</f>
        <v>586000</v>
      </c>
      <c r="F13" s="118">
        <f>SUM(F7:F12)</f>
        <v>782000</v>
      </c>
    </row>
  </sheetData>
  <sheetProtection selectLockedCells="1" selectUnlockedCells="1"/>
  <phoneticPr fontId="25" type="noConversion"/>
  <pageMargins left="0.71" right="0.71" top="0.79000000000000015" bottom="0.79000000000000015" header="0.51" footer="0.51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15"/>
  <sheetViews>
    <sheetView showGridLines="0" zoomScale="90" zoomScaleNormal="90" workbookViewId="0">
      <selection activeCell="D2" sqref="D2"/>
    </sheetView>
  </sheetViews>
  <sheetFormatPr baseColWidth="10" defaultColWidth="10.83203125" defaultRowHeight="16" x14ac:dyDescent="0.2"/>
  <cols>
    <col min="1" max="1" width="36.6640625" style="55" customWidth="1"/>
    <col min="2" max="6" width="16.6640625" style="55" customWidth="1"/>
    <col min="7" max="16384" width="10.83203125" style="55"/>
  </cols>
  <sheetData>
    <row r="2" spans="1:6" ht="19" x14ac:dyDescent="0.25">
      <c r="A2" s="13" t="s">
        <v>109</v>
      </c>
    </row>
    <row r="3" spans="1:6" x14ac:dyDescent="0.2">
      <c r="A3" s="17" t="s">
        <v>51</v>
      </c>
    </row>
    <row r="4" spans="1:6" ht="17" thickBot="1" x14ac:dyDescent="0.25">
      <c r="A4" s="17"/>
    </row>
    <row r="5" spans="1:6" ht="17" x14ac:dyDescent="0.25">
      <c r="A5" s="98"/>
      <c r="B5" s="106" t="s">
        <v>89</v>
      </c>
      <c r="C5" s="105" t="s">
        <v>0</v>
      </c>
      <c r="D5" s="105" t="s">
        <v>1</v>
      </c>
      <c r="E5" s="105" t="s">
        <v>83</v>
      </c>
      <c r="F5" s="104" t="s">
        <v>84</v>
      </c>
    </row>
    <row r="6" spans="1:6" x14ac:dyDescent="0.2">
      <c r="A6" s="99"/>
      <c r="B6" s="100"/>
      <c r="C6" s="108"/>
      <c r="D6" s="108"/>
      <c r="E6" s="108"/>
      <c r="F6" s="109"/>
    </row>
    <row r="7" spans="1:6" x14ac:dyDescent="0.2">
      <c r="A7" s="72" t="s">
        <v>94</v>
      </c>
      <c r="B7" s="110">
        <f>'Personal mtl'!N8</f>
        <v>30000</v>
      </c>
      <c r="C7" s="111">
        <f>'Personal mtl'!N20</f>
        <v>30000</v>
      </c>
      <c r="D7" s="111">
        <f>'Personal mtl'!N32</f>
        <v>45600</v>
      </c>
      <c r="E7" s="111">
        <f>'Personal mtl'!N44</f>
        <v>57000</v>
      </c>
      <c r="F7" s="112">
        <f>'Personal mtl'!N56</f>
        <v>71250</v>
      </c>
    </row>
    <row r="8" spans="1:6" x14ac:dyDescent="0.2">
      <c r="A8" s="71" t="s">
        <v>100</v>
      </c>
      <c r="B8" s="113">
        <f>'Personal mtl'!N9</f>
        <v>0</v>
      </c>
      <c r="C8" s="114">
        <f>'Personal mtl'!N21</f>
        <v>0</v>
      </c>
      <c r="D8" s="114">
        <f>'Personal mtl'!N33</f>
        <v>22500</v>
      </c>
      <c r="E8" s="114">
        <f>'Personal mtl'!N45</f>
        <v>37500</v>
      </c>
      <c r="F8" s="115">
        <f>'Personal mtl'!N57</f>
        <v>46875</v>
      </c>
    </row>
    <row r="9" spans="1:6" x14ac:dyDescent="0.2">
      <c r="A9" s="72" t="s">
        <v>101</v>
      </c>
      <c r="B9" s="110">
        <f>'Personal mtl'!N10</f>
        <v>36000</v>
      </c>
      <c r="C9" s="111">
        <f>'Personal mtl'!N22</f>
        <v>36000</v>
      </c>
      <c r="D9" s="111">
        <f>'Personal mtl'!N34</f>
        <v>43200</v>
      </c>
      <c r="E9" s="111">
        <f>'Personal mtl'!N46</f>
        <v>54000</v>
      </c>
      <c r="F9" s="112">
        <f>'Personal mtl'!N58</f>
        <v>67500</v>
      </c>
    </row>
    <row r="10" spans="1:6" x14ac:dyDescent="0.2">
      <c r="A10" s="73" t="s">
        <v>95</v>
      </c>
      <c r="B10" s="113">
        <f>'Personal mtl'!N11</f>
        <v>24000</v>
      </c>
      <c r="C10" s="114">
        <f>'Personal mtl'!N23</f>
        <v>30000</v>
      </c>
      <c r="D10" s="114">
        <f>'Personal mtl'!N35</f>
        <v>36000</v>
      </c>
      <c r="E10" s="114">
        <f>'Personal mtl'!N47</f>
        <v>45000</v>
      </c>
      <c r="F10" s="115">
        <f>'Personal mtl'!N59</f>
        <v>56250</v>
      </c>
    </row>
    <row r="11" spans="1:6" x14ac:dyDescent="0.2">
      <c r="A11" s="71" t="s">
        <v>102</v>
      </c>
      <c r="B11" s="110">
        <f>'Personal mtl'!N12</f>
        <v>0</v>
      </c>
      <c r="C11" s="111">
        <f>'Personal mtl'!N24</f>
        <v>0</v>
      </c>
      <c r="D11" s="111">
        <f>'Personal mtl'!N36</f>
        <v>0</v>
      </c>
      <c r="E11" s="111">
        <f>'Personal mtl'!N48</f>
        <v>0</v>
      </c>
      <c r="F11" s="112">
        <f>'Personal mtl'!N60</f>
        <v>0</v>
      </c>
    </row>
    <row r="12" spans="1:6" x14ac:dyDescent="0.2">
      <c r="A12" s="72" t="s">
        <v>96</v>
      </c>
      <c r="B12" s="113">
        <f>'Personal mtl'!N13</f>
        <v>0</v>
      </c>
      <c r="C12" s="114">
        <f>'Personal mtl'!N25</f>
        <v>0</v>
      </c>
      <c r="D12" s="114">
        <f>'Personal mtl'!N37</f>
        <v>0</v>
      </c>
      <c r="E12" s="114">
        <f>'Personal mtl'!N49</f>
        <v>0</v>
      </c>
      <c r="F12" s="115">
        <f>'Personal mtl'!N61</f>
        <v>12000</v>
      </c>
    </row>
    <row r="13" spans="1:6" x14ac:dyDescent="0.2">
      <c r="A13" s="102"/>
      <c r="B13" s="110">
        <f>'Personal mtl'!N14</f>
        <v>0</v>
      </c>
      <c r="C13" s="111">
        <f>'Personal mtl'!N26</f>
        <v>0</v>
      </c>
      <c r="D13" s="111">
        <f>'Personal mtl'!N38</f>
        <v>0</v>
      </c>
      <c r="E13" s="111">
        <f>'Personal mtl'!N50</f>
        <v>0</v>
      </c>
      <c r="F13" s="112">
        <f>'Personal mtl'!N62</f>
        <v>0</v>
      </c>
    </row>
    <row r="14" spans="1:6" x14ac:dyDescent="0.2">
      <c r="A14" s="102"/>
      <c r="B14" s="107"/>
      <c r="F14" s="101"/>
    </row>
    <row r="15" spans="1:6" ht="17" thickBot="1" x14ac:dyDescent="0.25">
      <c r="A15" s="146" t="s">
        <v>118</v>
      </c>
      <c r="B15" s="116">
        <f>SUM(B7:B14)</f>
        <v>90000</v>
      </c>
      <c r="C15" s="117">
        <f>SUM(C7:C14)</f>
        <v>96000</v>
      </c>
      <c r="D15" s="117">
        <f>SUM(D7:D14)</f>
        <v>147300</v>
      </c>
      <c r="E15" s="117">
        <f>SUM(E7:E14)</f>
        <v>193500</v>
      </c>
      <c r="F15" s="118">
        <f>SUM(F7:F14)</f>
        <v>253875</v>
      </c>
    </row>
  </sheetData>
  <pageMargins left="0.75" right="0.75" top="1" bottom="1" header="0.5" footer="0.5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59C00"/>
    <pageSetUpPr fitToPage="1"/>
  </sheetPr>
  <dimension ref="A2:AN69"/>
  <sheetViews>
    <sheetView showGridLines="0" showRowColHeaders="0" zoomScale="110" zoomScaleNormal="110" workbookViewId="0">
      <selection activeCell="B56" sqref="B56"/>
    </sheetView>
  </sheetViews>
  <sheetFormatPr baseColWidth="10" defaultColWidth="8.5" defaultRowHeight="15" x14ac:dyDescent="0.2"/>
  <cols>
    <col min="1" max="1" width="36.6640625" customWidth="1"/>
    <col min="2" max="14" width="8.83203125" customWidth="1"/>
  </cols>
  <sheetData>
    <row r="2" spans="1:40" ht="19" x14ac:dyDescent="0.25">
      <c r="A2" s="13" t="s">
        <v>119</v>
      </c>
      <c r="B2" s="46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</row>
    <row r="3" spans="1:40" x14ac:dyDescent="0.2">
      <c r="A3" s="17" t="s">
        <v>51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</row>
    <row r="4" spans="1:40" ht="16" thickBot="1" x14ac:dyDescent="0.25">
      <c r="A4" s="17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</row>
    <row r="5" spans="1:40" ht="16" x14ac:dyDescent="0.25">
      <c r="A5" s="70"/>
      <c r="B5" s="93"/>
      <c r="C5" s="93"/>
      <c r="D5" s="93"/>
      <c r="E5" s="93"/>
      <c r="F5" s="93"/>
      <c r="G5" s="215" t="s">
        <v>103</v>
      </c>
      <c r="H5" s="215"/>
      <c r="I5" s="215"/>
      <c r="J5" s="93"/>
      <c r="K5" s="93"/>
      <c r="L5" s="93"/>
      <c r="M5" s="93"/>
      <c r="N5" s="60"/>
    </row>
    <row r="6" spans="1:40" x14ac:dyDescent="0.2">
      <c r="A6" s="139" t="s">
        <v>122</v>
      </c>
      <c r="B6" s="84" t="s">
        <v>2</v>
      </c>
      <c r="C6" s="80" t="s">
        <v>3</v>
      </c>
      <c r="D6" s="80" t="s">
        <v>4</v>
      </c>
      <c r="E6" s="80" t="s">
        <v>5</v>
      </c>
      <c r="F6" s="80" t="s">
        <v>6</v>
      </c>
      <c r="G6" s="80" t="s">
        <v>7</v>
      </c>
      <c r="H6" s="80" t="s">
        <v>8</v>
      </c>
      <c r="I6" s="80" t="s">
        <v>9</v>
      </c>
      <c r="J6" s="80" t="s">
        <v>10</v>
      </c>
      <c r="K6" s="80" t="s">
        <v>11</v>
      </c>
      <c r="L6" s="80" t="s">
        <v>12</v>
      </c>
      <c r="M6" s="80" t="s">
        <v>13</v>
      </c>
      <c r="N6" s="81" t="s">
        <v>14</v>
      </c>
    </row>
    <row r="7" spans="1:40" ht="35" customHeight="1" x14ac:dyDescent="0.2">
      <c r="A7" s="140" t="s">
        <v>120</v>
      </c>
      <c r="B7" s="162"/>
      <c r="C7" s="163">
        <v>0</v>
      </c>
      <c r="D7" s="163">
        <v>0</v>
      </c>
      <c r="E7" s="163">
        <v>0</v>
      </c>
      <c r="F7" s="163">
        <v>0</v>
      </c>
      <c r="G7" s="163">
        <v>0</v>
      </c>
      <c r="H7" s="163">
        <v>0</v>
      </c>
      <c r="I7" s="163">
        <v>0</v>
      </c>
      <c r="J7" s="163">
        <v>0</v>
      </c>
      <c r="K7" s="163">
        <v>0</v>
      </c>
      <c r="L7" s="163">
        <v>0</v>
      </c>
      <c r="M7" s="163">
        <v>0</v>
      </c>
      <c r="N7" s="49">
        <f t="shared" ref="N7:N14" si="0">SUM(B7:M7)</f>
        <v>0</v>
      </c>
    </row>
    <row r="8" spans="1:40" x14ac:dyDescent="0.2">
      <c r="A8" s="72" t="s">
        <v>17</v>
      </c>
      <c r="B8" s="86">
        <f>B7/36</f>
        <v>0</v>
      </c>
      <c r="C8" s="79">
        <f>B8</f>
        <v>0</v>
      </c>
      <c r="D8" s="79">
        <f>C8</f>
        <v>0</v>
      </c>
      <c r="E8" s="79">
        <f t="shared" ref="E8:M8" si="1">D8</f>
        <v>0</v>
      </c>
      <c r="F8" s="79">
        <f t="shared" si="1"/>
        <v>0</v>
      </c>
      <c r="G8" s="79">
        <f t="shared" si="1"/>
        <v>0</v>
      </c>
      <c r="H8" s="79">
        <f t="shared" si="1"/>
        <v>0</v>
      </c>
      <c r="I8" s="79">
        <f t="shared" si="1"/>
        <v>0</v>
      </c>
      <c r="J8" s="79">
        <f t="shared" si="1"/>
        <v>0</v>
      </c>
      <c r="K8" s="79">
        <f t="shared" si="1"/>
        <v>0</v>
      </c>
      <c r="L8" s="79">
        <f t="shared" si="1"/>
        <v>0</v>
      </c>
      <c r="M8" s="79">
        <f t="shared" si="1"/>
        <v>0</v>
      </c>
      <c r="N8" s="149">
        <f t="shared" si="0"/>
        <v>0</v>
      </c>
    </row>
    <row r="9" spans="1:40" ht="35" customHeight="1" x14ac:dyDescent="0.2">
      <c r="A9" s="140" t="s">
        <v>121</v>
      </c>
      <c r="B9" s="87">
        <v>0</v>
      </c>
      <c r="C9" s="57">
        <v>0</v>
      </c>
      <c r="D9" s="57">
        <v>10000</v>
      </c>
      <c r="E9" s="57">
        <v>0</v>
      </c>
      <c r="F9" s="57">
        <v>0</v>
      </c>
      <c r="G9" s="57">
        <v>0</v>
      </c>
      <c r="H9" s="57">
        <v>0</v>
      </c>
      <c r="I9" s="57">
        <v>0</v>
      </c>
      <c r="J9" s="57">
        <v>0</v>
      </c>
      <c r="K9" s="57">
        <v>10000</v>
      </c>
      <c r="L9" s="57">
        <v>0</v>
      </c>
      <c r="M9" s="57">
        <v>0</v>
      </c>
      <c r="N9" s="49">
        <f t="shared" si="0"/>
        <v>20000</v>
      </c>
    </row>
    <row r="10" spans="1:40" x14ac:dyDescent="0.2">
      <c r="A10" s="72" t="s">
        <v>17</v>
      </c>
      <c r="B10" s="86">
        <f>B9/(13*12)</f>
        <v>0</v>
      </c>
      <c r="C10" s="79">
        <f t="shared" ref="C10:D10" si="2">C9/(13*12)</f>
        <v>0</v>
      </c>
      <c r="D10" s="79">
        <f t="shared" si="2"/>
        <v>64.102564102564102</v>
      </c>
      <c r="E10" s="79">
        <f t="shared" ref="E10:M10" si="3">D10</f>
        <v>64.102564102564102</v>
      </c>
      <c r="F10" s="79">
        <f t="shared" si="3"/>
        <v>64.102564102564102</v>
      </c>
      <c r="G10" s="79">
        <f t="shared" si="3"/>
        <v>64.102564102564102</v>
      </c>
      <c r="H10" s="79">
        <f t="shared" si="3"/>
        <v>64.102564102564102</v>
      </c>
      <c r="I10" s="79">
        <f t="shared" si="3"/>
        <v>64.102564102564102</v>
      </c>
      <c r="J10" s="79">
        <f t="shared" si="3"/>
        <v>64.102564102564102</v>
      </c>
      <c r="K10" s="79">
        <f>K9/(13*12)+J10</f>
        <v>128.2051282051282</v>
      </c>
      <c r="L10" s="79">
        <f t="shared" si="3"/>
        <v>128.2051282051282</v>
      </c>
      <c r="M10" s="79">
        <f t="shared" si="3"/>
        <v>128.2051282051282</v>
      </c>
      <c r="N10" s="149">
        <f t="shared" si="0"/>
        <v>833.33333333333326</v>
      </c>
    </row>
    <row r="11" spans="1:40" ht="35" customHeight="1" x14ac:dyDescent="0.2">
      <c r="A11" s="161" t="s">
        <v>97</v>
      </c>
      <c r="B11" s="8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0</v>
      </c>
      <c r="I11" s="57">
        <v>0</v>
      </c>
      <c r="J11" s="57">
        <v>0</v>
      </c>
      <c r="K11" s="57">
        <v>0</v>
      </c>
      <c r="L11" s="57">
        <v>0</v>
      </c>
      <c r="M11" s="57">
        <v>0</v>
      </c>
      <c r="N11" s="49">
        <f t="shared" si="0"/>
        <v>0</v>
      </c>
    </row>
    <row r="12" spans="1:40" x14ac:dyDescent="0.2">
      <c r="A12" s="71" t="s">
        <v>17</v>
      </c>
      <c r="B12" s="86">
        <f>B11/120</f>
        <v>0</v>
      </c>
      <c r="C12" s="79">
        <f>B12</f>
        <v>0</v>
      </c>
      <c r="D12" s="79">
        <f t="shared" ref="D12:M12" si="4">C12</f>
        <v>0</v>
      </c>
      <c r="E12" s="79">
        <f t="shared" si="4"/>
        <v>0</v>
      </c>
      <c r="F12" s="79">
        <f t="shared" si="4"/>
        <v>0</v>
      </c>
      <c r="G12" s="79">
        <f t="shared" si="4"/>
        <v>0</v>
      </c>
      <c r="H12" s="79">
        <f t="shared" si="4"/>
        <v>0</v>
      </c>
      <c r="I12" s="79">
        <f t="shared" si="4"/>
        <v>0</v>
      </c>
      <c r="J12" s="79">
        <f t="shared" si="4"/>
        <v>0</v>
      </c>
      <c r="K12" s="79">
        <f t="shared" si="4"/>
        <v>0</v>
      </c>
      <c r="L12" s="79">
        <f t="shared" si="4"/>
        <v>0</v>
      </c>
      <c r="M12" s="79">
        <f t="shared" si="4"/>
        <v>0</v>
      </c>
      <c r="N12" s="149">
        <f t="shared" si="0"/>
        <v>0</v>
      </c>
    </row>
    <row r="13" spans="1:40" ht="35" customHeight="1" x14ac:dyDescent="0.2">
      <c r="A13" s="72" t="s">
        <v>22</v>
      </c>
      <c r="B13" s="87">
        <v>0</v>
      </c>
      <c r="C13" s="57">
        <v>0</v>
      </c>
      <c r="D13" s="57">
        <v>0</v>
      </c>
      <c r="E13" s="57">
        <v>0</v>
      </c>
      <c r="F13" s="57">
        <v>0</v>
      </c>
      <c r="G13" s="57">
        <v>0</v>
      </c>
      <c r="H13" s="57">
        <v>0</v>
      </c>
      <c r="I13" s="57">
        <v>0</v>
      </c>
      <c r="J13" s="57">
        <v>0</v>
      </c>
      <c r="K13" s="57">
        <v>0</v>
      </c>
      <c r="L13" s="57">
        <v>0</v>
      </c>
      <c r="M13" s="57">
        <v>0</v>
      </c>
      <c r="N13" s="49">
        <f t="shared" si="0"/>
        <v>0</v>
      </c>
    </row>
    <row r="14" spans="1:40" x14ac:dyDescent="0.2">
      <c r="A14" s="72" t="s">
        <v>17</v>
      </c>
      <c r="B14" s="86">
        <f>B13/120</f>
        <v>0</v>
      </c>
      <c r="C14" s="79">
        <f>B14</f>
        <v>0</v>
      </c>
      <c r="D14" s="79">
        <f t="shared" ref="D14:M14" si="5">C14</f>
        <v>0</v>
      </c>
      <c r="E14" s="79">
        <f t="shared" si="5"/>
        <v>0</v>
      </c>
      <c r="F14" s="79">
        <f t="shared" si="5"/>
        <v>0</v>
      </c>
      <c r="G14" s="79">
        <f t="shared" si="5"/>
        <v>0</v>
      </c>
      <c r="H14" s="79">
        <f t="shared" si="5"/>
        <v>0</v>
      </c>
      <c r="I14" s="79">
        <f t="shared" si="5"/>
        <v>0</v>
      </c>
      <c r="J14" s="79">
        <f t="shared" si="5"/>
        <v>0</v>
      </c>
      <c r="K14" s="79">
        <f t="shared" si="5"/>
        <v>0</v>
      </c>
      <c r="L14" s="79">
        <f t="shared" si="5"/>
        <v>0</v>
      </c>
      <c r="M14" s="79">
        <f t="shared" si="5"/>
        <v>0</v>
      </c>
      <c r="N14" s="149">
        <f t="shared" si="0"/>
        <v>0</v>
      </c>
    </row>
    <row r="15" spans="1:40" ht="35" customHeight="1" x14ac:dyDescent="0.2">
      <c r="A15" s="72"/>
      <c r="B15" s="8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49"/>
    </row>
    <row r="16" spans="1:40" x14ac:dyDescent="0.2">
      <c r="A16" s="164" t="s">
        <v>18</v>
      </c>
      <c r="B16" s="158">
        <f t="shared" ref="B16:M16" si="6">B7+B9+B11+B13</f>
        <v>0</v>
      </c>
      <c r="C16" s="159">
        <f t="shared" si="6"/>
        <v>0</v>
      </c>
      <c r="D16" s="159">
        <f t="shared" si="6"/>
        <v>10000</v>
      </c>
      <c r="E16" s="159">
        <f t="shared" si="6"/>
        <v>0</v>
      </c>
      <c r="F16" s="159">
        <f t="shared" si="6"/>
        <v>0</v>
      </c>
      <c r="G16" s="159">
        <f t="shared" si="6"/>
        <v>0</v>
      </c>
      <c r="H16" s="159">
        <f t="shared" si="6"/>
        <v>0</v>
      </c>
      <c r="I16" s="159">
        <f t="shared" si="6"/>
        <v>0</v>
      </c>
      <c r="J16" s="159">
        <f t="shared" si="6"/>
        <v>0</v>
      </c>
      <c r="K16" s="159">
        <f t="shared" si="6"/>
        <v>10000</v>
      </c>
      <c r="L16" s="159">
        <f t="shared" si="6"/>
        <v>0</v>
      </c>
      <c r="M16" s="159">
        <f t="shared" si="6"/>
        <v>0</v>
      </c>
      <c r="N16" s="160">
        <f>SUM(B16:M16)</f>
        <v>20000</v>
      </c>
    </row>
    <row r="17" spans="1:14" ht="16" thickBot="1" x14ac:dyDescent="0.25">
      <c r="A17" s="156" t="s">
        <v>19</v>
      </c>
      <c r="B17" s="155">
        <f t="shared" ref="B17:M17" si="7">B8+B10+B12+B14</f>
        <v>0</v>
      </c>
      <c r="C17" s="154">
        <f t="shared" si="7"/>
        <v>0</v>
      </c>
      <c r="D17" s="154">
        <f t="shared" si="7"/>
        <v>64.102564102564102</v>
      </c>
      <c r="E17" s="154">
        <f t="shared" si="7"/>
        <v>64.102564102564102</v>
      </c>
      <c r="F17" s="154">
        <f t="shared" si="7"/>
        <v>64.102564102564102</v>
      </c>
      <c r="G17" s="154">
        <f t="shared" si="7"/>
        <v>64.102564102564102</v>
      </c>
      <c r="H17" s="154">
        <f t="shared" si="7"/>
        <v>64.102564102564102</v>
      </c>
      <c r="I17" s="154">
        <f t="shared" si="7"/>
        <v>64.102564102564102</v>
      </c>
      <c r="J17" s="154">
        <f t="shared" si="7"/>
        <v>64.102564102564102</v>
      </c>
      <c r="K17" s="154">
        <f t="shared" si="7"/>
        <v>128.2051282051282</v>
      </c>
      <c r="L17" s="154">
        <f t="shared" si="7"/>
        <v>128.2051282051282</v>
      </c>
      <c r="M17" s="154">
        <f t="shared" si="7"/>
        <v>128.2051282051282</v>
      </c>
      <c r="N17" s="157">
        <f>SUM(B17:M17)</f>
        <v>833.33333333333326</v>
      </c>
    </row>
    <row r="18" spans="1:14" ht="16" x14ac:dyDescent="0.25">
      <c r="A18" s="70"/>
      <c r="B18" s="93"/>
      <c r="C18" s="93"/>
      <c r="D18" s="93"/>
      <c r="E18" s="93"/>
      <c r="F18" s="93"/>
      <c r="G18" s="215" t="s">
        <v>104</v>
      </c>
      <c r="H18" s="215"/>
      <c r="I18" s="215"/>
      <c r="J18" s="93"/>
      <c r="K18" s="93"/>
      <c r="L18" s="93"/>
      <c r="M18" s="93"/>
      <c r="N18" s="60"/>
    </row>
    <row r="19" spans="1:14" x14ac:dyDescent="0.2">
      <c r="A19" s="139"/>
      <c r="B19" s="84" t="s">
        <v>2</v>
      </c>
      <c r="C19" s="80" t="s">
        <v>3</v>
      </c>
      <c r="D19" s="80" t="s">
        <v>4</v>
      </c>
      <c r="E19" s="80" t="s">
        <v>5</v>
      </c>
      <c r="F19" s="80" t="s">
        <v>6</v>
      </c>
      <c r="G19" s="80" t="s">
        <v>7</v>
      </c>
      <c r="H19" s="80" t="s">
        <v>8</v>
      </c>
      <c r="I19" s="80" t="s">
        <v>9</v>
      </c>
      <c r="J19" s="80" t="s">
        <v>10</v>
      </c>
      <c r="K19" s="80" t="s">
        <v>11</v>
      </c>
      <c r="L19" s="80" t="s">
        <v>12</v>
      </c>
      <c r="M19" s="80" t="s">
        <v>13</v>
      </c>
      <c r="N19" s="81" t="s">
        <v>14</v>
      </c>
    </row>
    <row r="20" spans="1:14" ht="35" customHeight="1" x14ac:dyDescent="0.2">
      <c r="A20" s="140" t="str">
        <f>A7</f>
        <v>Computer (3 Jahre)</v>
      </c>
      <c r="B20" s="162">
        <v>0</v>
      </c>
      <c r="C20" s="163">
        <v>0</v>
      </c>
      <c r="D20" s="163">
        <v>0</v>
      </c>
      <c r="E20" s="163">
        <v>0</v>
      </c>
      <c r="F20" s="163">
        <v>0</v>
      </c>
      <c r="G20" s="163">
        <v>0</v>
      </c>
      <c r="H20" s="163">
        <v>0</v>
      </c>
      <c r="I20" s="163">
        <v>0</v>
      </c>
      <c r="J20" s="163">
        <v>0</v>
      </c>
      <c r="K20" s="163">
        <v>0</v>
      </c>
      <c r="L20" s="163">
        <v>0</v>
      </c>
      <c r="M20" s="163">
        <v>0</v>
      </c>
      <c r="N20" s="49">
        <f t="shared" ref="N20:N27" si="8">SUM(B20:M20)</f>
        <v>0</v>
      </c>
    </row>
    <row r="21" spans="1:14" x14ac:dyDescent="0.2">
      <c r="A21" s="72" t="s">
        <v>17</v>
      </c>
      <c r="B21" s="86">
        <f>B20/36+M8</f>
        <v>0</v>
      </c>
      <c r="C21" s="79">
        <f>B21</f>
        <v>0</v>
      </c>
      <c r="D21" s="79">
        <f t="shared" ref="D21:M21" si="9">C21</f>
        <v>0</v>
      </c>
      <c r="E21" s="79">
        <f t="shared" si="9"/>
        <v>0</v>
      </c>
      <c r="F21" s="79">
        <f t="shared" si="9"/>
        <v>0</v>
      </c>
      <c r="G21" s="79">
        <f t="shared" si="9"/>
        <v>0</v>
      </c>
      <c r="H21" s="79">
        <f t="shared" si="9"/>
        <v>0</v>
      </c>
      <c r="I21" s="79">
        <f t="shared" si="9"/>
        <v>0</v>
      </c>
      <c r="J21" s="79">
        <f t="shared" si="9"/>
        <v>0</v>
      </c>
      <c r="K21" s="79">
        <f t="shared" si="9"/>
        <v>0</v>
      </c>
      <c r="L21" s="79">
        <f t="shared" si="9"/>
        <v>0</v>
      </c>
      <c r="M21" s="79">
        <f t="shared" si="9"/>
        <v>0</v>
      </c>
      <c r="N21" s="149">
        <f t="shared" si="8"/>
        <v>0</v>
      </c>
    </row>
    <row r="22" spans="1:14" ht="35" customHeight="1" x14ac:dyDescent="0.2">
      <c r="A22" s="140" t="str">
        <f>A9</f>
        <v>Büroausstattung (13 Jahre)</v>
      </c>
      <c r="B22" s="87">
        <v>0</v>
      </c>
      <c r="C22" s="57">
        <v>0</v>
      </c>
      <c r="D22" s="57">
        <v>0</v>
      </c>
      <c r="E22" s="57">
        <v>0</v>
      </c>
      <c r="F22" s="57">
        <v>0</v>
      </c>
      <c r="G22" s="57">
        <v>0</v>
      </c>
      <c r="H22" s="57">
        <v>0</v>
      </c>
      <c r="I22" s="57">
        <v>0</v>
      </c>
      <c r="J22" s="57">
        <v>0</v>
      </c>
      <c r="K22" s="57">
        <v>0</v>
      </c>
      <c r="L22" s="57">
        <v>0</v>
      </c>
      <c r="M22" s="57">
        <v>0</v>
      </c>
      <c r="N22" s="49">
        <f t="shared" si="8"/>
        <v>0</v>
      </c>
    </row>
    <row r="23" spans="1:14" x14ac:dyDescent="0.2">
      <c r="A23" s="72" t="s">
        <v>17</v>
      </c>
      <c r="B23" s="86">
        <f>B22/36+M10</f>
        <v>128.2051282051282</v>
      </c>
      <c r="C23" s="79">
        <f>B23</f>
        <v>128.2051282051282</v>
      </c>
      <c r="D23" s="79">
        <f t="shared" ref="D23:M23" si="10">C23</f>
        <v>128.2051282051282</v>
      </c>
      <c r="E23" s="79">
        <f t="shared" si="10"/>
        <v>128.2051282051282</v>
      </c>
      <c r="F23" s="79">
        <f t="shared" si="10"/>
        <v>128.2051282051282</v>
      </c>
      <c r="G23" s="79">
        <f t="shared" si="10"/>
        <v>128.2051282051282</v>
      </c>
      <c r="H23" s="79">
        <f t="shared" si="10"/>
        <v>128.2051282051282</v>
      </c>
      <c r="I23" s="79">
        <f t="shared" si="10"/>
        <v>128.2051282051282</v>
      </c>
      <c r="J23" s="79">
        <f t="shared" si="10"/>
        <v>128.2051282051282</v>
      </c>
      <c r="K23" s="79">
        <f t="shared" si="10"/>
        <v>128.2051282051282</v>
      </c>
      <c r="L23" s="79">
        <f t="shared" si="10"/>
        <v>128.2051282051282</v>
      </c>
      <c r="M23" s="79">
        <f t="shared" si="10"/>
        <v>128.2051282051282</v>
      </c>
      <c r="N23" s="149">
        <f t="shared" si="8"/>
        <v>1538.4615384615383</v>
      </c>
    </row>
    <row r="24" spans="1:14" ht="35" customHeight="1" x14ac:dyDescent="0.2">
      <c r="A24" s="161" t="str">
        <f>A11</f>
        <v>Maschinen (10 Jahre)</v>
      </c>
      <c r="B24" s="87">
        <v>0</v>
      </c>
      <c r="C24" s="57">
        <v>500000</v>
      </c>
      <c r="D24" s="57">
        <v>0</v>
      </c>
      <c r="E24" s="57">
        <v>0</v>
      </c>
      <c r="F24" s="57">
        <v>0</v>
      </c>
      <c r="G24" s="57">
        <v>0</v>
      </c>
      <c r="H24" s="57">
        <v>0</v>
      </c>
      <c r="I24" s="57">
        <v>0</v>
      </c>
      <c r="J24" s="57">
        <v>0</v>
      </c>
      <c r="K24" s="57">
        <v>0</v>
      </c>
      <c r="L24" s="57">
        <v>0</v>
      </c>
      <c r="M24" s="57">
        <v>0</v>
      </c>
      <c r="N24" s="49">
        <f t="shared" si="8"/>
        <v>500000</v>
      </c>
    </row>
    <row r="25" spans="1:14" x14ac:dyDescent="0.2">
      <c r="A25" s="72" t="s">
        <v>17</v>
      </c>
      <c r="B25" s="86">
        <v>0</v>
      </c>
      <c r="C25" s="79">
        <f>C24/120</f>
        <v>4166.666666666667</v>
      </c>
      <c r="D25" s="79">
        <f>C25</f>
        <v>4166.666666666667</v>
      </c>
      <c r="E25" s="79">
        <f t="shared" ref="E25:M25" si="11">D25</f>
        <v>4166.666666666667</v>
      </c>
      <c r="F25" s="79">
        <f t="shared" si="11"/>
        <v>4166.666666666667</v>
      </c>
      <c r="G25" s="79">
        <f t="shared" si="11"/>
        <v>4166.666666666667</v>
      </c>
      <c r="H25" s="79">
        <f t="shared" si="11"/>
        <v>4166.666666666667</v>
      </c>
      <c r="I25" s="79">
        <f t="shared" si="11"/>
        <v>4166.666666666667</v>
      </c>
      <c r="J25" s="79">
        <f t="shared" si="11"/>
        <v>4166.666666666667</v>
      </c>
      <c r="K25" s="79">
        <f t="shared" si="11"/>
        <v>4166.666666666667</v>
      </c>
      <c r="L25" s="79">
        <f t="shared" si="11"/>
        <v>4166.666666666667</v>
      </c>
      <c r="M25" s="79">
        <f t="shared" si="11"/>
        <v>4166.666666666667</v>
      </c>
      <c r="N25" s="149">
        <f t="shared" si="8"/>
        <v>45833.333333333328</v>
      </c>
    </row>
    <row r="26" spans="1:14" ht="35" customHeight="1" x14ac:dyDescent="0.2">
      <c r="A26" s="140" t="str">
        <f>A13</f>
        <v>Sonstiges</v>
      </c>
      <c r="B26" s="87">
        <v>0</v>
      </c>
      <c r="C26" s="57">
        <v>0</v>
      </c>
      <c r="D26" s="57">
        <v>0</v>
      </c>
      <c r="E26" s="57">
        <v>0</v>
      </c>
      <c r="F26" s="57">
        <v>0</v>
      </c>
      <c r="G26" s="57">
        <v>0</v>
      </c>
      <c r="H26" s="57">
        <v>0</v>
      </c>
      <c r="I26" s="57">
        <v>0</v>
      </c>
      <c r="J26" s="57">
        <v>0</v>
      </c>
      <c r="K26" s="57">
        <v>0</v>
      </c>
      <c r="L26" s="57">
        <v>0</v>
      </c>
      <c r="M26" s="57">
        <v>0</v>
      </c>
      <c r="N26" s="49">
        <f t="shared" si="8"/>
        <v>0</v>
      </c>
    </row>
    <row r="27" spans="1:14" x14ac:dyDescent="0.2">
      <c r="A27" s="72" t="s">
        <v>17</v>
      </c>
      <c r="B27" s="86">
        <v>0</v>
      </c>
      <c r="C27" s="79">
        <v>0</v>
      </c>
      <c r="D27" s="79">
        <v>0</v>
      </c>
      <c r="E27" s="79">
        <v>0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149">
        <f t="shared" si="8"/>
        <v>0</v>
      </c>
    </row>
    <row r="28" spans="1:14" ht="35" customHeight="1" x14ac:dyDescent="0.2">
      <c r="A28" s="72"/>
      <c r="B28" s="8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49"/>
    </row>
    <row r="29" spans="1:14" x14ac:dyDescent="0.2">
      <c r="A29" s="164" t="s">
        <v>18</v>
      </c>
      <c r="B29" s="158">
        <f t="shared" ref="B29:M29" si="12">B20+B22+B24+B26</f>
        <v>0</v>
      </c>
      <c r="C29" s="159">
        <f t="shared" si="12"/>
        <v>500000</v>
      </c>
      <c r="D29" s="159">
        <f t="shared" si="12"/>
        <v>0</v>
      </c>
      <c r="E29" s="159">
        <f t="shared" si="12"/>
        <v>0</v>
      </c>
      <c r="F29" s="159">
        <f t="shared" si="12"/>
        <v>0</v>
      </c>
      <c r="G29" s="159">
        <f t="shared" si="12"/>
        <v>0</v>
      </c>
      <c r="H29" s="159">
        <f t="shared" si="12"/>
        <v>0</v>
      </c>
      <c r="I29" s="159">
        <f t="shared" si="12"/>
        <v>0</v>
      </c>
      <c r="J29" s="159">
        <f t="shared" si="12"/>
        <v>0</v>
      </c>
      <c r="K29" s="159">
        <f t="shared" si="12"/>
        <v>0</v>
      </c>
      <c r="L29" s="159">
        <f t="shared" si="12"/>
        <v>0</v>
      </c>
      <c r="M29" s="159">
        <f t="shared" si="12"/>
        <v>0</v>
      </c>
      <c r="N29" s="160">
        <f>SUM(B29:M29)</f>
        <v>500000</v>
      </c>
    </row>
    <row r="30" spans="1:14" ht="16" thickBot="1" x14ac:dyDescent="0.25">
      <c r="A30" s="156" t="s">
        <v>19</v>
      </c>
      <c r="B30" s="155">
        <f t="shared" ref="B30:M30" si="13">B21+B23+B25+B27</f>
        <v>128.2051282051282</v>
      </c>
      <c r="C30" s="154">
        <f t="shared" si="13"/>
        <v>4294.8717948717949</v>
      </c>
      <c r="D30" s="154">
        <f t="shared" si="13"/>
        <v>4294.8717948717949</v>
      </c>
      <c r="E30" s="154">
        <f t="shared" si="13"/>
        <v>4294.8717948717949</v>
      </c>
      <c r="F30" s="154">
        <f t="shared" si="13"/>
        <v>4294.8717948717949</v>
      </c>
      <c r="G30" s="154">
        <f t="shared" si="13"/>
        <v>4294.8717948717949</v>
      </c>
      <c r="H30" s="154">
        <f t="shared" si="13"/>
        <v>4294.8717948717949</v>
      </c>
      <c r="I30" s="154">
        <f t="shared" si="13"/>
        <v>4294.8717948717949</v>
      </c>
      <c r="J30" s="154">
        <f t="shared" si="13"/>
        <v>4294.8717948717949</v>
      </c>
      <c r="K30" s="154">
        <f t="shared" si="13"/>
        <v>4294.8717948717949</v>
      </c>
      <c r="L30" s="154">
        <f t="shared" si="13"/>
        <v>4294.8717948717949</v>
      </c>
      <c r="M30" s="154">
        <f t="shared" si="13"/>
        <v>4294.8717948717949</v>
      </c>
      <c r="N30" s="157">
        <f>SUM(B30:M30)</f>
        <v>47371.794871794882</v>
      </c>
    </row>
    <row r="31" spans="1:14" ht="16" x14ac:dyDescent="0.25">
      <c r="A31" s="70"/>
      <c r="B31" s="93"/>
      <c r="C31" s="93"/>
      <c r="D31" s="93"/>
      <c r="E31" s="93"/>
      <c r="F31" s="93"/>
      <c r="G31" s="215" t="s">
        <v>107</v>
      </c>
      <c r="H31" s="215"/>
      <c r="I31" s="215"/>
      <c r="J31" s="93"/>
      <c r="K31" s="93"/>
      <c r="L31" s="93"/>
      <c r="M31" s="93"/>
      <c r="N31" s="60"/>
    </row>
    <row r="32" spans="1:14" x14ac:dyDescent="0.2">
      <c r="A32" s="139"/>
      <c r="B32" s="84" t="s">
        <v>2</v>
      </c>
      <c r="C32" s="80" t="s">
        <v>3</v>
      </c>
      <c r="D32" s="80" t="s">
        <v>4</v>
      </c>
      <c r="E32" s="80" t="s">
        <v>5</v>
      </c>
      <c r="F32" s="80" t="s">
        <v>6</v>
      </c>
      <c r="G32" s="80" t="s">
        <v>7</v>
      </c>
      <c r="H32" s="80" t="s">
        <v>8</v>
      </c>
      <c r="I32" s="80" t="s">
        <v>9</v>
      </c>
      <c r="J32" s="80" t="s">
        <v>10</v>
      </c>
      <c r="K32" s="80" t="s">
        <v>11</v>
      </c>
      <c r="L32" s="80" t="s">
        <v>12</v>
      </c>
      <c r="M32" s="80" t="s">
        <v>13</v>
      </c>
      <c r="N32" s="81" t="s">
        <v>14</v>
      </c>
    </row>
    <row r="33" spans="1:14" ht="35" customHeight="1" x14ac:dyDescent="0.2">
      <c r="A33" s="140" t="str">
        <f>A20</f>
        <v>Computer (3 Jahre)</v>
      </c>
      <c r="B33" s="162">
        <v>0</v>
      </c>
      <c r="C33" s="163">
        <v>0</v>
      </c>
      <c r="D33" s="163">
        <v>0</v>
      </c>
      <c r="E33" s="163">
        <v>0</v>
      </c>
      <c r="F33" s="163">
        <v>0</v>
      </c>
      <c r="G33" s="163">
        <v>0</v>
      </c>
      <c r="H33" s="163">
        <v>0</v>
      </c>
      <c r="I33" s="163">
        <v>0</v>
      </c>
      <c r="J33" s="163">
        <v>0</v>
      </c>
      <c r="K33" s="163">
        <v>0</v>
      </c>
      <c r="L33" s="163">
        <v>0</v>
      </c>
      <c r="M33" s="163">
        <v>0</v>
      </c>
      <c r="N33" s="49">
        <f t="shared" ref="N33:N40" si="14">SUM(B33:M33)</f>
        <v>0</v>
      </c>
    </row>
    <row r="34" spans="1:14" x14ac:dyDescent="0.2">
      <c r="A34" s="72" t="s">
        <v>17</v>
      </c>
      <c r="B34" s="86">
        <f>B33/36+M21</f>
        <v>0</v>
      </c>
      <c r="C34" s="79">
        <f>B34</f>
        <v>0</v>
      </c>
      <c r="D34" s="79">
        <f t="shared" ref="D34" si="15">C34</f>
        <v>0</v>
      </c>
      <c r="E34" s="79">
        <f t="shared" ref="E34" si="16">D34</f>
        <v>0</v>
      </c>
      <c r="F34" s="79">
        <f t="shared" ref="F34" si="17">E34</f>
        <v>0</v>
      </c>
      <c r="G34" s="79">
        <f t="shared" ref="G34" si="18">F34</f>
        <v>0</v>
      </c>
      <c r="H34" s="79">
        <f t="shared" ref="H34" si="19">G34</f>
        <v>0</v>
      </c>
      <c r="I34" s="79">
        <f t="shared" ref="I34" si="20">H34</f>
        <v>0</v>
      </c>
      <c r="J34" s="79">
        <f t="shared" ref="J34" si="21">I34</f>
        <v>0</v>
      </c>
      <c r="K34" s="79">
        <f t="shared" ref="K34" si="22">J34</f>
        <v>0</v>
      </c>
      <c r="L34" s="79">
        <f t="shared" ref="L34" si="23">K34</f>
        <v>0</v>
      </c>
      <c r="M34" s="79">
        <f t="shared" ref="M34" si="24">L34</f>
        <v>0</v>
      </c>
      <c r="N34" s="149">
        <f t="shared" si="14"/>
        <v>0</v>
      </c>
    </row>
    <row r="35" spans="1:14" ht="35" customHeight="1" x14ac:dyDescent="0.2">
      <c r="A35" s="140" t="str">
        <f>A22</f>
        <v>Büroausstattung (13 Jahre)</v>
      </c>
      <c r="B35" s="87">
        <v>0</v>
      </c>
      <c r="C35" s="57">
        <v>0</v>
      </c>
      <c r="D35" s="57">
        <v>0</v>
      </c>
      <c r="E35" s="57">
        <v>0</v>
      </c>
      <c r="F35" s="57">
        <v>0</v>
      </c>
      <c r="G35" s="57">
        <v>0</v>
      </c>
      <c r="H35" s="57">
        <v>0</v>
      </c>
      <c r="I35" s="57">
        <v>0</v>
      </c>
      <c r="J35" s="57">
        <v>0</v>
      </c>
      <c r="K35" s="57">
        <v>0</v>
      </c>
      <c r="L35" s="57">
        <v>0</v>
      </c>
      <c r="M35" s="57">
        <v>0</v>
      </c>
      <c r="N35" s="49">
        <f t="shared" si="14"/>
        <v>0</v>
      </c>
    </row>
    <row r="36" spans="1:14" x14ac:dyDescent="0.2">
      <c r="A36" s="72" t="s">
        <v>17</v>
      </c>
      <c r="B36" s="86">
        <f>B35/36+M23</f>
        <v>128.2051282051282</v>
      </c>
      <c r="C36" s="79">
        <f>B36</f>
        <v>128.2051282051282</v>
      </c>
      <c r="D36" s="79">
        <f t="shared" ref="D36:M36" si="25">C36</f>
        <v>128.2051282051282</v>
      </c>
      <c r="E36" s="79">
        <f t="shared" si="25"/>
        <v>128.2051282051282</v>
      </c>
      <c r="F36" s="79">
        <f t="shared" si="25"/>
        <v>128.2051282051282</v>
      </c>
      <c r="G36" s="79">
        <f t="shared" si="25"/>
        <v>128.2051282051282</v>
      </c>
      <c r="H36" s="79">
        <f t="shared" si="25"/>
        <v>128.2051282051282</v>
      </c>
      <c r="I36" s="79">
        <f t="shared" si="25"/>
        <v>128.2051282051282</v>
      </c>
      <c r="J36" s="79">
        <f t="shared" si="25"/>
        <v>128.2051282051282</v>
      </c>
      <c r="K36" s="79">
        <f t="shared" si="25"/>
        <v>128.2051282051282</v>
      </c>
      <c r="L36" s="79">
        <f t="shared" si="25"/>
        <v>128.2051282051282</v>
      </c>
      <c r="M36" s="79">
        <f t="shared" si="25"/>
        <v>128.2051282051282</v>
      </c>
      <c r="N36" s="149">
        <f t="shared" si="14"/>
        <v>1538.4615384615383</v>
      </c>
    </row>
    <row r="37" spans="1:14" ht="35" customHeight="1" x14ac:dyDescent="0.2">
      <c r="A37" s="161" t="str">
        <f>A24</f>
        <v>Maschinen (10 Jahre)</v>
      </c>
      <c r="B37" s="87">
        <v>0</v>
      </c>
      <c r="C37" s="57">
        <v>0</v>
      </c>
      <c r="D37" s="57">
        <v>0</v>
      </c>
      <c r="E37" s="57">
        <v>0</v>
      </c>
      <c r="F37" s="57">
        <v>0</v>
      </c>
      <c r="G37" s="57">
        <v>0</v>
      </c>
      <c r="H37" s="57">
        <v>0</v>
      </c>
      <c r="I37" s="57">
        <v>0</v>
      </c>
      <c r="J37" s="57">
        <v>0</v>
      </c>
      <c r="K37" s="57">
        <v>0</v>
      </c>
      <c r="L37" s="57">
        <v>0</v>
      </c>
      <c r="M37" s="57">
        <v>0</v>
      </c>
      <c r="N37" s="49">
        <f t="shared" si="14"/>
        <v>0</v>
      </c>
    </row>
    <row r="38" spans="1:14" x14ac:dyDescent="0.2">
      <c r="A38" s="72" t="s">
        <v>17</v>
      </c>
      <c r="B38" s="86">
        <f>M25</f>
        <v>4166.666666666667</v>
      </c>
      <c r="C38" s="79">
        <f>B38</f>
        <v>4166.666666666667</v>
      </c>
      <c r="D38" s="79">
        <f t="shared" ref="D38:M38" si="26">C38</f>
        <v>4166.666666666667</v>
      </c>
      <c r="E38" s="79">
        <f t="shared" si="26"/>
        <v>4166.666666666667</v>
      </c>
      <c r="F38" s="79">
        <f t="shared" si="26"/>
        <v>4166.666666666667</v>
      </c>
      <c r="G38" s="79">
        <f t="shared" si="26"/>
        <v>4166.666666666667</v>
      </c>
      <c r="H38" s="79">
        <f t="shared" si="26"/>
        <v>4166.666666666667</v>
      </c>
      <c r="I38" s="79">
        <f t="shared" si="26"/>
        <v>4166.666666666667</v>
      </c>
      <c r="J38" s="79">
        <f t="shared" si="26"/>
        <v>4166.666666666667</v>
      </c>
      <c r="K38" s="79">
        <f t="shared" si="26"/>
        <v>4166.666666666667</v>
      </c>
      <c r="L38" s="79">
        <f t="shared" si="26"/>
        <v>4166.666666666667</v>
      </c>
      <c r="M38" s="79">
        <f t="shared" si="26"/>
        <v>4166.666666666667</v>
      </c>
      <c r="N38" s="149">
        <f t="shared" si="14"/>
        <v>49999.999999999993</v>
      </c>
    </row>
    <row r="39" spans="1:14" ht="35" customHeight="1" x14ac:dyDescent="0.2">
      <c r="A39" s="140" t="str">
        <f>A26</f>
        <v>Sonstiges</v>
      </c>
      <c r="B39" s="87">
        <v>0</v>
      </c>
      <c r="C39" s="57">
        <v>0</v>
      </c>
      <c r="D39" s="57">
        <v>0</v>
      </c>
      <c r="E39" s="57">
        <v>0</v>
      </c>
      <c r="F39" s="57">
        <v>0</v>
      </c>
      <c r="G39" s="57">
        <v>0</v>
      </c>
      <c r="H39" s="57">
        <v>0</v>
      </c>
      <c r="I39" s="57">
        <v>0</v>
      </c>
      <c r="J39" s="57">
        <v>0</v>
      </c>
      <c r="K39" s="57">
        <v>0</v>
      </c>
      <c r="L39" s="57">
        <v>0</v>
      </c>
      <c r="M39" s="57">
        <v>0</v>
      </c>
      <c r="N39" s="49">
        <f t="shared" si="14"/>
        <v>0</v>
      </c>
    </row>
    <row r="40" spans="1:14" x14ac:dyDescent="0.2">
      <c r="A40" s="72" t="s">
        <v>17</v>
      </c>
      <c r="B40" s="86">
        <v>0</v>
      </c>
      <c r="C40" s="79">
        <v>0</v>
      </c>
      <c r="D40" s="79">
        <v>0</v>
      </c>
      <c r="E40" s="79">
        <v>0</v>
      </c>
      <c r="F40" s="79">
        <v>0</v>
      </c>
      <c r="G40" s="79">
        <v>0</v>
      </c>
      <c r="H40" s="79">
        <v>0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149">
        <f t="shared" si="14"/>
        <v>0</v>
      </c>
    </row>
    <row r="41" spans="1:14" ht="35" customHeight="1" x14ac:dyDescent="0.2">
      <c r="A41" s="72"/>
      <c r="B41" s="8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49"/>
    </row>
    <row r="42" spans="1:14" x14ac:dyDescent="0.2">
      <c r="A42" s="164" t="s">
        <v>18</v>
      </c>
      <c r="B42" s="158">
        <f>B33+B35+B37+B39</f>
        <v>0</v>
      </c>
      <c r="C42" s="159">
        <f t="shared" ref="C42:M42" si="27">C33+C35+C37+C39</f>
        <v>0</v>
      </c>
      <c r="D42" s="159">
        <f t="shared" si="27"/>
        <v>0</v>
      </c>
      <c r="E42" s="159">
        <f t="shared" si="27"/>
        <v>0</v>
      </c>
      <c r="F42" s="159">
        <f t="shared" si="27"/>
        <v>0</v>
      </c>
      <c r="G42" s="159">
        <f t="shared" si="27"/>
        <v>0</v>
      </c>
      <c r="H42" s="159">
        <f t="shared" si="27"/>
        <v>0</v>
      </c>
      <c r="I42" s="159">
        <f t="shared" si="27"/>
        <v>0</v>
      </c>
      <c r="J42" s="159">
        <f t="shared" si="27"/>
        <v>0</v>
      </c>
      <c r="K42" s="159">
        <f t="shared" si="27"/>
        <v>0</v>
      </c>
      <c r="L42" s="159">
        <f t="shared" si="27"/>
        <v>0</v>
      </c>
      <c r="M42" s="159">
        <f t="shared" si="27"/>
        <v>0</v>
      </c>
      <c r="N42" s="160">
        <f>SUM(B42:M42)</f>
        <v>0</v>
      </c>
    </row>
    <row r="43" spans="1:14" ht="16" thickBot="1" x14ac:dyDescent="0.25">
      <c r="A43" s="156" t="s">
        <v>19</v>
      </c>
      <c r="B43" s="155">
        <f t="shared" ref="B43:M43" si="28">B34+B36+B38+B40</f>
        <v>4294.8717948717949</v>
      </c>
      <c r="C43" s="154">
        <f t="shared" si="28"/>
        <v>4294.8717948717949</v>
      </c>
      <c r="D43" s="154">
        <f t="shared" si="28"/>
        <v>4294.8717948717949</v>
      </c>
      <c r="E43" s="154">
        <f t="shared" si="28"/>
        <v>4294.8717948717949</v>
      </c>
      <c r="F43" s="154">
        <f t="shared" si="28"/>
        <v>4294.8717948717949</v>
      </c>
      <c r="G43" s="154">
        <f t="shared" si="28"/>
        <v>4294.8717948717949</v>
      </c>
      <c r="H43" s="154">
        <f t="shared" si="28"/>
        <v>4294.8717948717949</v>
      </c>
      <c r="I43" s="154">
        <f t="shared" si="28"/>
        <v>4294.8717948717949</v>
      </c>
      <c r="J43" s="154">
        <f t="shared" si="28"/>
        <v>4294.8717948717949</v>
      </c>
      <c r="K43" s="154">
        <f t="shared" si="28"/>
        <v>4294.8717948717949</v>
      </c>
      <c r="L43" s="154">
        <f t="shared" si="28"/>
        <v>4294.8717948717949</v>
      </c>
      <c r="M43" s="154">
        <f t="shared" si="28"/>
        <v>4294.8717948717949</v>
      </c>
      <c r="N43" s="157">
        <f>SUM(B43:M43)</f>
        <v>51538.461538461554</v>
      </c>
    </row>
    <row r="44" spans="1:14" ht="16" x14ac:dyDescent="0.25">
      <c r="A44" s="70"/>
      <c r="B44" s="93"/>
      <c r="C44" s="93"/>
      <c r="D44" s="93"/>
      <c r="E44" s="93"/>
      <c r="F44" s="93"/>
      <c r="G44" s="215" t="s">
        <v>106</v>
      </c>
      <c r="H44" s="215"/>
      <c r="I44" s="215"/>
      <c r="J44" s="93"/>
      <c r="K44" s="93"/>
      <c r="L44" s="93"/>
      <c r="M44" s="93"/>
      <c r="N44" s="60"/>
    </row>
    <row r="45" spans="1:14" x14ac:dyDescent="0.2">
      <c r="A45" s="139"/>
      <c r="B45" s="84" t="s">
        <v>2</v>
      </c>
      <c r="C45" s="80" t="s">
        <v>3</v>
      </c>
      <c r="D45" s="80" t="s">
        <v>4</v>
      </c>
      <c r="E45" s="80" t="s">
        <v>5</v>
      </c>
      <c r="F45" s="80" t="s">
        <v>6</v>
      </c>
      <c r="G45" s="80" t="s">
        <v>7</v>
      </c>
      <c r="H45" s="80" t="s">
        <v>8</v>
      </c>
      <c r="I45" s="80" t="s">
        <v>9</v>
      </c>
      <c r="J45" s="80" t="s">
        <v>10</v>
      </c>
      <c r="K45" s="80" t="s">
        <v>11</v>
      </c>
      <c r="L45" s="80" t="s">
        <v>12</v>
      </c>
      <c r="M45" s="80" t="s">
        <v>13</v>
      </c>
      <c r="N45" s="81" t="s">
        <v>14</v>
      </c>
    </row>
    <row r="46" spans="1:14" ht="35" customHeight="1" x14ac:dyDescent="0.2">
      <c r="A46" s="140" t="str">
        <f>A33</f>
        <v>Computer (3 Jahre)</v>
      </c>
      <c r="B46" s="162">
        <v>6000</v>
      </c>
      <c r="C46" s="163">
        <v>0</v>
      </c>
      <c r="D46" s="163">
        <v>0</v>
      </c>
      <c r="E46" s="163">
        <v>0</v>
      </c>
      <c r="F46" s="163">
        <v>0</v>
      </c>
      <c r="G46" s="163">
        <v>0</v>
      </c>
      <c r="H46" s="163">
        <v>0</v>
      </c>
      <c r="I46" s="163">
        <v>0</v>
      </c>
      <c r="J46" s="163">
        <v>0</v>
      </c>
      <c r="K46" s="163">
        <v>0</v>
      </c>
      <c r="L46" s="163">
        <v>0</v>
      </c>
      <c r="M46" s="163">
        <v>0</v>
      </c>
      <c r="N46" s="49">
        <f t="shared" ref="N46:N53" si="29">SUM(B46:M46)</f>
        <v>6000</v>
      </c>
    </row>
    <row r="47" spans="1:14" x14ac:dyDescent="0.2">
      <c r="A47" s="72" t="s">
        <v>17</v>
      </c>
      <c r="B47" s="86">
        <f>B46/36</f>
        <v>166.66666666666666</v>
      </c>
      <c r="C47" s="79">
        <f>B47</f>
        <v>166.66666666666666</v>
      </c>
      <c r="D47" s="79">
        <f t="shared" ref="D47" si="30">C47</f>
        <v>166.66666666666666</v>
      </c>
      <c r="E47" s="79">
        <f t="shared" ref="E47" si="31">D47</f>
        <v>166.66666666666666</v>
      </c>
      <c r="F47" s="79">
        <f t="shared" ref="F47" si="32">E47</f>
        <v>166.66666666666666</v>
      </c>
      <c r="G47" s="79">
        <f t="shared" ref="G47" si="33">F47</f>
        <v>166.66666666666666</v>
      </c>
      <c r="H47" s="79">
        <f t="shared" ref="H47" si="34">G47</f>
        <v>166.66666666666666</v>
      </c>
      <c r="I47" s="79">
        <f t="shared" ref="I47" si="35">H47</f>
        <v>166.66666666666666</v>
      </c>
      <c r="J47" s="79">
        <f t="shared" ref="J47" si="36">I47</f>
        <v>166.66666666666666</v>
      </c>
      <c r="K47" s="79">
        <f t="shared" ref="K47" si="37">J47</f>
        <v>166.66666666666666</v>
      </c>
      <c r="L47" s="79">
        <f t="shared" ref="L47" si="38">K47</f>
        <v>166.66666666666666</v>
      </c>
      <c r="M47" s="79">
        <f t="shared" ref="M47" si="39">L47</f>
        <v>166.66666666666666</v>
      </c>
      <c r="N47" s="149">
        <f t="shared" si="29"/>
        <v>2000.0000000000002</v>
      </c>
    </row>
    <row r="48" spans="1:14" ht="35" customHeight="1" x14ac:dyDescent="0.2">
      <c r="A48" s="140" t="str">
        <f>A35</f>
        <v>Büroausstattung (13 Jahre)</v>
      </c>
      <c r="B48" s="87">
        <v>0</v>
      </c>
      <c r="C48" s="57">
        <v>0</v>
      </c>
      <c r="D48" s="57">
        <v>0</v>
      </c>
      <c r="E48" s="57">
        <v>0</v>
      </c>
      <c r="F48" s="57">
        <v>0</v>
      </c>
      <c r="G48" s="57">
        <v>0</v>
      </c>
      <c r="H48" s="57">
        <v>0</v>
      </c>
      <c r="I48" s="57">
        <v>0</v>
      </c>
      <c r="J48" s="57">
        <v>0</v>
      </c>
      <c r="K48" s="57">
        <v>0</v>
      </c>
      <c r="L48" s="57">
        <v>0</v>
      </c>
      <c r="M48" s="57">
        <v>0</v>
      </c>
      <c r="N48" s="49">
        <f t="shared" si="29"/>
        <v>0</v>
      </c>
    </row>
    <row r="49" spans="1:14" x14ac:dyDescent="0.2">
      <c r="A49" s="72" t="s">
        <v>17</v>
      </c>
      <c r="B49" s="86">
        <f>B48/36+M36</f>
        <v>128.2051282051282</v>
      </c>
      <c r="C49" s="79">
        <f>B49</f>
        <v>128.2051282051282</v>
      </c>
      <c r="D49" s="79">
        <f t="shared" ref="D49:M49" si="40">C49</f>
        <v>128.2051282051282</v>
      </c>
      <c r="E49" s="79">
        <f t="shared" si="40"/>
        <v>128.2051282051282</v>
      </c>
      <c r="F49" s="79">
        <f t="shared" si="40"/>
        <v>128.2051282051282</v>
      </c>
      <c r="G49" s="79">
        <f t="shared" si="40"/>
        <v>128.2051282051282</v>
      </c>
      <c r="H49" s="79">
        <f t="shared" si="40"/>
        <v>128.2051282051282</v>
      </c>
      <c r="I49" s="79">
        <f t="shared" si="40"/>
        <v>128.2051282051282</v>
      </c>
      <c r="J49" s="79">
        <f t="shared" si="40"/>
        <v>128.2051282051282</v>
      </c>
      <c r="K49" s="79">
        <f t="shared" si="40"/>
        <v>128.2051282051282</v>
      </c>
      <c r="L49" s="79">
        <f t="shared" si="40"/>
        <v>128.2051282051282</v>
      </c>
      <c r="M49" s="79">
        <f t="shared" si="40"/>
        <v>128.2051282051282</v>
      </c>
      <c r="N49" s="149">
        <f t="shared" si="29"/>
        <v>1538.4615384615383</v>
      </c>
    </row>
    <row r="50" spans="1:14" ht="35" customHeight="1" x14ac:dyDescent="0.2">
      <c r="A50" s="161" t="str">
        <f>A37</f>
        <v>Maschinen (10 Jahre)</v>
      </c>
      <c r="B50" s="87">
        <v>0</v>
      </c>
      <c r="C50" s="57">
        <v>0</v>
      </c>
      <c r="D50" s="57">
        <v>0</v>
      </c>
      <c r="E50" s="57">
        <v>0</v>
      </c>
      <c r="F50" s="57">
        <v>0</v>
      </c>
      <c r="G50" s="57">
        <v>0</v>
      </c>
      <c r="H50" s="57">
        <v>0</v>
      </c>
      <c r="I50" s="57">
        <v>0</v>
      </c>
      <c r="J50" s="57">
        <v>0</v>
      </c>
      <c r="K50" s="57">
        <v>0</v>
      </c>
      <c r="L50" s="57">
        <v>0</v>
      </c>
      <c r="M50" s="57">
        <v>0</v>
      </c>
      <c r="N50" s="49">
        <f t="shared" si="29"/>
        <v>0</v>
      </c>
    </row>
    <row r="51" spans="1:14" x14ac:dyDescent="0.2">
      <c r="A51" s="72" t="s">
        <v>17</v>
      </c>
      <c r="B51" s="86">
        <f>M38</f>
        <v>4166.666666666667</v>
      </c>
      <c r="C51" s="79">
        <f>B51</f>
        <v>4166.666666666667</v>
      </c>
      <c r="D51" s="79">
        <f t="shared" ref="D51:M51" si="41">C51</f>
        <v>4166.666666666667</v>
      </c>
      <c r="E51" s="79">
        <f t="shared" si="41"/>
        <v>4166.666666666667</v>
      </c>
      <c r="F51" s="79">
        <f t="shared" si="41"/>
        <v>4166.666666666667</v>
      </c>
      <c r="G51" s="79">
        <f t="shared" si="41"/>
        <v>4166.666666666667</v>
      </c>
      <c r="H51" s="79">
        <f t="shared" si="41"/>
        <v>4166.666666666667</v>
      </c>
      <c r="I51" s="79">
        <f t="shared" si="41"/>
        <v>4166.666666666667</v>
      </c>
      <c r="J51" s="79">
        <f t="shared" si="41"/>
        <v>4166.666666666667</v>
      </c>
      <c r="K51" s="79">
        <f t="shared" si="41"/>
        <v>4166.666666666667</v>
      </c>
      <c r="L51" s="79">
        <f t="shared" si="41"/>
        <v>4166.666666666667</v>
      </c>
      <c r="M51" s="79">
        <f t="shared" si="41"/>
        <v>4166.666666666667</v>
      </c>
      <c r="N51" s="149">
        <f t="shared" si="29"/>
        <v>49999.999999999993</v>
      </c>
    </row>
    <row r="52" spans="1:14" ht="35" customHeight="1" x14ac:dyDescent="0.2">
      <c r="A52" s="140" t="str">
        <f>A39</f>
        <v>Sonstiges</v>
      </c>
      <c r="B52" s="87">
        <v>0</v>
      </c>
      <c r="C52" s="57">
        <v>0</v>
      </c>
      <c r="D52" s="57">
        <v>0</v>
      </c>
      <c r="E52" s="57">
        <v>0</v>
      </c>
      <c r="F52" s="57">
        <v>0</v>
      </c>
      <c r="G52" s="57">
        <v>0</v>
      </c>
      <c r="H52" s="57">
        <v>0</v>
      </c>
      <c r="I52" s="57">
        <v>0</v>
      </c>
      <c r="J52" s="57">
        <v>0</v>
      </c>
      <c r="K52" s="57">
        <v>0</v>
      </c>
      <c r="L52" s="57">
        <v>0</v>
      </c>
      <c r="M52" s="57">
        <v>0</v>
      </c>
      <c r="N52" s="49">
        <f t="shared" si="29"/>
        <v>0</v>
      </c>
    </row>
    <row r="53" spans="1:14" x14ac:dyDescent="0.2">
      <c r="A53" s="72" t="s">
        <v>17</v>
      </c>
      <c r="B53" s="86">
        <v>0</v>
      </c>
      <c r="C53" s="79">
        <v>0</v>
      </c>
      <c r="D53" s="79">
        <v>0</v>
      </c>
      <c r="E53" s="79">
        <v>0</v>
      </c>
      <c r="F53" s="79">
        <v>0</v>
      </c>
      <c r="G53" s="79">
        <v>0</v>
      </c>
      <c r="H53" s="79">
        <v>0</v>
      </c>
      <c r="I53" s="79">
        <v>0</v>
      </c>
      <c r="J53" s="79">
        <v>0</v>
      </c>
      <c r="K53" s="79">
        <v>0</v>
      </c>
      <c r="L53" s="79">
        <v>0</v>
      </c>
      <c r="M53" s="79">
        <v>0</v>
      </c>
      <c r="N53" s="149">
        <f t="shared" si="29"/>
        <v>0</v>
      </c>
    </row>
    <row r="54" spans="1:14" ht="35" customHeight="1" x14ac:dyDescent="0.2">
      <c r="A54" s="72"/>
      <c r="B54" s="8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49"/>
    </row>
    <row r="55" spans="1:14" x14ac:dyDescent="0.2">
      <c r="A55" s="164" t="s">
        <v>18</v>
      </c>
      <c r="B55" s="158">
        <f t="shared" ref="B55:M55" si="42">B46+B48+B50+B52</f>
        <v>6000</v>
      </c>
      <c r="C55" s="159">
        <f t="shared" si="42"/>
        <v>0</v>
      </c>
      <c r="D55" s="159">
        <f t="shared" si="42"/>
        <v>0</v>
      </c>
      <c r="E55" s="159">
        <f t="shared" si="42"/>
        <v>0</v>
      </c>
      <c r="F55" s="159">
        <f t="shared" si="42"/>
        <v>0</v>
      </c>
      <c r="G55" s="159">
        <f t="shared" si="42"/>
        <v>0</v>
      </c>
      <c r="H55" s="159">
        <f t="shared" si="42"/>
        <v>0</v>
      </c>
      <c r="I55" s="159">
        <f t="shared" si="42"/>
        <v>0</v>
      </c>
      <c r="J55" s="159">
        <f t="shared" si="42"/>
        <v>0</v>
      </c>
      <c r="K55" s="159">
        <f t="shared" si="42"/>
        <v>0</v>
      </c>
      <c r="L55" s="159">
        <f t="shared" si="42"/>
        <v>0</v>
      </c>
      <c r="M55" s="159">
        <f t="shared" si="42"/>
        <v>0</v>
      </c>
      <c r="N55" s="160">
        <f>SUM(B55:M55)</f>
        <v>6000</v>
      </c>
    </row>
    <row r="56" spans="1:14" ht="16" thickBot="1" x14ac:dyDescent="0.25">
      <c r="A56" s="156" t="s">
        <v>19</v>
      </c>
      <c r="B56" s="155">
        <f t="shared" ref="B56:M56" si="43">B47+B49+B51+B53</f>
        <v>4461.5384615384619</v>
      </c>
      <c r="C56" s="154">
        <f t="shared" si="43"/>
        <v>4461.5384615384619</v>
      </c>
      <c r="D56" s="154">
        <f t="shared" si="43"/>
        <v>4461.5384615384619</v>
      </c>
      <c r="E56" s="154">
        <f t="shared" si="43"/>
        <v>4461.5384615384619</v>
      </c>
      <c r="F56" s="154">
        <f t="shared" si="43"/>
        <v>4461.5384615384619</v>
      </c>
      <c r="G56" s="154">
        <f t="shared" si="43"/>
        <v>4461.5384615384619</v>
      </c>
      <c r="H56" s="154">
        <f t="shared" si="43"/>
        <v>4461.5384615384619</v>
      </c>
      <c r="I56" s="154">
        <f t="shared" si="43"/>
        <v>4461.5384615384619</v>
      </c>
      <c r="J56" s="154">
        <f t="shared" si="43"/>
        <v>4461.5384615384619</v>
      </c>
      <c r="K56" s="154">
        <f t="shared" si="43"/>
        <v>4461.5384615384619</v>
      </c>
      <c r="L56" s="154">
        <f t="shared" si="43"/>
        <v>4461.5384615384619</v>
      </c>
      <c r="M56" s="154">
        <f t="shared" si="43"/>
        <v>4461.5384615384619</v>
      </c>
      <c r="N56" s="157">
        <f>SUM(B56:M56)</f>
        <v>53538.461538461539</v>
      </c>
    </row>
    <row r="57" spans="1:14" ht="16" x14ac:dyDescent="0.25">
      <c r="A57" s="70"/>
      <c r="B57" s="93"/>
      <c r="C57" s="93"/>
      <c r="D57" s="93"/>
      <c r="E57" s="93"/>
      <c r="F57" s="93"/>
      <c r="G57" s="215" t="s">
        <v>105</v>
      </c>
      <c r="H57" s="215"/>
      <c r="I57" s="215"/>
      <c r="J57" s="93"/>
      <c r="K57" s="93"/>
      <c r="L57" s="93"/>
      <c r="M57" s="93"/>
      <c r="N57" s="60"/>
    </row>
    <row r="58" spans="1:14" x14ac:dyDescent="0.2">
      <c r="A58" s="139"/>
      <c r="B58" s="84" t="s">
        <v>2</v>
      </c>
      <c r="C58" s="80" t="s">
        <v>3</v>
      </c>
      <c r="D58" s="80" t="s">
        <v>4</v>
      </c>
      <c r="E58" s="80" t="s">
        <v>5</v>
      </c>
      <c r="F58" s="80" t="s">
        <v>6</v>
      </c>
      <c r="G58" s="80" t="s">
        <v>7</v>
      </c>
      <c r="H58" s="80" t="s">
        <v>8</v>
      </c>
      <c r="I58" s="80" t="s">
        <v>9</v>
      </c>
      <c r="J58" s="80" t="s">
        <v>10</v>
      </c>
      <c r="K58" s="80" t="s">
        <v>11</v>
      </c>
      <c r="L58" s="80" t="s">
        <v>12</v>
      </c>
      <c r="M58" s="80" t="s">
        <v>13</v>
      </c>
      <c r="N58" s="81" t="s">
        <v>14</v>
      </c>
    </row>
    <row r="59" spans="1:14" ht="35" customHeight="1" x14ac:dyDescent="0.2">
      <c r="A59" s="140" t="str">
        <f>A46</f>
        <v>Computer (3 Jahre)</v>
      </c>
      <c r="B59" s="162">
        <v>0</v>
      </c>
      <c r="C59" s="163">
        <v>0</v>
      </c>
      <c r="D59" s="163">
        <v>0</v>
      </c>
      <c r="E59" s="163">
        <v>0</v>
      </c>
      <c r="F59" s="163">
        <v>0</v>
      </c>
      <c r="G59" s="163">
        <v>0</v>
      </c>
      <c r="H59" s="163">
        <v>0</v>
      </c>
      <c r="I59" s="163">
        <v>0</v>
      </c>
      <c r="J59" s="163">
        <v>0</v>
      </c>
      <c r="K59" s="163">
        <v>0</v>
      </c>
      <c r="L59" s="163">
        <v>0</v>
      </c>
      <c r="M59" s="163">
        <v>0</v>
      </c>
      <c r="N59" s="49">
        <f t="shared" ref="N59:N66" si="44">SUM(B59:M59)</f>
        <v>0</v>
      </c>
    </row>
    <row r="60" spans="1:14" x14ac:dyDescent="0.2">
      <c r="A60" s="72" t="s">
        <v>17</v>
      </c>
      <c r="B60" s="86">
        <f>B59/36+M47</f>
        <v>166.66666666666666</v>
      </c>
      <c r="C60" s="79">
        <f>B60</f>
        <v>166.66666666666666</v>
      </c>
      <c r="D60" s="79">
        <f t="shared" ref="D60" si="45">C60</f>
        <v>166.66666666666666</v>
      </c>
      <c r="E60" s="79">
        <f t="shared" ref="E60" si="46">D60</f>
        <v>166.66666666666666</v>
      </c>
      <c r="F60" s="79">
        <f t="shared" ref="F60" si="47">E60</f>
        <v>166.66666666666666</v>
      </c>
      <c r="G60" s="79">
        <f t="shared" ref="G60" si="48">F60</f>
        <v>166.66666666666666</v>
      </c>
      <c r="H60" s="79">
        <f t="shared" ref="H60" si="49">G60</f>
        <v>166.66666666666666</v>
      </c>
      <c r="I60" s="79">
        <f t="shared" ref="I60" si="50">H60</f>
        <v>166.66666666666666</v>
      </c>
      <c r="J60" s="79">
        <f t="shared" ref="J60" si="51">I60</f>
        <v>166.66666666666666</v>
      </c>
      <c r="K60" s="79">
        <f t="shared" ref="K60" si="52">J60</f>
        <v>166.66666666666666</v>
      </c>
      <c r="L60" s="79">
        <f t="shared" ref="L60" si="53">K60</f>
        <v>166.66666666666666</v>
      </c>
      <c r="M60" s="79">
        <f t="shared" ref="M60" si="54">L60</f>
        <v>166.66666666666666</v>
      </c>
      <c r="N60" s="149">
        <f t="shared" si="44"/>
        <v>2000.0000000000002</v>
      </c>
    </row>
    <row r="61" spans="1:14" ht="35" customHeight="1" x14ac:dyDescent="0.2">
      <c r="A61" s="140" t="str">
        <f>A48</f>
        <v>Büroausstattung (13 Jahre)</v>
      </c>
      <c r="B61" s="87">
        <v>0</v>
      </c>
      <c r="C61" s="57">
        <v>0</v>
      </c>
      <c r="D61" s="57">
        <v>0</v>
      </c>
      <c r="E61" s="57">
        <v>0</v>
      </c>
      <c r="F61" s="57">
        <v>0</v>
      </c>
      <c r="G61" s="57">
        <v>0</v>
      </c>
      <c r="H61" s="57">
        <v>0</v>
      </c>
      <c r="I61" s="57">
        <v>0</v>
      </c>
      <c r="J61" s="57">
        <v>0</v>
      </c>
      <c r="K61" s="57">
        <v>0</v>
      </c>
      <c r="L61" s="57">
        <v>0</v>
      </c>
      <c r="M61" s="57">
        <v>0</v>
      </c>
      <c r="N61" s="49">
        <f t="shared" si="44"/>
        <v>0</v>
      </c>
    </row>
    <row r="62" spans="1:14" x14ac:dyDescent="0.2">
      <c r="A62" s="72" t="s">
        <v>17</v>
      </c>
      <c r="B62" s="86">
        <f>B61/36+M49</f>
        <v>128.2051282051282</v>
      </c>
      <c r="C62" s="79">
        <f>B62</f>
        <v>128.2051282051282</v>
      </c>
      <c r="D62" s="79">
        <f t="shared" ref="D62:M62" si="55">C62</f>
        <v>128.2051282051282</v>
      </c>
      <c r="E62" s="79">
        <f t="shared" si="55"/>
        <v>128.2051282051282</v>
      </c>
      <c r="F62" s="79">
        <f t="shared" si="55"/>
        <v>128.2051282051282</v>
      </c>
      <c r="G62" s="79">
        <f t="shared" si="55"/>
        <v>128.2051282051282</v>
      </c>
      <c r="H62" s="79">
        <f t="shared" si="55"/>
        <v>128.2051282051282</v>
      </c>
      <c r="I62" s="79">
        <f t="shared" si="55"/>
        <v>128.2051282051282</v>
      </c>
      <c r="J62" s="79">
        <f t="shared" si="55"/>
        <v>128.2051282051282</v>
      </c>
      <c r="K62" s="79">
        <f t="shared" si="55"/>
        <v>128.2051282051282</v>
      </c>
      <c r="L62" s="79">
        <f t="shared" si="55"/>
        <v>128.2051282051282</v>
      </c>
      <c r="M62" s="79">
        <f t="shared" si="55"/>
        <v>128.2051282051282</v>
      </c>
      <c r="N62" s="149">
        <f t="shared" si="44"/>
        <v>1538.4615384615383</v>
      </c>
    </row>
    <row r="63" spans="1:14" ht="35" customHeight="1" x14ac:dyDescent="0.2">
      <c r="A63" s="161" t="str">
        <f>A50</f>
        <v>Maschinen (10 Jahre)</v>
      </c>
      <c r="B63" s="87">
        <v>0</v>
      </c>
      <c r="C63" s="57">
        <v>0</v>
      </c>
      <c r="D63" s="57">
        <v>0</v>
      </c>
      <c r="E63" s="57">
        <v>0</v>
      </c>
      <c r="F63" s="57">
        <v>0</v>
      </c>
      <c r="G63" s="57">
        <v>0</v>
      </c>
      <c r="H63" s="57">
        <v>0</v>
      </c>
      <c r="I63" s="57">
        <v>0</v>
      </c>
      <c r="J63" s="57">
        <v>0</v>
      </c>
      <c r="K63" s="57">
        <v>0</v>
      </c>
      <c r="L63" s="57">
        <v>0</v>
      </c>
      <c r="M63" s="57">
        <v>0</v>
      </c>
      <c r="N63" s="49">
        <f t="shared" si="44"/>
        <v>0</v>
      </c>
    </row>
    <row r="64" spans="1:14" x14ac:dyDescent="0.2">
      <c r="A64" s="72" t="s">
        <v>17</v>
      </c>
      <c r="B64" s="86">
        <f>M51</f>
        <v>4166.666666666667</v>
      </c>
      <c r="C64" s="79">
        <f>B64</f>
        <v>4166.666666666667</v>
      </c>
      <c r="D64" s="79">
        <f t="shared" ref="D64:M64" si="56">C64</f>
        <v>4166.666666666667</v>
      </c>
      <c r="E64" s="79">
        <f t="shared" si="56"/>
        <v>4166.666666666667</v>
      </c>
      <c r="F64" s="79">
        <f t="shared" si="56"/>
        <v>4166.666666666667</v>
      </c>
      <c r="G64" s="79">
        <f t="shared" si="56"/>
        <v>4166.666666666667</v>
      </c>
      <c r="H64" s="79">
        <f t="shared" si="56"/>
        <v>4166.666666666667</v>
      </c>
      <c r="I64" s="79">
        <f t="shared" si="56"/>
        <v>4166.666666666667</v>
      </c>
      <c r="J64" s="79">
        <f t="shared" si="56"/>
        <v>4166.666666666667</v>
      </c>
      <c r="K64" s="79">
        <f t="shared" si="56"/>
        <v>4166.666666666667</v>
      </c>
      <c r="L64" s="79">
        <f t="shared" si="56"/>
        <v>4166.666666666667</v>
      </c>
      <c r="M64" s="79">
        <f t="shared" si="56"/>
        <v>4166.666666666667</v>
      </c>
      <c r="N64" s="149">
        <f t="shared" si="44"/>
        <v>49999.999999999993</v>
      </c>
    </row>
    <row r="65" spans="1:14" ht="35" customHeight="1" x14ac:dyDescent="0.2">
      <c r="A65" s="140" t="str">
        <f>A52</f>
        <v>Sonstiges</v>
      </c>
      <c r="B65" s="87">
        <v>0</v>
      </c>
      <c r="C65" s="57">
        <v>0</v>
      </c>
      <c r="D65" s="57">
        <v>0</v>
      </c>
      <c r="E65" s="57">
        <v>0</v>
      </c>
      <c r="F65" s="57">
        <v>0</v>
      </c>
      <c r="G65" s="57">
        <v>0</v>
      </c>
      <c r="H65" s="57">
        <v>0</v>
      </c>
      <c r="I65" s="57">
        <v>0</v>
      </c>
      <c r="J65" s="57">
        <v>0</v>
      </c>
      <c r="K65" s="57">
        <v>0</v>
      </c>
      <c r="L65" s="57">
        <v>0</v>
      </c>
      <c r="M65" s="57">
        <v>0</v>
      </c>
      <c r="N65" s="49">
        <f t="shared" si="44"/>
        <v>0</v>
      </c>
    </row>
    <row r="66" spans="1:14" x14ac:dyDescent="0.2">
      <c r="A66" s="72" t="s">
        <v>17</v>
      </c>
      <c r="B66" s="86">
        <v>0</v>
      </c>
      <c r="C66" s="79">
        <v>0</v>
      </c>
      <c r="D66" s="79">
        <v>0</v>
      </c>
      <c r="E66" s="79">
        <v>0</v>
      </c>
      <c r="F66" s="79">
        <v>0</v>
      </c>
      <c r="G66" s="79">
        <v>0</v>
      </c>
      <c r="H66" s="79">
        <v>0</v>
      </c>
      <c r="I66" s="79">
        <v>0</v>
      </c>
      <c r="J66" s="79">
        <v>0</v>
      </c>
      <c r="K66" s="79">
        <v>0</v>
      </c>
      <c r="L66" s="79">
        <v>0</v>
      </c>
      <c r="M66" s="79">
        <v>0</v>
      </c>
      <c r="N66" s="149">
        <f t="shared" si="44"/>
        <v>0</v>
      </c>
    </row>
    <row r="67" spans="1:14" ht="35" customHeight="1" x14ac:dyDescent="0.2">
      <c r="A67" s="72"/>
      <c r="B67" s="8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49"/>
    </row>
    <row r="68" spans="1:14" x14ac:dyDescent="0.2">
      <c r="A68" s="164" t="s">
        <v>18</v>
      </c>
      <c r="B68" s="158">
        <f t="shared" ref="B68:M68" si="57">B59+B61+B63+B65</f>
        <v>0</v>
      </c>
      <c r="C68" s="159">
        <f t="shared" si="57"/>
        <v>0</v>
      </c>
      <c r="D68" s="159">
        <f t="shared" si="57"/>
        <v>0</v>
      </c>
      <c r="E68" s="159">
        <f t="shared" si="57"/>
        <v>0</v>
      </c>
      <c r="F68" s="159">
        <f t="shared" si="57"/>
        <v>0</v>
      </c>
      <c r="G68" s="159">
        <f t="shared" si="57"/>
        <v>0</v>
      </c>
      <c r="H68" s="159">
        <f t="shared" si="57"/>
        <v>0</v>
      </c>
      <c r="I68" s="159">
        <f t="shared" si="57"/>
        <v>0</v>
      </c>
      <c r="J68" s="159">
        <f t="shared" si="57"/>
        <v>0</v>
      </c>
      <c r="K68" s="159">
        <f t="shared" si="57"/>
        <v>0</v>
      </c>
      <c r="L68" s="159">
        <f t="shared" si="57"/>
        <v>0</v>
      </c>
      <c r="M68" s="159">
        <f t="shared" si="57"/>
        <v>0</v>
      </c>
      <c r="N68" s="160">
        <f>SUM(B68:M68)</f>
        <v>0</v>
      </c>
    </row>
    <row r="69" spans="1:14" ht="16" thickBot="1" x14ac:dyDescent="0.25">
      <c r="A69" s="156" t="s">
        <v>19</v>
      </c>
      <c r="B69" s="155">
        <f t="shared" ref="B69:M69" si="58">B60+B62+B64+B66</f>
        <v>4461.5384615384619</v>
      </c>
      <c r="C69" s="154">
        <f t="shared" si="58"/>
        <v>4461.5384615384619</v>
      </c>
      <c r="D69" s="154">
        <f t="shared" si="58"/>
        <v>4461.5384615384619</v>
      </c>
      <c r="E69" s="154">
        <f t="shared" si="58"/>
        <v>4461.5384615384619</v>
      </c>
      <c r="F69" s="154">
        <f t="shared" si="58"/>
        <v>4461.5384615384619</v>
      </c>
      <c r="G69" s="154">
        <f t="shared" si="58"/>
        <v>4461.5384615384619</v>
      </c>
      <c r="H69" s="154">
        <f t="shared" si="58"/>
        <v>4461.5384615384619</v>
      </c>
      <c r="I69" s="154">
        <f t="shared" si="58"/>
        <v>4461.5384615384619</v>
      </c>
      <c r="J69" s="154">
        <f t="shared" si="58"/>
        <v>4461.5384615384619</v>
      </c>
      <c r="K69" s="154">
        <f t="shared" si="58"/>
        <v>4461.5384615384619</v>
      </c>
      <c r="L69" s="154">
        <f t="shared" si="58"/>
        <v>4461.5384615384619</v>
      </c>
      <c r="M69" s="154">
        <f t="shared" si="58"/>
        <v>4461.5384615384619</v>
      </c>
      <c r="N69" s="157">
        <f>SUM(B69:M69)</f>
        <v>53538.461538461539</v>
      </c>
    </row>
  </sheetData>
  <sheetProtection selectLockedCells="1" selectUnlockedCells="1"/>
  <mergeCells count="5">
    <mergeCell ref="G5:I5"/>
    <mergeCell ref="G31:I31"/>
    <mergeCell ref="G44:I44"/>
    <mergeCell ref="G57:I57"/>
    <mergeCell ref="G18:I18"/>
  </mergeCells>
  <phoneticPr fontId="25" type="noConversion"/>
  <pageMargins left="0.71" right="0.71" top="0.79000000000000015" bottom="0.79000000000000015" header="0.51" footer="0.51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17"/>
  <sheetViews>
    <sheetView showGridLines="0" zoomScale="90" zoomScaleNormal="90" workbookViewId="0">
      <selection activeCell="C24" sqref="C24"/>
    </sheetView>
  </sheetViews>
  <sheetFormatPr baseColWidth="10" defaultColWidth="8.5" defaultRowHeight="15" x14ac:dyDescent="0.2"/>
  <cols>
    <col min="1" max="1" width="36.6640625" customWidth="1"/>
    <col min="2" max="6" width="25.6640625" customWidth="1"/>
  </cols>
  <sheetData>
    <row r="1" spans="1:6" ht="15" customHeight="1" x14ac:dyDescent="0.2"/>
    <row r="2" spans="1:6" ht="15" customHeight="1" x14ac:dyDescent="0.25">
      <c r="A2" s="13" t="s">
        <v>123</v>
      </c>
      <c r="B2" s="46"/>
      <c r="C2" s="14"/>
      <c r="D2" s="14"/>
      <c r="E2" s="14"/>
      <c r="F2" s="14"/>
    </row>
    <row r="3" spans="1:6" ht="15" customHeight="1" x14ac:dyDescent="0.2">
      <c r="A3" s="17" t="s">
        <v>51</v>
      </c>
      <c r="B3" s="14"/>
      <c r="C3" s="14"/>
      <c r="D3" s="14"/>
      <c r="E3" s="14"/>
      <c r="F3" s="14"/>
    </row>
    <row r="4" spans="1:6" ht="15" customHeight="1" thickBot="1" x14ac:dyDescent="0.25">
      <c r="A4" s="17"/>
      <c r="B4" s="14"/>
      <c r="C4" s="14"/>
      <c r="D4" s="14"/>
      <c r="E4" s="14"/>
      <c r="F4" s="14"/>
    </row>
    <row r="5" spans="1:6" ht="17" x14ac:dyDescent="0.25">
      <c r="A5" s="98"/>
      <c r="B5" s="106" t="s">
        <v>52</v>
      </c>
      <c r="C5" s="105" t="s">
        <v>49</v>
      </c>
      <c r="D5" s="105" t="s">
        <v>50</v>
      </c>
      <c r="E5" s="105" t="s">
        <v>79</v>
      </c>
      <c r="F5" s="104" t="s">
        <v>80</v>
      </c>
    </row>
    <row r="6" spans="1:6" ht="16" x14ac:dyDescent="0.2">
      <c r="A6" s="99"/>
      <c r="B6" s="100"/>
      <c r="C6" s="108"/>
      <c r="D6" s="108"/>
      <c r="E6" s="108"/>
      <c r="F6" s="109"/>
    </row>
    <row r="7" spans="1:6" ht="35" customHeight="1" x14ac:dyDescent="0.2">
      <c r="A7" s="165" t="str">
        <f>'Investition mtl'!A7</f>
        <v>Computer (3 Jahre)</v>
      </c>
      <c r="B7" s="169">
        <f>'Investition mtl'!N7</f>
        <v>0</v>
      </c>
      <c r="C7" s="170">
        <f>'Investition mtl'!N20</f>
        <v>0</v>
      </c>
      <c r="D7" s="170">
        <f>'Investition mtl'!N33</f>
        <v>0</v>
      </c>
      <c r="E7" s="170">
        <f>'Investition mtl'!N46</f>
        <v>6000</v>
      </c>
      <c r="F7" s="171">
        <f>'Investition mtl'!N59</f>
        <v>0</v>
      </c>
    </row>
    <row r="8" spans="1:6" ht="16" x14ac:dyDescent="0.2">
      <c r="A8" s="71" t="s">
        <v>17</v>
      </c>
      <c r="B8" s="110">
        <f>'Investition mtl'!N8</f>
        <v>0</v>
      </c>
      <c r="C8" s="111">
        <f>'Investition mtl'!N21</f>
        <v>0</v>
      </c>
      <c r="D8" s="111">
        <f>'Investition mtl'!N34</f>
        <v>0</v>
      </c>
      <c r="E8" s="111">
        <f>'Investition mtl'!N47</f>
        <v>2000.0000000000002</v>
      </c>
      <c r="F8" s="112">
        <f>'Investition mtl'!N60</f>
        <v>2000.0000000000002</v>
      </c>
    </row>
    <row r="9" spans="1:6" ht="35" customHeight="1" x14ac:dyDescent="0.2">
      <c r="A9" s="165" t="str">
        <f>'Investition mtl'!A9</f>
        <v>Büroausstattung (13 Jahre)</v>
      </c>
      <c r="B9" s="169">
        <f>'Investition mtl'!N9</f>
        <v>20000</v>
      </c>
      <c r="C9" s="170">
        <f>'Investition mtl'!N22</f>
        <v>0</v>
      </c>
      <c r="D9" s="170">
        <f>'Investition mtl'!N35</f>
        <v>0</v>
      </c>
      <c r="E9" s="170">
        <f>'Investition mtl'!N48</f>
        <v>0</v>
      </c>
      <c r="F9" s="171">
        <f>'Investition mtl'!N61</f>
        <v>0</v>
      </c>
    </row>
    <row r="10" spans="1:6" ht="16" x14ac:dyDescent="0.2">
      <c r="A10" s="73" t="s">
        <v>17</v>
      </c>
      <c r="B10" s="110">
        <f>'Investition mtl'!N10</f>
        <v>833.33333333333326</v>
      </c>
      <c r="C10" s="111">
        <f>'Investition mtl'!N23</f>
        <v>1538.4615384615383</v>
      </c>
      <c r="D10" s="111">
        <f>'Investition mtl'!N36</f>
        <v>1538.4615384615383</v>
      </c>
      <c r="E10" s="111">
        <f>'Investition mtl'!N49</f>
        <v>1538.4615384615383</v>
      </c>
      <c r="F10" s="112">
        <f>'Investition mtl'!N62</f>
        <v>1538.4615384615383</v>
      </c>
    </row>
    <row r="11" spans="1:6" ht="35" customHeight="1" x14ac:dyDescent="0.2">
      <c r="A11" s="140" t="str">
        <f>'Investition mtl'!A11</f>
        <v>Maschinen (10 Jahre)</v>
      </c>
      <c r="B11" s="169">
        <f>'Investition mtl'!N11</f>
        <v>0</v>
      </c>
      <c r="C11" s="170">
        <f>'Investition mtl'!N24</f>
        <v>500000</v>
      </c>
      <c r="D11" s="170">
        <f>'Investition mtl'!N37</f>
        <v>0</v>
      </c>
      <c r="E11" s="170">
        <f>'Investition mtl'!N50</f>
        <v>0</v>
      </c>
      <c r="F11" s="171">
        <f>'Investition mtl'!N63</f>
        <v>0</v>
      </c>
    </row>
    <row r="12" spans="1:6" ht="16" x14ac:dyDescent="0.2">
      <c r="A12" s="72" t="s">
        <v>17</v>
      </c>
      <c r="B12" s="110">
        <f>'Investition mtl'!N12</f>
        <v>0</v>
      </c>
      <c r="C12" s="111">
        <f>'Investition mtl'!N25</f>
        <v>45833.333333333328</v>
      </c>
      <c r="D12" s="111">
        <f>'Investition mtl'!N38</f>
        <v>49999.999999999993</v>
      </c>
      <c r="E12" s="111">
        <f>'Investition mtl'!N51</f>
        <v>49999.999999999993</v>
      </c>
      <c r="F12" s="112">
        <f>'Investition mtl'!N64</f>
        <v>49999.999999999993</v>
      </c>
    </row>
    <row r="13" spans="1:6" ht="35" customHeight="1" x14ac:dyDescent="0.2">
      <c r="A13" s="102" t="str">
        <f>'Investition mtl'!A13</f>
        <v>Sonstiges</v>
      </c>
      <c r="B13" s="169">
        <f>'Investition mtl'!N13</f>
        <v>0</v>
      </c>
      <c r="C13" s="170">
        <f>'Investition mtl'!N26</f>
        <v>0</v>
      </c>
      <c r="D13" s="170">
        <f>'Investition mtl'!N39</f>
        <v>0</v>
      </c>
      <c r="E13" s="170">
        <f>'Investition mtl'!N52</f>
        <v>0</v>
      </c>
      <c r="F13" s="171">
        <f>'Investition mtl'!N65</f>
        <v>0</v>
      </c>
    </row>
    <row r="14" spans="1:6" ht="16" x14ac:dyDescent="0.2">
      <c r="A14" s="102" t="s">
        <v>17</v>
      </c>
      <c r="B14" s="110">
        <f>'Investition mtl'!N14</f>
        <v>0</v>
      </c>
      <c r="C14" s="111">
        <f>'Investition mtl'!N27</f>
        <v>0</v>
      </c>
      <c r="D14" s="111">
        <f>'Investition mtl'!N40</f>
        <v>0</v>
      </c>
      <c r="E14" s="111">
        <f>'Investition mtl'!N53</f>
        <v>0</v>
      </c>
      <c r="F14" s="112">
        <f>'Investition mtl'!N66</f>
        <v>0</v>
      </c>
    </row>
    <row r="15" spans="1:6" ht="35" customHeight="1" x14ac:dyDescent="0.2">
      <c r="A15" s="102"/>
      <c r="B15" s="107"/>
      <c r="C15" s="55"/>
      <c r="D15" s="55"/>
      <c r="E15" s="55"/>
      <c r="F15" s="101"/>
    </row>
    <row r="16" spans="1:6" ht="16" x14ac:dyDescent="0.2">
      <c r="A16" s="168" t="s">
        <v>18</v>
      </c>
      <c r="B16" s="166">
        <f>B7+B9+B11+B13</f>
        <v>20000</v>
      </c>
      <c r="C16" s="166">
        <f t="shared" ref="C16:D17" si="0">C7+C9+C11+C13</f>
        <v>500000</v>
      </c>
      <c r="D16" s="166">
        <f t="shared" si="0"/>
        <v>0</v>
      </c>
      <c r="E16" s="166">
        <f>E7+E9+E11+E13</f>
        <v>6000</v>
      </c>
      <c r="F16" s="167">
        <f>F7+F9+F11+F13</f>
        <v>0</v>
      </c>
    </row>
    <row r="17" spans="1:6" ht="17" thickBot="1" x14ac:dyDescent="0.25">
      <c r="A17" s="77" t="s">
        <v>19</v>
      </c>
      <c r="B17" s="175">
        <f>B8+B10+B12+B14</f>
        <v>833.33333333333326</v>
      </c>
      <c r="C17" s="175">
        <f t="shared" si="0"/>
        <v>47371.794871794868</v>
      </c>
      <c r="D17" s="175">
        <f t="shared" si="0"/>
        <v>51538.461538461532</v>
      </c>
      <c r="E17" s="175">
        <f>E8+E10+E12+E14</f>
        <v>53538.461538461532</v>
      </c>
      <c r="F17" s="176">
        <f>F8+F10+F12+F14</f>
        <v>53538.461538461532</v>
      </c>
    </row>
  </sheetData>
  <sheetProtection selectLockedCells="1" selectUnlockedCells="1"/>
  <phoneticPr fontId="25" type="noConversion"/>
  <pageMargins left="0.71" right="0.71" top="0.79000000000000015" bottom="0.79000000000000015" header="0.51" footer="0.51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59C00"/>
    <pageSetUpPr fitToPage="1"/>
  </sheetPr>
  <dimension ref="A2:BO54"/>
  <sheetViews>
    <sheetView showGridLines="0" showRowColHeaders="0" zoomScale="130" zoomScaleNormal="130" zoomScalePageLayoutView="90" workbookViewId="0">
      <pane xSplit="2" ySplit="6" topLeftCell="C7" activePane="bottomRight" state="frozen"/>
      <selection activeCell="I32" sqref="I32"/>
      <selection pane="topRight" activeCell="I32" sqref="I32"/>
      <selection pane="bottomLeft" activeCell="I32" sqref="I32"/>
      <selection pane="bottomRight" activeCell="M44" sqref="M44"/>
    </sheetView>
  </sheetViews>
  <sheetFormatPr baseColWidth="10" defaultColWidth="8.5" defaultRowHeight="15" x14ac:dyDescent="0.2"/>
  <cols>
    <col min="1" max="1" width="36.6640625" customWidth="1"/>
    <col min="2" max="2" width="1.5" customWidth="1"/>
    <col min="3" max="15" width="8.83203125" customWidth="1"/>
    <col min="28" max="28" width="8.83203125" customWidth="1"/>
    <col min="67" max="67" width="9" customWidth="1"/>
  </cols>
  <sheetData>
    <row r="2" spans="1:67" ht="18.5" customHeight="1" x14ac:dyDescent="0.2">
      <c r="A2" s="219" t="s">
        <v>124</v>
      </c>
    </row>
    <row r="3" spans="1:67" ht="19" x14ac:dyDescent="0.25">
      <c r="A3" s="219"/>
      <c r="B3" s="13"/>
      <c r="C3" s="46"/>
      <c r="D3" s="14"/>
      <c r="E3" s="46"/>
      <c r="F3" s="14"/>
      <c r="G3" s="46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14"/>
      <c r="V3" s="14"/>
      <c r="W3" s="14"/>
      <c r="X3" s="14"/>
      <c r="Y3" s="14"/>
      <c r="Z3" s="14"/>
      <c r="AA3" s="14"/>
      <c r="AB3" s="14"/>
      <c r="AC3" s="46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</row>
    <row r="4" spans="1:67" ht="20" thickBot="1" x14ac:dyDescent="0.3">
      <c r="A4" s="17" t="s">
        <v>51</v>
      </c>
      <c r="B4" s="13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</row>
    <row r="5" spans="1:67" ht="16" x14ac:dyDescent="0.25">
      <c r="A5" s="70"/>
      <c r="B5" s="185"/>
      <c r="C5" s="93"/>
      <c r="D5" s="93"/>
      <c r="E5" s="93"/>
      <c r="F5" s="93"/>
      <c r="G5" s="215" t="s">
        <v>103</v>
      </c>
      <c r="H5" s="215"/>
      <c r="I5" s="215"/>
      <c r="J5" s="93"/>
      <c r="K5" s="93"/>
      <c r="L5" s="93"/>
      <c r="M5" s="93"/>
      <c r="N5" s="93"/>
      <c r="O5" s="60"/>
      <c r="P5" s="93"/>
      <c r="Q5" s="93"/>
      <c r="R5" s="93"/>
      <c r="S5" s="93"/>
      <c r="T5" s="215" t="s">
        <v>104</v>
      </c>
      <c r="U5" s="215"/>
      <c r="V5" s="215"/>
      <c r="W5" s="93"/>
      <c r="X5" s="93"/>
      <c r="Y5" s="93"/>
      <c r="Z5" s="93"/>
      <c r="AA5" s="93"/>
      <c r="AB5" s="60"/>
      <c r="AC5" s="93"/>
      <c r="AD5" s="93"/>
      <c r="AE5" s="93"/>
      <c r="AF5" s="93"/>
      <c r="AG5" s="215" t="s">
        <v>107</v>
      </c>
      <c r="AH5" s="215"/>
      <c r="AI5" s="215"/>
      <c r="AJ5" s="93"/>
      <c r="AK5" s="93"/>
      <c r="AL5" s="93"/>
      <c r="AM5" s="93"/>
      <c r="AN5" s="93"/>
      <c r="AO5" s="60"/>
      <c r="AP5" s="93"/>
      <c r="AQ5" s="93"/>
      <c r="AR5" s="93"/>
      <c r="AS5" s="93"/>
      <c r="AT5" s="215" t="s">
        <v>106</v>
      </c>
      <c r="AU5" s="215"/>
      <c r="AV5" s="215"/>
      <c r="AW5" s="93"/>
      <c r="AX5" s="93"/>
      <c r="AY5" s="93"/>
      <c r="AZ5" s="93"/>
      <c r="BA5" s="93"/>
      <c r="BB5" s="60"/>
      <c r="BC5" s="93"/>
      <c r="BD5" s="93"/>
      <c r="BE5" s="93"/>
      <c r="BF5" s="93"/>
      <c r="BG5" s="215" t="s">
        <v>105</v>
      </c>
      <c r="BH5" s="215"/>
      <c r="BI5" s="215"/>
      <c r="BJ5" s="93"/>
      <c r="BK5" s="93"/>
      <c r="BL5" s="93"/>
      <c r="BM5" s="93"/>
      <c r="BN5" s="93"/>
      <c r="BO5" s="60"/>
    </row>
    <row r="6" spans="1:67" x14ac:dyDescent="0.2">
      <c r="A6" s="82"/>
      <c r="B6" s="84"/>
      <c r="C6" s="80" t="s">
        <v>2</v>
      </c>
      <c r="D6" s="80" t="s">
        <v>3</v>
      </c>
      <c r="E6" s="80" t="s">
        <v>4</v>
      </c>
      <c r="F6" s="80" t="s">
        <v>5</v>
      </c>
      <c r="G6" s="80" t="s">
        <v>6</v>
      </c>
      <c r="H6" s="80" t="s">
        <v>7</v>
      </c>
      <c r="I6" s="80" t="s">
        <v>8</v>
      </c>
      <c r="J6" s="80" t="s">
        <v>9</v>
      </c>
      <c r="K6" s="80" t="s">
        <v>10</v>
      </c>
      <c r="L6" s="80" t="s">
        <v>11</v>
      </c>
      <c r="M6" s="80" t="s">
        <v>12</v>
      </c>
      <c r="N6" s="80" t="s">
        <v>13</v>
      </c>
      <c r="O6" s="81" t="s">
        <v>14</v>
      </c>
      <c r="P6" s="80" t="s">
        <v>2</v>
      </c>
      <c r="Q6" s="80" t="s">
        <v>3</v>
      </c>
      <c r="R6" s="80" t="s">
        <v>4</v>
      </c>
      <c r="S6" s="80" t="s">
        <v>5</v>
      </c>
      <c r="T6" s="80" t="s">
        <v>6</v>
      </c>
      <c r="U6" s="80" t="s">
        <v>7</v>
      </c>
      <c r="V6" s="80" t="s">
        <v>8</v>
      </c>
      <c r="W6" s="80" t="s">
        <v>9</v>
      </c>
      <c r="X6" s="80" t="s">
        <v>10</v>
      </c>
      <c r="Y6" s="80" t="s">
        <v>11</v>
      </c>
      <c r="Z6" s="80" t="s">
        <v>12</v>
      </c>
      <c r="AA6" s="80" t="s">
        <v>13</v>
      </c>
      <c r="AB6" s="81" t="s">
        <v>14</v>
      </c>
      <c r="AC6" s="80" t="s">
        <v>2</v>
      </c>
      <c r="AD6" s="80" t="s">
        <v>3</v>
      </c>
      <c r="AE6" s="80" t="s">
        <v>4</v>
      </c>
      <c r="AF6" s="80" t="s">
        <v>5</v>
      </c>
      <c r="AG6" s="80" t="s">
        <v>6</v>
      </c>
      <c r="AH6" s="80" t="s">
        <v>7</v>
      </c>
      <c r="AI6" s="80" t="s">
        <v>8</v>
      </c>
      <c r="AJ6" s="80" t="s">
        <v>9</v>
      </c>
      <c r="AK6" s="80" t="s">
        <v>10</v>
      </c>
      <c r="AL6" s="80" t="s">
        <v>11</v>
      </c>
      <c r="AM6" s="80" t="s">
        <v>12</v>
      </c>
      <c r="AN6" s="80" t="s">
        <v>13</v>
      </c>
      <c r="AO6" s="81" t="s">
        <v>14</v>
      </c>
      <c r="AP6" s="80" t="s">
        <v>2</v>
      </c>
      <c r="AQ6" s="80" t="s">
        <v>3</v>
      </c>
      <c r="AR6" s="80" t="s">
        <v>4</v>
      </c>
      <c r="AS6" s="80" t="s">
        <v>5</v>
      </c>
      <c r="AT6" s="80" t="s">
        <v>6</v>
      </c>
      <c r="AU6" s="80" t="s">
        <v>7</v>
      </c>
      <c r="AV6" s="80" t="s">
        <v>8</v>
      </c>
      <c r="AW6" s="80" t="s">
        <v>9</v>
      </c>
      <c r="AX6" s="80" t="s">
        <v>10</v>
      </c>
      <c r="AY6" s="80" t="s">
        <v>11</v>
      </c>
      <c r="AZ6" s="80" t="s">
        <v>12</v>
      </c>
      <c r="BA6" s="80" t="s">
        <v>13</v>
      </c>
      <c r="BB6" s="81" t="s">
        <v>14</v>
      </c>
      <c r="BC6" s="80" t="s">
        <v>2</v>
      </c>
      <c r="BD6" s="80" t="s">
        <v>3</v>
      </c>
      <c r="BE6" s="80" t="s">
        <v>4</v>
      </c>
      <c r="BF6" s="80" t="s">
        <v>5</v>
      </c>
      <c r="BG6" s="80" t="s">
        <v>6</v>
      </c>
      <c r="BH6" s="80" t="s">
        <v>7</v>
      </c>
      <c r="BI6" s="80" t="s">
        <v>8</v>
      </c>
      <c r="BJ6" s="80" t="s">
        <v>9</v>
      </c>
      <c r="BK6" s="80" t="s">
        <v>10</v>
      </c>
      <c r="BL6" s="80" t="s">
        <v>11</v>
      </c>
      <c r="BM6" s="80" t="s">
        <v>12</v>
      </c>
      <c r="BN6" s="80" t="s">
        <v>13</v>
      </c>
      <c r="BO6" s="81" t="s">
        <v>14</v>
      </c>
    </row>
    <row r="7" spans="1:67" ht="26.25" customHeight="1" x14ac:dyDescent="0.2">
      <c r="A7" s="140" t="s">
        <v>20</v>
      </c>
      <c r="B7" s="85"/>
      <c r="C7">
        <f>'Umsatz mtl'!B12</f>
        <v>0</v>
      </c>
      <c r="D7">
        <f>'Umsatz mtl'!C12</f>
        <v>0</v>
      </c>
      <c r="E7">
        <f>'Umsatz mtl'!D12</f>
        <v>0</v>
      </c>
      <c r="F7">
        <f>'Umsatz mtl'!E12</f>
        <v>0</v>
      </c>
      <c r="G7">
        <f>'Umsatz mtl'!F12</f>
        <v>0</v>
      </c>
      <c r="H7">
        <f>'Umsatz mtl'!G12</f>
        <v>0</v>
      </c>
      <c r="I7">
        <f>'Umsatz mtl'!H12</f>
        <v>0</v>
      </c>
      <c r="J7">
        <f>'Umsatz mtl'!I12</f>
        <v>0</v>
      </c>
      <c r="K7">
        <f>'Umsatz mtl'!J12</f>
        <v>0</v>
      </c>
      <c r="L7">
        <f>'Umsatz mtl'!K12</f>
        <v>0</v>
      </c>
      <c r="M7">
        <f>'Umsatz mtl'!L12</f>
        <v>0</v>
      </c>
      <c r="N7">
        <f>'Umsatz mtl'!M12</f>
        <v>0</v>
      </c>
      <c r="O7" s="47">
        <f>SUM(C7:N7)</f>
        <v>0</v>
      </c>
      <c r="P7">
        <f>'Umsatz mtl'!B20</f>
        <v>0</v>
      </c>
      <c r="Q7">
        <f>'Umsatz mtl'!C20</f>
        <v>0</v>
      </c>
      <c r="R7">
        <f>'Umsatz mtl'!D20</f>
        <v>0</v>
      </c>
      <c r="S7">
        <f>'Umsatz mtl'!E20</f>
        <v>0</v>
      </c>
      <c r="T7">
        <f>'Umsatz mtl'!F20</f>
        <v>0</v>
      </c>
      <c r="U7">
        <f>'Umsatz mtl'!G20</f>
        <v>0</v>
      </c>
      <c r="V7">
        <f>'Umsatz mtl'!H20</f>
        <v>8000</v>
      </c>
      <c r="W7">
        <f>'Umsatz mtl'!I20</f>
        <v>18000</v>
      </c>
      <c r="X7">
        <f>'Umsatz mtl'!J20</f>
        <v>11000</v>
      </c>
      <c r="Y7">
        <f>'Umsatz mtl'!K20</f>
        <v>8000</v>
      </c>
      <c r="Z7">
        <f>'Umsatz mtl'!L20</f>
        <v>11000</v>
      </c>
      <c r="AA7">
        <f>'Umsatz mtl'!M20</f>
        <v>62000</v>
      </c>
      <c r="AB7" s="47">
        <f>SUM(P7:AA7)</f>
        <v>118000</v>
      </c>
      <c r="AC7">
        <f>'Umsatz mtl'!B28</f>
        <v>22000</v>
      </c>
      <c r="AD7">
        <f>'Umsatz mtl'!C28</f>
        <v>22000</v>
      </c>
      <c r="AE7">
        <f>'Umsatz mtl'!D28</f>
        <v>70000</v>
      </c>
      <c r="AF7">
        <f>'Umsatz mtl'!E28</f>
        <v>22000</v>
      </c>
      <c r="AG7">
        <f>'Umsatz mtl'!F28</f>
        <v>22000</v>
      </c>
      <c r="AH7">
        <f>'Umsatz mtl'!G28</f>
        <v>22000</v>
      </c>
      <c r="AI7">
        <f>'Umsatz mtl'!H28</f>
        <v>70000</v>
      </c>
      <c r="AJ7">
        <f>'Umsatz mtl'!I28</f>
        <v>20000</v>
      </c>
      <c r="AK7">
        <f>'Umsatz mtl'!J28</f>
        <v>22000</v>
      </c>
      <c r="AL7">
        <f>'Umsatz mtl'!K28</f>
        <v>22000</v>
      </c>
      <c r="AM7">
        <f>'Umsatz mtl'!L28</f>
        <v>22000</v>
      </c>
      <c r="AN7">
        <f>'Umsatz mtl'!M28</f>
        <v>70000</v>
      </c>
      <c r="AO7" s="47">
        <f>SUM(AC7:AN7)</f>
        <v>406000</v>
      </c>
      <c r="AP7">
        <f>'Umsatz mtl'!B36</f>
        <v>32000</v>
      </c>
      <c r="AQ7">
        <f>'Umsatz mtl'!C36</f>
        <v>32000</v>
      </c>
      <c r="AR7">
        <f>'Umsatz mtl'!D36</f>
        <v>82000</v>
      </c>
      <c r="AS7">
        <f>'Umsatz mtl'!E36</f>
        <v>32000</v>
      </c>
      <c r="AT7">
        <f>'Umsatz mtl'!F36</f>
        <v>32000</v>
      </c>
      <c r="AU7">
        <f>'Umsatz mtl'!G36</f>
        <v>32000</v>
      </c>
      <c r="AV7">
        <f>'Umsatz mtl'!H36</f>
        <v>82000</v>
      </c>
      <c r="AW7">
        <f>'Umsatz mtl'!I36</f>
        <v>32000</v>
      </c>
      <c r="AX7">
        <f>'Umsatz mtl'!J36</f>
        <v>32000</v>
      </c>
      <c r="AY7">
        <f>'Umsatz mtl'!K36</f>
        <v>82000</v>
      </c>
      <c r="AZ7">
        <f>'Umsatz mtl'!L36</f>
        <v>32000</v>
      </c>
      <c r="BA7">
        <f>'Umsatz mtl'!M36</f>
        <v>84000</v>
      </c>
      <c r="BB7" s="47">
        <f>SUM(AP7:BA7)</f>
        <v>586000</v>
      </c>
      <c r="BC7">
        <f>'Umsatz mtl'!B44</f>
        <v>76000</v>
      </c>
      <c r="BD7">
        <f>'Umsatz mtl'!C44</f>
        <v>36000</v>
      </c>
      <c r="BE7">
        <f>'Umsatz mtl'!D44</f>
        <v>86000</v>
      </c>
      <c r="BF7">
        <f>'Umsatz mtl'!E44</f>
        <v>36000</v>
      </c>
      <c r="BG7">
        <f>'Umsatz mtl'!F44</f>
        <v>116000</v>
      </c>
      <c r="BH7">
        <f>'Umsatz mtl'!G44</f>
        <v>36000</v>
      </c>
      <c r="BI7">
        <f>'Umsatz mtl'!H44</f>
        <v>86000</v>
      </c>
      <c r="BJ7">
        <f>'Umsatz mtl'!I44</f>
        <v>36000</v>
      </c>
      <c r="BK7">
        <f>'Umsatz mtl'!J44</f>
        <v>36000</v>
      </c>
      <c r="BL7">
        <f>'Umsatz mtl'!K44</f>
        <v>116000</v>
      </c>
      <c r="BM7">
        <f>'Umsatz mtl'!L44</f>
        <v>36000</v>
      </c>
      <c r="BN7">
        <f>'Umsatz mtl'!M44</f>
        <v>86000</v>
      </c>
      <c r="BO7" s="47">
        <f>SUM(BC7:BN7)</f>
        <v>782000</v>
      </c>
    </row>
    <row r="8" spans="1:67" x14ac:dyDescent="0.2">
      <c r="A8" s="72" t="s">
        <v>62</v>
      </c>
      <c r="B8" s="86"/>
      <c r="C8" s="79">
        <f t="shared" ref="C8:AA8" si="0">SUM(C7:C7)</f>
        <v>0</v>
      </c>
      <c r="D8" s="79">
        <f t="shared" si="0"/>
        <v>0</v>
      </c>
      <c r="E8" s="79">
        <f t="shared" si="0"/>
        <v>0</v>
      </c>
      <c r="F8" s="79">
        <f t="shared" si="0"/>
        <v>0</v>
      </c>
      <c r="G8" s="79">
        <f t="shared" si="0"/>
        <v>0</v>
      </c>
      <c r="H8" s="79">
        <f t="shared" si="0"/>
        <v>0</v>
      </c>
      <c r="I8" s="79">
        <f t="shared" si="0"/>
        <v>0</v>
      </c>
      <c r="J8" s="79">
        <f t="shared" si="0"/>
        <v>0</v>
      </c>
      <c r="K8" s="79">
        <f t="shared" si="0"/>
        <v>0</v>
      </c>
      <c r="L8" s="79">
        <f t="shared" si="0"/>
        <v>0</v>
      </c>
      <c r="M8" s="79">
        <f t="shared" si="0"/>
        <v>0</v>
      </c>
      <c r="N8" s="79">
        <f t="shared" si="0"/>
        <v>0</v>
      </c>
      <c r="O8" s="47">
        <f t="shared" si="0"/>
        <v>0</v>
      </c>
      <c r="P8" s="79">
        <f t="shared" si="0"/>
        <v>0</v>
      </c>
      <c r="Q8" s="79">
        <f t="shared" si="0"/>
        <v>0</v>
      </c>
      <c r="R8" s="79">
        <f t="shared" si="0"/>
        <v>0</v>
      </c>
      <c r="S8" s="79">
        <f t="shared" si="0"/>
        <v>0</v>
      </c>
      <c r="T8" s="79">
        <f t="shared" si="0"/>
        <v>0</v>
      </c>
      <c r="U8" s="79">
        <f t="shared" si="0"/>
        <v>0</v>
      </c>
      <c r="V8" s="79">
        <f t="shared" si="0"/>
        <v>8000</v>
      </c>
      <c r="W8" s="79">
        <f t="shared" si="0"/>
        <v>18000</v>
      </c>
      <c r="X8" s="79">
        <f t="shared" si="0"/>
        <v>11000</v>
      </c>
      <c r="Y8" s="79">
        <f t="shared" si="0"/>
        <v>8000</v>
      </c>
      <c r="Z8" s="79">
        <f t="shared" si="0"/>
        <v>11000</v>
      </c>
      <c r="AA8" s="79">
        <f t="shared" si="0"/>
        <v>62000</v>
      </c>
      <c r="AB8" s="47">
        <f t="shared" ref="AB8:BO8" si="1">SUM(AB7:AB7)</f>
        <v>118000</v>
      </c>
      <c r="AC8" s="79">
        <f t="shared" si="1"/>
        <v>22000</v>
      </c>
      <c r="AD8" s="79">
        <f t="shared" si="1"/>
        <v>22000</v>
      </c>
      <c r="AE8" s="79">
        <f t="shared" si="1"/>
        <v>70000</v>
      </c>
      <c r="AF8" s="79">
        <f t="shared" si="1"/>
        <v>22000</v>
      </c>
      <c r="AG8" s="79">
        <f t="shared" si="1"/>
        <v>22000</v>
      </c>
      <c r="AH8" s="79">
        <f t="shared" si="1"/>
        <v>22000</v>
      </c>
      <c r="AI8" s="79">
        <f t="shared" si="1"/>
        <v>70000</v>
      </c>
      <c r="AJ8" s="79">
        <f t="shared" si="1"/>
        <v>20000</v>
      </c>
      <c r="AK8" s="79">
        <f t="shared" si="1"/>
        <v>22000</v>
      </c>
      <c r="AL8" s="79">
        <f t="shared" si="1"/>
        <v>22000</v>
      </c>
      <c r="AM8" s="79">
        <f t="shared" si="1"/>
        <v>22000</v>
      </c>
      <c r="AN8" s="79">
        <f t="shared" si="1"/>
        <v>70000</v>
      </c>
      <c r="AO8" s="47">
        <f t="shared" si="1"/>
        <v>406000</v>
      </c>
      <c r="AP8" s="79">
        <f t="shared" si="1"/>
        <v>32000</v>
      </c>
      <c r="AQ8" s="79">
        <f t="shared" si="1"/>
        <v>32000</v>
      </c>
      <c r="AR8" s="79">
        <f t="shared" si="1"/>
        <v>82000</v>
      </c>
      <c r="AS8" s="79">
        <f t="shared" si="1"/>
        <v>32000</v>
      </c>
      <c r="AT8" s="79">
        <f t="shared" si="1"/>
        <v>32000</v>
      </c>
      <c r="AU8" s="79">
        <f t="shared" si="1"/>
        <v>32000</v>
      </c>
      <c r="AV8" s="79">
        <f t="shared" si="1"/>
        <v>82000</v>
      </c>
      <c r="AW8" s="79">
        <f t="shared" si="1"/>
        <v>32000</v>
      </c>
      <c r="AX8" s="79">
        <f t="shared" si="1"/>
        <v>32000</v>
      </c>
      <c r="AY8" s="79">
        <f t="shared" si="1"/>
        <v>82000</v>
      </c>
      <c r="AZ8" s="79">
        <f t="shared" si="1"/>
        <v>32000</v>
      </c>
      <c r="BA8" s="79">
        <f t="shared" si="1"/>
        <v>84000</v>
      </c>
      <c r="BB8" s="47">
        <f t="shared" si="1"/>
        <v>586000</v>
      </c>
      <c r="BC8" s="79">
        <f t="shared" si="1"/>
        <v>76000</v>
      </c>
      <c r="BD8" s="79">
        <f t="shared" si="1"/>
        <v>36000</v>
      </c>
      <c r="BE8" s="79">
        <f t="shared" si="1"/>
        <v>86000</v>
      </c>
      <c r="BF8" s="79">
        <f t="shared" si="1"/>
        <v>36000</v>
      </c>
      <c r="BG8" s="79">
        <f t="shared" si="1"/>
        <v>116000</v>
      </c>
      <c r="BH8" s="79">
        <f t="shared" si="1"/>
        <v>36000</v>
      </c>
      <c r="BI8" s="79">
        <f t="shared" si="1"/>
        <v>86000</v>
      </c>
      <c r="BJ8" s="79">
        <f t="shared" si="1"/>
        <v>36000</v>
      </c>
      <c r="BK8" s="79">
        <f t="shared" si="1"/>
        <v>36000</v>
      </c>
      <c r="BL8" s="79">
        <f t="shared" si="1"/>
        <v>116000</v>
      </c>
      <c r="BM8" s="79">
        <f t="shared" si="1"/>
        <v>36000</v>
      </c>
      <c r="BN8" s="79">
        <f t="shared" si="1"/>
        <v>86000</v>
      </c>
      <c r="BO8" s="47">
        <f t="shared" si="1"/>
        <v>782000</v>
      </c>
    </row>
    <row r="9" spans="1:67" x14ac:dyDescent="0.2">
      <c r="A9" s="71"/>
      <c r="B9" s="8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4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4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4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4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  <c r="BO9" s="47"/>
    </row>
    <row r="10" spans="1:67" x14ac:dyDescent="0.2">
      <c r="A10" s="72" t="s">
        <v>21</v>
      </c>
      <c r="B10" s="86"/>
      <c r="C10" s="79">
        <f>'Personal mtl'!B16</f>
        <v>6500</v>
      </c>
      <c r="D10" s="79">
        <f>'Personal mtl'!C16</f>
        <v>6500</v>
      </c>
      <c r="E10" s="79">
        <f>'Personal mtl'!D16</f>
        <v>6500</v>
      </c>
      <c r="F10" s="79">
        <f>'Personal mtl'!E16</f>
        <v>6500</v>
      </c>
      <c r="G10" s="79">
        <f>'Personal mtl'!F16</f>
        <v>8000</v>
      </c>
      <c r="H10" s="79">
        <f>'Personal mtl'!G16</f>
        <v>8000</v>
      </c>
      <c r="I10" s="79">
        <f>'Personal mtl'!H16</f>
        <v>8000</v>
      </c>
      <c r="J10" s="79">
        <f>'Personal mtl'!I16</f>
        <v>8000</v>
      </c>
      <c r="K10" s="79">
        <f>'Personal mtl'!J16</f>
        <v>8000</v>
      </c>
      <c r="L10" s="79">
        <f>'Personal mtl'!K16</f>
        <v>8000</v>
      </c>
      <c r="M10" s="79">
        <f>'Personal mtl'!L16</f>
        <v>8000</v>
      </c>
      <c r="N10" s="79">
        <f>'Personal mtl'!M16</f>
        <v>8000</v>
      </c>
      <c r="O10" s="47">
        <f>SUM(C10:N10)</f>
        <v>90000</v>
      </c>
      <c r="P10" s="79">
        <f>'Personal mtl'!B28</f>
        <v>8000</v>
      </c>
      <c r="Q10" s="79">
        <f>'Personal mtl'!C28</f>
        <v>8000</v>
      </c>
      <c r="R10" s="79">
        <f>'Personal mtl'!D28</f>
        <v>8000</v>
      </c>
      <c r="S10" s="79">
        <f>'Personal mtl'!E28</f>
        <v>8000</v>
      </c>
      <c r="T10" s="79">
        <f>'Personal mtl'!F28</f>
        <v>8000</v>
      </c>
      <c r="U10" s="79">
        <f>'Personal mtl'!G28</f>
        <v>8000</v>
      </c>
      <c r="V10" s="79">
        <f>'Personal mtl'!H28</f>
        <v>8000</v>
      </c>
      <c r="W10" s="79">
        <f>'Personal mtl'!I28</f>
        <v>8000</v>
      </c>
      <c r="X10" s="79">
        <f>'Personal mtl'!J28</f>
        <v>8000</v>
      </c>
      <c r="Y10" s="79">
        <f>'Personal mtl'!K28</f>
        <v>8000</v>
      </c>
      <c r="Z10" s="79">
        <f>'Personal mtl'!L28</f>
        <v>8000</v>
      </c>
      <c r="AA10" s="79">
        <f>'Personal mtl'!M28</f>
        <v>8000</v>
      </c>
      <c r="AB10" s="47">
        <f>SUM(P10:AA10)</f>
        <v>96000</v>
      </c>
      <c r="AC10" s="79">
        <f>'Personal mtl'!B40</f>
        <v>10400</v>
      </c>
      <c r="AD10" s="79">
        <f>'Personal mtl'!C40</f>
        <v>10400</v>
      </c>
      <c r="AE10" s="79">
        <f>'Personal mtl'!D40</f>
        <v>10400</v>
      </c>
      <c r="AF10" s="79">
        <f>'Personal mtl'!E40</f>
        <v>12900</v>
      </c>
      <c r="AG10" s="79">
        <f>'Personal mtl'!F40</f>
        <v>12900</v>
      </c>
      <c r="AH10" s="79">
        <f>'Personal mtl'!G40</f>
        <v>12900</v>
      </c>
      <c r="AI10" s="79">
        <f>'Personal mtl'!H40</f>
        <v>12900</v>
      </c>
      <c r="AJ10" s="79">
        <f>'Personal mtl'!I40</f>
        <v>12900</v>
      </c>
      <c r="AK10" s="79">
        <f>'Personal mtl'!J40</f>
        <v>12900</v>
      </c>
      <c r="AL10" s="79">
        <f>'Personal mtl'!K40</f>
        <v>12900</v>
      </c>
      <c r="AM10" s="79">
        <f>'Personal mtl'!L40</f>
        <v>12900</v>
      </c>
      <c r="AN10" s="79">
        <f>'Personal mtl'!M40</f>
        <v>12900</v>
      </c>
      <c r="AO10" s="47">
        <f>SUM(AC10:AN10)</f>
        <v>147300</v>
      </c>
      <c r="AP10" s="79">
        <f>'Personal mtl'!B52</f>
        <v>16125</v>
      </c>
      <c r="AQ10" s="79">
        <f>'Personal mtl'!C52</f>
        <v>16125</v>
      </c>
      <c r="AR10" s="79">
        <f>'Personal mtl'!D52</f>
        <v>16125</v>
      </c>
      <c r="AS10" s="79">
        <f>'Personal mtl'!E52</f>
        <v>16125</v>
      </c>
      <c r="AT10" s="79">
        <f>'Personal mtl'!F52</f>
        <v>16125</v>
      </c>
      <c r="AU10" s="79">
        <f>'Personal mtl'!G52</f>
        <v>16125</v>
      </c>
      <c r="AV10" s="79">
        <f>'Personal mtl'!H52</f>
        <v>16125</v>
      </c>
      <c r="AW10" s="79">
        <f>'Personal mtl'!I52</f>
        <v>16125</v>
      </c>
      <c r="AX10" s="79">
        <f>'Personal mtl'!J52</f>
        <v>16125</v>
      </c>
      <c r="AY10" s="79">
        <f>'Personal mtl'!K52</f>
        <v>16125</v>
      </c>
      <c r="AZ10" s="79">
        <f>'Personal mtl'!L52</f>
        <v>16125</v>
      </c>
      <c r="BA10" s="79">
        <f>'Personal mtl'!M52</f>
        <v>16125</v>
      </c>
      <c r="BB10" s="47">
        <f>SUM(AP10:BA10)</f>
        <v>193500</v>
      </c>
      <c r="BC10" s="79">
        <f>'Personal mtl'!B64</f>
        <v>21156.25</v>
      </c>
      <c r="BD10" s="79">
        <f>'Personal mtl'!C64</f>
        <v>21156.25</v>
      </c>
      <c r="BE10" s="79">
        <f>'Personal mtl'!D64</f>
        <v>21156.25</v>
      </c>
      <c r="BF10" s="79">
        <f>'Personal mtl'!E64</f>
        <v>21156.25</v>
      </c>
      <c r="BG10" s="79">
        <f>'Personal mtl'!F64</f>
        <v>21156.25</v>
      </c>
      <c r="BH10" s="79">
        <f>'Personal mtl'!G64</f>
        <v>21156.25</v>
      </c>
      <c r="BI10" s="79">
        <f>'Personal mtl'!H64</f>
        <v>21156.25</v>
      </c>
      <c r="BJ10" s="79">
        <f>'Personal mtl'!I64</f>
        <v>21156.25</v>
      </c>
      <c r="BK10" s="79">
        <f>'Personal mtl'!J64</f>
        <v>21156.25</v>
      </c>
      <c r="BL10" s="79">
        <f>'Personal mtl'!K64</f>
        <v>21156.25</v>
      </c>
      <c r="BM10" s="79">
        <f>'Personal mtl'!L64</f>
        <v>21156.25</v>
      </c>
      <c r="BN10" s="79">
        <f>'Personal mtl'!M64</f>
        <v>21156.25</v>
      </c>
      <c r="BO10" s="47">
        <f>'Personal mtl'!N64</f>
        <v>253875</v>
      </c>
    </row>
    <row r="11" spans="1:67" ht="14.5" hidden="1" customHeight="1" x14ac:dyDescent="0.2">
      <c r="A11" s="73" t="s">
        <v>61</v>
      </c>
      <c r="B11" s="87"/>
      <c r="C11" s="57" t="e">
        <f>'Umsatz mtl'!#REF!</f>
        <v>#REF!</v>
      </c>
      <c r="D11" s="57" t="e">
        <f>'Umsatz mtl'!#REF!</f>
        <v>#REF!</v>
      </c>
      <c r="E11" s="57" t="e">
        <f>'Umsatz mtl'!#REF!</f>
        <v>#REF!</v>
      </c>
      <c r="F11" s="57" t="e">
        <f>'Umsatz mtl'!#REF!</f>
        <v>#REF!</v>
      </c>
      <c r="G11" s="57" t="e">
        <f>'Umsatz mtl'!#REF!</f>
        <v>#REF!</v>
      </c>
      <c r="H11" s="57" t="e">
        <f>'Umsatz mtl'!#REF!</f>
        <v>#REF!</v>
      </c>
      <c r="I11" s="57" t="e">
        <f>'Umsatz mtl'!#REF!</f>
        <v>#REF!</v>
      </c>
      <c r="J11" s="57" t="e">
        <f>'Umsatz mtl'!#REF!</f>
        <v>#REF!</v>
      </c>
      <c r="K11" s="57" t="e">
        <f>'Umsatz mtl'!#REF!</f>
        <v>#REF!</v>
      </c>
      <c r="L11" s="57" t="e">
        <f>'Umsatz mtl'!#REF!</f>
        <v>#REF!</v>
      </c>
      <c r="M11" s="57" t="e">
        <f>'Umsatz mtl'!#REF!</f>
        <v>#REF!</v>
      </c>
      <c r="N11" s="57" t="e">
        <f>'Umsatz mtl'!#REF!</f>
        <v>#REF!</v>
      </c>
      <c r="O11" s="47" t="e">
        <f>SUM(C11:N11)</f>
        <v>#REF!</v>
      </c>
      <c r="P11" s="57" t="e">
        <f>'Umsatz mtl'!#REF!</f>
        <v>#REF!</v>
      </c>
      <c r="Q11" s="57" t="e">
        <f>'Umsatz mtl'!#REF!</f>
        <v>#REF!</v>
      </c>
      <c r="R11" s="57" t="e">
        <f>'Umsatz mtl'!#REF!</f>
        <v>#REF!</v>
      </c>
      <c r="S11" s="57" t="e">
        <f>'Umsatz mtl'!#REF!</f>
        <v>#REF!</v>
      </c>
      <c r="T11" s="57" t="e">
        <f>'Umsatz mtl'!#REF!</f>
        <v>#REF!</v>
      </c>
      <c r="U11" s="57" t="e">
        <f>'Umsatz mtl'!#REF!</f>
        <v>#REF!</v>
      </c>
      <c r="V11" s="57" t="e">
        <f>'Umsatz mtl'!#REF!</f>
        <v>#REF!</v>
      </c>
      <c r="W11" s="57" t="e">
        <f>'Umsatz mtl'!#REF!</f>
        <v>#REF!</v>
      </c>
      <c r="X11" s="57" t="e">
        <f>'Umsatz mtl'!#REF!</f>
        <v>#REF!</v>
      </c>
      <c r="Y11" s="57" t="e">
        <f>'Umsatz mtl'!#REF!</f>
        <v>#REF!</v>
      </c>
      <c r="Z11" s="57" t="e">
        <f>'Umsatz mtl'!#REF!</f>
        <v>#REF!</v>
      </c>
      <c r="AA11" s="57" t="e">
        <f>'Umsatz mtl'!#REF!</f>
        <v>#REF!</v>
      </c>
      <c r="AB11" s="47" t="e">
        <f>SUM(P11:AA11)</f>
        <v>#REF!</v>
      </c>
      <c r="AC11" s="57" t="e">
        <f>'Umsatz mtl'!#REF!</f>
        <v>#REF!</v>
      </c>
      <c r="AD11" s="57" t="e">
        <f>'Umsatz mtl'!#REF!</f>
        <v>#REF!</v>
      </c>
      <c r="AE11" s="57" t="e">
        <f>'Umsatz mtl'!#REF!</f>
        <v>#REF!</v>
      </c>
      <c r="AF11" s="57" t="e">
        <f>'Umsatz mtl'!#REF!</f>
        <v>#REF!</v>
      </c>
      <c r="AG11" s="57" t="e">
        <f>'Umsatz mtl'!#REF!</f>
        <v>#REF!</v>
      </c>
      <c r="AH11" s="57" t="e">
        <f>'Umsatz mtl'!#REF!</f>
        <v>#REF!</v>
      </c>
      <c r="AI11" s="57" t="e">
        <f>'Umsatz mtl'!#REF!</f>
        <v>#REF!</v>
      </c>
      <c r="AJ11" s="57" t="e">
        <f>'Umsatz mtl'!#REF!</f>
        <v>#REF!</v>
      </c>
      <c r="AK11" s="57" t="e">
        <f>'Umsatz mtl'!#REF!</f>
        <v>#REF!</v>
      </c>
      <c r="AL11" s="57" t="e">
        <f>'Umsatz mtl'!#REF!</f>
        <v>#REF!</v>
      </c>
      <c r="AM11" s="57" t="e">
        <f>'Umsatz mtl'!#REF!</f>
        <v>#REF!</v>
      </c>
      <c r="AN11" s="57" t="e">
        <f>'Umsatz mtl'!#REF!</f>
        <v>#REF!</v>
      </c>
      <c r="AO11" s="47" t="e">
        <f>SUM(AC11:AN11)</f>
        <v>#REF!</v>
      </c>
      <c r="AP11" s="57" t="e">
        <f>'Umsatz mtl'!#REF!</f>
        <v>#REF!</v>
      </c>
      <c r="AQ11" s="57" t="e">
        <f>'Umsatz mtl'!#REF!</f>
        <v>#REF!</v>
      </c>
      <c r="AR11" s="57" t="e">
        <f>'Umsatz mtl'!#REF!</f>
        <v>#REF!</v>
      </c>
      <c r="AS11" s="57" t="e">
        <f>'Umsatz mtl'!#REF!</f>
        <v>#REF!</v>
      </c>
      <c r="AT11" s="57" t="e">
        <f>'Umsatz mtl'!#REF!</f>
        <v>#REF!</v>
      </c>
      <c r="AU11" s="57" t="e">
        <f>'Umsatz mtl'!#REF!</f>
        <v>#REF!</v>
      </c>
      <c r="AV11" s="57" t="e">
        <f>'Umsatz mtl'!#REF!</f>
        <v>#REF!</v>
      </c>
      <c r="AW11" s="57" t="e">
        <f>'Umsatz mtl'!#REF!</f>
        <v>#REF!</v>
      </c>
      <c r="AX11" s="57" t="e">
        <f>'Umsatz mtl'!#REF!</f>
        <v>#REF!</v>
      </c>
      <c r="AY11" s="57" t="e">
        <f>'Umsatz mtl'!#REF!</f>
        <v>#REF!</v>
      </c>
      <c r="AZ11" s="57" t="e">
        <f>'Umsatz mtl'!#REF!</f>
        <v>#REF!</v>
      </c>
      <c r="BA11" s="57" t="e">
        <f>'Umsatz mtl'!#REF!</f>
        <v>#REF!</v>
      </c>
      <c r="BB11" s="47" t="e">
        <f>SUM(AP11:BA11)</f>
        <v>#REF!</v>
      </c>
      <c r="BC11" s="57" t="e">
        <f>'Umsatz mtl'!#REF!</f>
        <v>#REF!</v>
      </c>
      <c r="BD11" s="57" t="e">
        <f>'Umsatz mtl'!#REF!</f>
        <v>#REF!</v>
      </c>
      <c r="BE11" s="57" t="e">
        <f>'Umsatz mtl'!#REF!</f>
        <v>#REF!</v>
      </c>
      <c r="BF11" s="57" t="e">
        <f>'Umsatz mtl'!#REF!</f>
        <v>#REF!</v>
      </c>
      <c r="BG11" s="57" t="e">
        <f>'Umsatz mtl'!#REF!</f>
        <v>#REF!</v>
      </c>
      <c r="BH11" s="57" t="e">
        <f>'Umsatz mtl'!#REF!</f>
        <v>#REF!</v>
      </c>
      <c r="BI11" s="57" t="e">
        <f>'Umsatz mtl'!#REF!</f>
        <v>#REF!</v>
      </c>
      <c r="BJ11" s="57" t="e">
        <f>'Umsatz mtl'!#REF!</f>
        <v>#REF!</v>
      </c>
      <c r="BK11" s="57" t="e">
        <f>'Umsatz mtl'!#REF!</f>
        <v>#REF!</v>
      </c>
      <c r="BL11" s="57" t="e">
        <f>'Umsatz mtl'!#REF!</f>
        <v>#REF!</v>
      </c>
      <c r="BM11" s="57" t="e">
        <f>'Umsatz mtl'!#REF!</f>
        <v>#REF!</v>
      </c>
      <c r="BN11" s="57" t="e">
        <f>'Umsatz mtl'!#REF!</f>
        <v>#REF!</v>
      </c>
      <c r="BO11" s="47" t="e">
        <f>SUM(BC11:BN11)</f>
        <v>#REF!</v>
      </c>
    </row>
    <row r="12" spans="1:67" x14ac:dyDescent="0.2">
      <c r="A12" s="71"/>
      <c r="B12" s="147"/>
      <c r="C12" s="148"/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47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47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47"/>
      <c r="AP12" s="148"/>
      <c r="AQ12" s="148"/>
      <c r="AR12" s="148"/>
      <c r="AS12" s="148"/>
      <c r="AT12" s="148"/>
      <c r="AU12" s="148"/>
      <c r="AV12" s="148"/>
      <c r="AW12" s="148"/>
      <c r="AX12" s="148"/>
      <c r="AY12" s="148"/>
      <c r="AZ12" s="148"/>
      <c r="BA12" s="148"/>
      <c r="BB12" s="47"/>
      <c r="BC12" s="148"/>
      <c r="BD12" s="148"/>
      <c r="BE12" s="148"/>
      <c r="BF12" s="148"/>
      <c r="BG12" s="148"/>
      <c r="BH12" s="148"/>
      <c r="BI12" s="148"/>
      <c r="BJ12" s="148"/>
      <c r="BK12" s="148"/>
      <c r="BL12" s="148"/>
      <c r="BM12" s="148"/>
      <c r="BN12" s="148"/>
      <c r="BO12" s="47"/>
    </row>
    <row r="13" spans="1:67" x14ac:dyDescent="0.2">
      <c r="A13" s="72" t="s">
        <v>98</v>
      </c>
      <c r="B13" s="87"/>
      <c r="C13" s="57">
        <v>0</v>
      </c>
      <c r="D13" s="57">
        <v>0</v>
      </c>
      <c r="E13" s="57">
        <v>0</v>
      </c>
      <c r="F13" s="57">
        <v>0</v>
      </c>
      <c r="G13" s="57">
        <v>0</v>
      </c>
      <c r="H13" s="57">
        <v>0</v>
      </c>
      <c r="I13" s="57">
        <v>0</v>
      </c>
      <c r="J13" s="57">
        <v>0</v>
      </c>
      <c r="K13" s="57">
        <v>0</v>
      </c>
      <c r="L13" s="57">
        <v>0</v>
      </c>
      <c r="M13" s="57">
        <v>0</v>
      </c>
      <c r="N13" s="57">
        <v>0</v>
      </c>
      <c r="O13" s="47">
        <f>SUM(C13:N13)</f>
        <v>0</v>
      </c>
      <c r="P13" s="57">
        <v>0</v>
      </c>
      <c r="Q13" s="57">
        <v>0</v>
      </c>
      <c r="R13" s="57">
        <v>0</v>
      </c>
      <c r="S13" s="57">
        <v>0</v>
      </c>
      <c r="T13" s="57">
        <v>0</v>
      </c>
      <c r="U13" s="57">
        <v>0</v>
      </c>
      <c r="V13" s="57">
        <v>0</v>
      </c>
      <c r="W13" s="57">
        <v>0</v>
      </c>
      <c r="X13" s="57">
        <v>0</v>
      </c>
      <c r="Y13" s="57">
        <v>0</v>
      </c>
      <c r="Z13" s="57">
        <v>0</v>
      </c>
      <c r="AA13" s="57">
        <v>0</v>
      </c>
      <c r="AB13" s="47">
        <f>SUM(P13:AA13)</f>
        <v>0</v>
      </c>
      <c r="AC13" s="57">
        <v>0</v>
      </c>
      <c r="AD13" s="57">
        <v>0</v>
      </c>
      <c r="AE13" s="57">
        <v>0</v>
      </c>
      <c r="AF13" s="57">
        <v>0</v>
      </c>
      <c r="AG13" s="57">
        <v>0</v>
      </c>
      <c r="AH13" s="57">
        <v>0</v>
      </c>
      <c r="AI13" s="57">
        <v>0</v>
      </c>
      <c r="AJ13" s="57">
        <v>0</v>
      </c>
      <c r="AK13" s="57">
        <v>0</v>
      </c>
      <c r="AL13" s="57">
        <v>0</v>
      </c>
      <c r="AM13" s="57">
        <v>0</v>
      </c>
      <c r="AN13" s="57">
        <v>0</v>
      </c>
      <c r="AO13" s="47">
        <f>SUM(AC13:AN13)</f>
        <v>0</v>
      </c>
      <c r="AP13" s="57">
        <v>0</v>
      </c>
      <c r="AQ13" s="57">
        <v>0</v>
      </c>
      <c r="AR13" s="57">
        <v>0</v>
      </c>
      <c r="AS13" s="57">
        <v>0</v>
      </c>
      <c r="AT13" s="57">
        <v>0</v>
      </c>
      <c r="AU13" s="57">
        <v>0</v>
      </c>
      <c r="AV13" s="57">
        <v>0</v>
      </c>
      <c r="AW13" s="57">
        <v>0</v>
      </c>
      <c r="AX13" s="57">
        <v>0</v>
      </c>
      <c r="AY13" s="57">
        <v>0</v>
      </c>
      <c r="AZ13" s="57">
        <v>0</v>
      </c>
      <c r="BA13" s="57">
        <v>0</v>
      </c>
      <c r="BB13" s="47">
        <f>SUM(AP13:BA13)</f>
        <v>0</v>
      </c>
      <c r="BC13" s="57">
        <v>0</v>
      </c>
      <c r="BD13" s="57">
        <v>0</v>
      </c>
      <c r="BE13" s="57">
        <v>0</v>
      </c>
      <c r="BF13" s="57">
        <v>0</v>
      </c>
      <c r="BG13" s="57">
        <v>0</v>
      </c>
      <c r="BH13" s="57">
        <v>0</v>
      </c>
      <c r="BI13" s="57">
        <v>0</v>
      </c>
      <c r="BJ13" s="57">
        <v>0</v>
      </c>
      <c r="BK13" s="57">
        <v>0</v>
      </c>
      <c r="BL13" s="57">
        <v>0</v>
      </c>
      <c r="BM13" s="57">
        <v>0</v>
      </c>
      <c r="BN13" s="57">
        <v>0</v>
      </c>
      <c r="BO13" s="47">
        <f>SUM(BC13:BN13)</f>
        <v>0</v>
      </c>
    </row>
    <row r="14" spans="1:67" x14ac:dyDescent="0.2">
      <c r="A14" s="150"/>
      <c r="B14" s="89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9"/>
      <c r="O14" s="47"/>
      <c r="P14" s="20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9"/>
      <c r="AB14" s="47"/>
      <c r="AC14" s="20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9"/>
      <c r="AO14" s="47"/>
      <c r="AP14" s="20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9"/>
      <c r="BB14" s="47"/>
      <c r="BC14" s="20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9"/>
      <c r="BO14" s="47"/>
    </row>
    <row r="15" spans="1:67" x14ac:dyDescent="0.2">
      <c r="A15" s="151" t="s">
        <v>63</v>
      </c>
      <c r="B15" s="186"/>
      <c r="C15" s="22">
        <f>SUM(C16:C24)</f>
        <v>0</v>
      </c>
      <c r="D15" s="22">
        <f t="shared" ref="D15:N15" si="2">SUM(D16:D24)</f>
        <v>0</v>
      </c>
      <c r="E15" s="22">
        <f t="shared" si="2"/>
        <v>73.717948717948715</v>
      </c>
      <c r="F15" s="22">
        <f t="shared" si="2"/>
        <v>73.717948717948715</v>
      </c>
      <c r="G15" s="22">
        <f t="shared" si="2"/>
        <v>73.717948717948715</v>
      </c>
      <c r="H15" s="22">
        <f t="shared" si="2"/>
        <v>73.717948717948715</v>
      </c>
      <c r="I15" s="22">
        <f t="shared" si="2"/>
        <v>73.717948717948715</v>
      </c>
      <c r="J15" s="22">
        <f t="shared" si="2"/>
        <v>73.717948717948715</v>
      </c>
      <c r="K15" s="22">
        <f t="shared" si="2"/>
        <v>73.717948717948715</v>
      </c>
      <c r="L15" s="22">
        <f t="shared" si="2"/>
        <v>147.43589743589743</v>
      </c>
      <c r="M15" s="22">
        <f t="shared" si="2"/>
        <v>147.43589743589743</v>
      </c>
      <c r="N15" s="18">
        <f t="shared" si="2"/>
        <v>147.43589743589743</v>
      </c>
      <c r="O15" s="50">
        <f>SUM(C15:N15)</f>
        <v>958.33333333333337</v>
      </c>
      <c r="P15" s="24">
        <f>SUM(P16:P24)</f>
        <v>1095.2820512820513</v>
      </c>
      <c r="Q15" s="22">
        <f>SUM(Q16:Q24)</f>
        <v>10967.948717948719</v>
      </c>
      <c r="R15" s="22">
        <f t="shared" ref="R15:AA15" si="3">SUM(R16:R24)</f>
        <v>44007.948717948719</v>
      </c>
      <c r="S15" s="22">
        <f t="shared" si="3"/>
        <v>10967.948717948719</v>
      </c>
      <c r="T15" s="22">
        <f t="shared" si="3"/>
        <v>6011.9487179487178</v>
      </c>
      <c r="U15" s="22">
        <f t="shared" si="3"/>
        <v>6011.9487179487178</v>
      </c>
      <c r="V15" s="22">
        <f t="shared" si="3"/>
        <v>17811.948717948719</v>
      </c>
      <c r="W15" s="22">
        <f t="shared" si="3"/>
        <v>6011.9487179487178</v>
      </c>
      <c r="X15" s="22">
        <f t="shared" si="3"/>
        <v>6011.9487179487178</v>
      </c>
      <c r="Y15" s="22">
        <f t="shared" si="3"/>
        <v>17811.948717948719</v>
      </c>
      <c r="Z15" s="22">
        <f t="shared" si="3"/>
        <v>6011.9487179487178</v>
      </c>
      <c r="AA15" s="18">
        <f t="shared" si="3"/>
        <v>6011.9487179487178</v>
      </c>
      <c r="AB15" s="50">
        <f>SUM(P15:AA15)</f>
        <v>138734.71794871794</v>
      </c>
      <c r="AC15" s="24">
        <f>SUM(AC16:AC24)</f>
        <v>7553.8461538461543</v>
      </c>
      <c r="AD15" s="22">
        <f t="shared" ref="AD15:AN15" si="4">SUM(AD16:AD24)</f>
        <v>7553.8461538461543</v>
      </c>
      <c r="AE15" s="22">
        <f t="shared" si="4"/>
        <v>90353.846153846156</v>
      </c>
      <c r="AF15" s="22">
        <f t="shared" si="4"/>
        <v>7553.8461538461543</v>
      </c>
      <c r="AG15" s="22">
        <f t="shared" si="4"/>
        <v>7553.8461538461543</v>
      </c>
      <c r="AH15" s="22">
        <f t="shared" si="4"/>
        <v>7553.8461538461543</v>
      </c>
      <c r="AI15" s="22">
        <f t="shared" si="4"/>
        <v>43553.846153846156</v>
      </c>
      <c r="AJ15" s="22">
        <f t="shared" si="4"/>
        <v>7553.8461538461543</v>
      </c>
      <c r="AK15" s="22">
        <f t="shared" si="4"/>
        <v>7553.8461538461543</v>
      </c>
      <c r="AL15" s="22">
        <f t="shared" si="4"/>
        <v>43553.846153846156</v>
      </c>
      <c r="AM15" s="22">
        <f t="shared" si="4"/>
        <v>7553.8461538461543</v>
      </c>
      <c r="AN15" s="18">
        <f t="shared" si="4"/>
        <v>7553.8461538461543</v>
      </c>
      <c r="AO15" s="50">
        <f>SUM(AC15:AN15)</f>
        <v>245446.15384615387</v>
      </c>
      <c r="AP15" s="24">
        <f>SUM(AP16:AP24)</f>
        <v>7753.8461538461543</v>
      </c>
      <c r="AQ15" s="22">
        <f t="shared" ref="AQ15:BA15" si="5">SUM(AQ16:AQ24)</f>
        <v>8113.8461538461543</v>
      </c>
      <c r="AR15" s="22">
        <f t="shared" si="5"/>
        <v>132313.84615384616</v>
      </c>
      <c r="AS15" s="22">
        <f t="shared" si="5"/>
        <v>8113.8461538461543</v>
      </c>
      <c r="AT15" s="22">
        <f t="shared" si="5"/>
        <v>15313.846153846152</v>
      </c>
      <c r="AU15" s="22">
        <f t="shared" si="5"/>
        <v>8113.8461538461543</v>
      </c>
      <c r="AV15" s="22">
        <f t="shared" si="5"/>
        <v>62113.846153846156</v>
      </c>
      <c r="AW15" s="22">
        <f t="shared" si="5"/>
        <v>8113.8461538461543</v>
      </c>
      <c r="AX15" s="22">
        <f t="shared" si="5"/>
        <v>8113.8461538461543</v>
      </c>
      <c r="AY15" s="22">
        <f t="shared" si="5"/>
        <v>62113.846153846156</v>
      </c>
      <c r="AZ15" s="22">
        <f t="shared" si="5"/>
        <v>8113.8461538461543</v>
      </c>
      <c r="BA15" s="18">
        <f t="shared" si="5"/>
        <v>11113.846153846152</v>
      </c>
      <c r="BB15" s="50">
        <f>SUM(AP15:BA15)</f>
        <v>339406.15384615381</v>
      </c>
      <c r="BC15" s="24">
        <f>SUM(BC16:BC24)</f>
        <v>5220</v>
      </c>
      <c r="BD15" s="22">
        <f t="shared" ref="BD15:BN15" si="6">SUM(BD16:BD24)</f>
        <v>5220</v>
      </c>
      <c r="BE15" s="22">
        <f t="shared" si="6"/>
        <v>191520</v>
      </c>
      <c r="BF15" s="22">
        <f t="shared" si="6"/>
        <v>5220</v>
      </c>
      <c r="BG15" s="22">
        <f t="shared" si="6"/>
        <v>5220</v>
      </c>
      <c r="BH15" s="22">
        <f t="shared" si="6"/>
        <v>5220</v>
      </c>
      <c r="BI15" s="22">
        <f t="shared" si="6"/>
        <v>86220</v>
      </c>
      <c r="BJ15" s="22">
        <f t="shared" si="6"/>
        <v>5220</v>
      </c>
      <c r="BK15" s="22">
        <f t="shared" si="6"/>
        <v>5220</v>
      </c>
      <c r="BL15" s="22">
        <f t="shared" si="6"/>
        <v>86220</v>
      </c>
      <c r="BM15" s="22">
        <f t="shared" si="6"/>
        <v>5220</v>
      </c>
      <c r="BN15" s="18">
        <f t="shared" si="6"/>
        <v>5220</v>
      </c>
      <c r="BO15" s="50">
        <f>SUM(BC15:BN15)</f>
        <v>410940</v>
      </c>
    </row>
    <row r="16" spans="1:67" x14ac:dyDescent="0.2">
      <c r="A16" s="152" t="s">
        <v>88</v>
      </c>
      <c r="B16" s="195"/>
      <c r="C16" s="79">
        <v>0</v>
      </c>
      <c r="D16" s="79">
        <v>0</v>
      </c>
      <c r="E16" s="79">
        <v>0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47">
        <f>SUM(C16:N16)</f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  <c r="U16" s="79">
        <v>0</v>
      </c>
      <c r="V16" s="79">
        <v>0</v>
      </c>
      <c r="W16" s="79">
        <v>0</v>
      </c>
      <c r="X16" s="79">
        <v>0</v>
      </c>
      <c r="Y16" s="79">
        <v>0</v>
      </c>
      <c r="Z16" s="79">
        <v>0</v>
      </c>
      <c r="AA16" s="79">
        <v>0</v>
      </c>
      <c r="AB16" s="47">
        <f>SUM(P16:AA16)</f>
        <v>0</v>
      </c>
      <c r="AC16" s="79">
        <v>0</v>
      </c>
      <c r="AD16" s="79">
        <v>0</v>
      </c>
      <c r="AE16" s="79">
        <v>0</v>
      </c>
      <c r="AF16" s="79">
        <v>0</v>
      </c>
      <c r="AG16" s="79">
        <v>0</v>
      </c>
      <c r="AH16" s="79">
        <v>0</v>
      </c>
      <c r="AI16" s="79">
        <v>0</v>
      </c>
      <c r="AJ16" s="79">
        <v>0</v>
      </c>
      <c r="AK16" s="79">
        <v>0</v>
      </c>
      <c r="AL16" s="79">
        <v>0</v>
      </c>
      <c r="AM16" s="79">
        <v>0</v>
      </c>
      <c r="AN16" s="79">
        <v>0</v>
      </c>
      <c r="AO16" s="47">
        <f>SUM(AC16:AN16)</f>
        <v>0</v>
      </c>
      <c r="AP16" s="79">
        <v>0</v>
      </c>
      <c r="AQ16" s="79">
        <v>0</v>
      </c>
      <c r="AR16" s="79">
        <v>0</v>
      </c>
      <c r="AS16" s="79">
        <v>0</v>
      </c>
      <c r="AT16" s="79">
        <v>0</v>
      </c>
      <c r="AU16" s="79">
        <v>0</v>
      </c>
      <c r="AV16" s="79">
        <v>0</v>
      </c>
      <c r="AW16" s="79">
        <v>0</v>
      </c>
      <c r="AX16" s="79">
        <v>0</v>
      </c>
      <c r="AY16" s="79">
        <v>0</v>
      </c>
      <c r="AZ16" s="79">
        <v>0</v>
      </c>
      <c r="BA16" s="79">
        <v>0</v>
      </c>
      <c r="BB16" s="47">
        <f>SUM(AP16:BA16)</f>
        <v>0</v>
      </c>
      <c r="BC16" s="79">
        <v>0</v>
      </c>
      <c r="BD16" s="79">
        <v>0</v>
      </c>
      <c r="BE16" s="79">
        <v>0</v>
      </c>
      <c r="BF16" s="79">
        <v>0</v>
      </c>
      <c r="BG16" s="79">
        <v>0</v>
      </c>
      <c r="BH16" s="79">
        <v>0</v>
      </c>
      <c r="BI16" s="79">
        <v>0</v>
      </c>
      <c r="BJ16" s="79">
        <v>0</v>
      </c>
      <c r="BK16" s="79">
        <v>0</v>
      </c>
      <c r="BL16" s="79">
        <v>0</v>
      </c>
      <c r="BM16" s="79">
        <v>0</v>
      </c>
      <c r="BN16" s="79">
        <v>0</v>
      </c>
      <c r="BO16" s="47">
        <f>SUM(BC16:BN16)</f>
        <v>0</v>
      </c>
    </row>
    <row r="17" spans="1:67" x14ac:dyDescent="0.2">
      <c r="A17" s="177" t="s">
        <v>135</v>
      </c>
      <c r="B17" s="187"/>
      <c r="C17" s="57">
        <f>Materialkosten!B12</f>
        <v>0</v>
      </c>
      <c r="D17" s="57">
        <f>Materialkosten!C12</f>
        <v>0</v>
      </c>
      <c r="E17" s="57">
        <f>Materialkosten!D12</f>
        <v>0</v>
      </c>
      <c r="F17" s="57">
        <f>Materialkosten!E12</f>
        <v>0</v>
      </c>
      <c r="G17" s="57">
        <f>Materialkosten!F12</f>
        <v>0</v>
      </c>
      <c r="H17" s="57">
        <f>Materialkosten!G12</f>
        <v>0</v>
      </c>
      <c r="I17" s="57">
        <f>Materialkosten!H12</f>
        <v>0</v>
      </c>
      <c r="J17" s="57">
        <f>Materialkosten!I12</f>
        <v>0</v>
      </c>
      <c r="K17" s="57">
        <f>Materialkosten!J12</f>
        <v>0</v>
      </c>
      <c r="L17" s="57">
        <f>Materialkosten!K12</f>
        <v>0</v>
      </c>
      <c r="M17" s="57">
        <f>Materialkosten!L12</f>
        <v>0</v>
      </c>
      <c r="N17" s="57">
        <f>Materialkosten!M12</f>
        <v>0</v>
      </c>
      <c r="O17" s="47">
        <f>SUM(C17:N17)</f>
        <v>0</v>
      </c>
      <c r="P17" s="57">
        <f>Materialkosten!B20</f>
        <v>0</v>
      </c>
      <c r="Q17" s="57">
        <f>Materialkosten!C20</f>
        <v>0</v>
      </c>
      <c r="R17" s="57">
        <f>Materialkosten!D20</f>
        <v>23000</v>
      </c>
      <c r="S17" s="57">
        <f>Materialkosten!E20</f>
        <v>0</v>
      </c>
      <c r="T17" s="57">
        <f>Materialkosten!F20</f>
        <v>0</v>
      </c>
      <c r="U17" s="57">
        <f>Materialkosten!G20</f>
        <v>0</v>
      </c>
      <c r="V17" s="57">
        <f>Materialkosten!H20</f>
        <v>10000</v>
      </c>
      <c r="W17" s="57">
        <f>Materialkosten!I20</f>
        <v>0</v>
      </c>
      <c r="X17" s="57">
        <f>Materialkosten!J20</f>
        <v>0</v>
      </c>
      <c r="Y17" s="57">
        <f>Materialkosten!K20</f>
        <v>10000</v>
      </c>
      <c r="Z17" s="57">
        <f>Materialkosten!L20</f>
        <v>0</v>
      </c>
      <c r="AA17" s="57">
        <f>Materialkosten!M20</f>
        <v>0</v>
      </c>
      <c r="AB17" s="47">
        <f>SUM(P17:AA17)</f>
        <v>43000</v>
      </c>
      <c r="AC17" s="57">
        <f>Materialkosten!B28</f>
        <v>0</v>
      </c>
      <c r="AD17" s="57">
        <f>Materialkosten!C28</f>
        <v>0</v>
      </c>
      <c r="AE17" s="57">
        <f>Materialkosten!D28</f>
        <v>69000</v>
      </c>
      <c r="AF17" s="57">
        <f>Materialkosten!E28</f>
        <v>0</v>
      </c>
      <c r="AG17" s="57">
        <f>Materialkosten!F28</f>
        <v>0</v>
      </c>
      <c r="AH17" s="57">
        <f>Materialkosten!G28</f>
        <v>0</v>
      </c>
      <c r="AI17" s="57">
        <f>Materialkosten!H28</f>
        <v>30000</v>
      </c>
      <c r="AJ17" s="57">
        <f>Materialkosten!I28</f>
        <v>0</v>
      </c>
      <c r="AK17" s="57">
        <f>Materialkosten!J28</f>
        <v>0</v>
      </c>
      <c r="AL17" s="57">
        <f>Materialkosten!K28</f>
        <v>30000</v>
      </c>
      <c r="AM17" s="57">
        <f>Materialkosten!L28</f>
        <v>0</v>
      </c>
      <c r="AN17" s="57">
        <f>Materialkosten!M28</f>
        <v>0</v>
      </c>
      <c r="AO17" s="47">
        <f>SUM(AC17:AN17)</f>
        <v>129000</v>
      </c>
      <c r="AP17" s="57">
        <f>Materialkosten!B36</f>
        <v>0</v>
      </c>
      <c r="AQ17" s="57">
        <f>Materialkosten!C36</f>
        <v>0</v>
      </c>
      <c r="AR17" s="57">
        <f>Materialkosten!D36</f>
        <v>103500</v>
      </c>
      <c r="AS17" s="57">
        <f>Materialkosten!E36</f>
        <v>0</v>
      </c>
      <c r="AT17" s="57">
        <f>Materialkosten!F36</f>
        <v>0</v>
      </c>
      <c r="AU17" s="57">
        <f>Materialkosten!G36</f>
        <v>0</v>
      </c>
      <c r="AV17" s="57">
        <f>Materialkosten!H36</f>
        <v>45000</v>
      </c>
      <c r="AW17" s="57">
        <f>Materialkosten!I36</f>
        <v>0</v>
      </c>
      <c r="AX17" s="57">
        <f>Materialkosten!J36</f>
        <v>0</v>
      </c>
      <c r="AY17" s="57">
        <f>Materialkosten!K36</f>
        <v>45000</v>
      </c>
      <c r="AZ17" s="57">
        <f>Materialkosten!L36</f>
        <v>0</v>
      </c>
      <c r="BA17" s="57">
        <f>Materialkosten!M36</f>
        <v>0</v>
      </c>
      <c r="BB17" s="47">
        <f>SUM(AP17:BA17)</f>
        <v>193500</v>
      </c>
      <c r="BC17" s="57">
        <f>Materialkosten!B44</f>
        <v>0</v>
      </c>
      <c r="BD17" s="57">
        <f>Materialkosten!C44</f>
        <v>0</v>
      </c>
      <c r="BE17" s="57">
        <f>Materialkosten!D44</f>
        <v>155250</v>
      </c>
      <c r="BF17" s="57">
        <f>Materialkosten!E44</f>
        <v>0</v>
      </c>
      <c r="BG17" s="57">
        <f>Materialkosten!F44</f>
        <v>0</v>
      </c>
      <c r="BH17" s="57">
        <f>Materialkosten!G44</f>
        <v>0</v>
      </c>
      <c r="BI17" s="57">
        <f>Materialkosten!H44</f>
        <v>67500</v>
      </c>
      <c r="BJ17" s="57">
        <f>Materialkosten!I44</f>
        <v>0</v>
      </c>
      <c r="BK17" s="57">
        <f>Materialkosten!J44</f>
        <v>0</v>
      </c>
      <c r="BL17" s="57">
        <f>Materialkosten!K44</f>
        <v>67500</v>
      </c>
      <c r="BM17" s="57">
        <f>Materialkosten!L44</f>
        <v>0</v>
      </c>
      <c r="BN17" s="57">
        <f>Materialkosten!M44</f>
        <v>0</v>
      </c>
      <c r="BO17" s="47">
        <f>SUM(BC17:BN17)</f>
        <v>290250</v>
      </c>
    </row>
    <row r="18" spans="1:67" x14ac:dyDescent="0.2">
      <c r="A18" s="177" t="s">
        <v>134</v>
      </c>
      <c r="B18" s="195"/>
      <c r="C18" s="79">
        <v>0</v>
      </c>
      <c r="D18" s="79">
        <v>0</v>
      </c>
      <c r="E18" s="79">
        <v>0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47">
        <f>SUM(C18:N18)</f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  <c r="U18" s="79">
        <v>0</v>
      </c>
      <c r="V18" s="79">
        <v>0</v>
      </c>
      <c r="W18" s="79">
        <v>0</v>
      </c>
      <c r="X18" s="79">
        <v>0</v>
      </c>
      <c r="Y18" s="79">
        <v>0</v>
      </c>
      <c r="Z18" s="79">
        <v>0</v>
      </c>
      <c r="AA18" s="79">
        <v>0</v>
      </c>
      <c r="AB18" s="47">
        <f>SUM(P18:AA18)</f>
        <v>0</v>
      </c>
      <c r="AC18" s="79">
        <v>0</v>
      </c>
      <c r="AD18" s="79">
        <v>0</v>
      </c>
      <c r="AE18" s="79">
        <v>0</v>
      </c>
      <c r="AF18" s="79">
        <v>0</v>
      </c>
      <c r="AG18" s="79">
        <v>0</v>
      </c>
      <c r="AH18" s="79">
        <v>0</v>
      </c>
      <c r="AI18" s="79">
        <v>0</v>
      </c>
      <c r="AJ18" s="79">
        <v>0</v>
      </c>
      <c r="AK18" s="79">
        <v>0</v>
      </c>
      <c r="AL18" s="79">
        <v>0</v>
      </c>
      <c r="AM18" s="79">
        <v>0</v>
      </c>
      <c r="AN18" s="79">
        <v>0</v>
      </c>
      <c r="AO18" s="47">
        <f>SUM(AC18:AN18)</f>
        <v>0</v>
      </c>
      <c r="AP18" s="79">
        <v>0</v>
      </c>
      <c r="AQ18" s="79">
        <v>0</v>
      </c>
      <c r="AR18" s="79">
        <v>0</v>
      </c>
      <c r="AS18" s="79">
        <v>0</v>
      </c>
      <c r="AT18" s="79">
        <v>0</v>
      </c>
      <c r="AU18" s="79">
        <v>0</v>
      </c>
      <c r="AV18" s="79">
        <v>0</v>
      </c>
      <c r="AW18" s="79">
        <v>0</v>
      </c>
      <c r="AX18" s="79">
        <v>0</v>
      </c>
      <c r="AY18" s="79">
        <v>0</v>
      </c>
      <c r="AZ18" s="79">
        <v>0</v>
      </c>
      <c r="BA18" s="79">
        <v>0</v>
      </c>
      <c r="BB18" s="47">
        <f>SUM(AP18:BA18)</f>
        <v>0</v>
      </c>
      <c r="BC18" s="79">
        <v>0</v>
      </c>
      <c r="BD18" s="79">
        <v>0</v>
      </c>
      <c r="BE18" s="79">
        <v>0</v>
      </c>
      <c r="BF18" s="79">
        <v>0</v>
      </c>
      <c r="BG18" s="79">
        <v>0</v>
      </c>
      <c r="BH18" s="79">
        <v>0</v>
      </c>
      <c r="BI18" s="79">
        <v>0</v>
      </c>
      <c r="BJ18" s="79">
        <v>0</v>
      </c>
      <c r="BK18" s="79">
        <v>0</v>
      </c>
      <c r="BL18" s="79">
        <v>0</v>
      </c>
      <c r="BM18" s="79">
        <v>0</v>
      </c>
      <c r="BN18" s="79">
        <v>0</v>
      </c>
      <c r="BO18" s="47">
        <f>SUM(BC18:BN18)</f>
        <v>0</v>
      </c>
    </row>
    <row r="19" spans="1:67" x14ac:dyDescent="0.2">
      <c r="A19" s="177" t="s">
        <v>25</v>
      </c>
      <c r="B19" s="187"/>
      <c r="C19" s="57">
        <v>0</v>
      </c>
      <c r="D19" s="57">
        <v>0</v>
      </c>
      <c r="E19" s="57">
        <v>0</v>
      </c>
      <c r="F19" s="57">
        <v>0</v>
      </c>
      <c r="G19" s="57">
        <v>0</v>
      </c>
      <c r="H19" s="57">
        <v>0</v>
      </c>
      <c r="I19" s="57">
        <v>0</v>
      </c>
      <c r="J19" s="57">
        <v>0</v>
      </c>
      <c r="K19" s="57">
        <v>0</v>
      </c>
      <c r="L19" s="57">
        <v>0</v>
      </c>
      <c r="M19" s="57">
        <v>0</v>
      </c>
      <c r="N19" s="57">
        <v>0</v>
      </c>
      <c r="O19" s="47">
        <f t="shared" ref="O19:O24" si="7">SUM(C19:N19)</f>
        <v>0</v>
      </c>
      <c r="P19" s="57">
        <v>800</v>
      </c>
      <c r="Q19" s="57">
        <v>5000</v>
      </c>
      <c r="R19" s="57">
        <v>10000</v>
      </c>
      <c r="S19" s="57">
        <v>5000</v>
      </c>
      <c r="T19" s="57">
        <v>800</v>
      </c>
      <c r="U19" s="57">
        <v>800</v>
      </c>
      <c r="V19" s="57">
        <v>800</v>
      </c>
      <c r="W19" s="57">
        <v>800</v>
      </c>
      <c r="X19" s="57">
        <v>800</v>
      </c>
      <c r="Y19" s="57">
        <v>800</v>
      </c>
      <c r="Z19" s="57">
        <v>800</v>
      </c>
      <c r="AA19" s="57">
        <v>800</v>
      </c>
      <c r="AB19" s="47">
        <f t="shared" ref="AB19:AB24" si="8">SUM(P19:AA19)</f>
        <v>27200</v>
      </c>
      <c r="AC19" s="57">
        <v>2000</v>
      </c>
      <c r="AD19" s="57">
        <v>2000</v>
      </c>
      <c r="AE19" s="57">
        <v>2000</v>
      </c>
      <c r="AF19" s="57">
        <v>2000</v>
      </c>
      <c r="AG19" s="57">
        <v>2000</v>
      </c>
      <c r="AH19" s="57">
        <v>2000</v>
      </c>
      <c r="AI19" s="57">
        <v>2000</v>
      </c>
      <c r="AJ19" s="57">
        <v>2000</v>
      </c>
      <c r="AK19" s="57">
        <v>2000</v>
      </c>
      <c r="AL19" s="57">
        <v>2000</v>
      </c>
      <c r="AM19" s="57">
        <v>2000</v>
      </c>
      <c r="AN19" s="57">
        <v>2000</v>
      </c>
      <c r="AO19" s="47">
        <f t="shared" ref="AO19:AO24" si="9">SUM(AC19:AN19)</f>
        <v>24000</v>
      </c>
      <c r="AP19" s="57">
        <v>2000</v>
      </c>
      <c r="AQ19" s="57">
        <v>2000</v>
      </c>
      <c r="AR19" s="57">
        <v>2000</v>
      </c>
      <c r="AS19" s="57">
        <v>2000</v>
      </c>
      <c r="AT19" s="57">
        <v>2000</v>
      </c>
      <c r="AU19" s="57">
        <v>2000</v>
      </c>
      <c r="AV19" s="57">
        <v>2000</v>
      </c>
      <c r="AW19" s="57">
        <v>2000</v>
      </c>
      <c r="AX19" s="57">
        <v>2000</v>
      </c>
      <c r="AY19" s="57">
        <v>2000</v>
      </c>
      <c r="AZ19" s="57">
        <v>2000</v>
      </c>
      <c r="BA19" s="57">
        <v>2000</v>
      </c>
      <c r="BB19" s="47">
        <f t="shared" ref="BB19:BB24" si="10">SUM(AP19:BA19)</f>
        <v>24000</v>
      </c>
      <c r="BC19" s="57">
        <v>4000</v>
      </c>
      <c r="BD19" s="57">
        <v>4000</v>
      </c>
      <c r="BE19" s="57">
        <v>4000</v>
      </c>
      <c r="BF19" s="57">
        <v>4000</v>
      </c>
      <c r="BG19" s="57">
        <v>4000</v>
      </c>
      <c r="BH19" s="57">
        <v>4000</v>
      </c>
      <c r="BI19" s="57">
        <v>4000</v>
      </c>
      <c r="BJ19" s="57">
        <v>4000</v>
      </c>
      <c r="BK19" s="57">
        <v>4000</v>
      </c>
      <c r="BL19" s="57">
        <v>4000</v>
      </c>
      <c r="BM19" s="57">
        <v>4000</v>
      </c>
      <c r="BN19" s="57">
        <v>4000</v>
      </c>
      <c r="BO19" s="47">
        <f t="shared" ref="BO19:BO24" si="11">SUM(BC19:BN19)</f>
        <v>48000</v>
      </c>
    </row>
    <row r="20" spans="1:67" x14ac:dyDescent="0.2">
      <c r="A20" s="177" t="s">
        <v>87</v>
      </c>
      <c r="B20" s="195"/>
      <c r="C20" s="79">
        <v>0</v>
      </c>
      <c r="D20" s="79">
        <v>0</v>
      </c>
      <c r="E20" s="79">
        <v>0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47">
        <f t="shared" si="7"/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  <c r="U20" s="79">
        <v>0</v>
      </c>
      <c r="V20" s="79">
        <v>0</v>
      </c>
      <c r="W20" s="79">
        <v>0</v>
      </c>
      <c r="X20" s="79">
        <v>0</v>
      </c>
      <c r="Y20" s="79">
        <v>0</v>
      </c>
      <c r="Z20" s="79">
        <v>0</v>
      </c>
      <c r="AA20" s="79">
        <v>0</v>
      </c>
      <c r="AB20" s="47">
        <f t="shared" si="8"/>
        <v>0</v>
      </c>
      <c r="AC20" s="79">
        <v>0</v>
      </c>
      <c r="AD20" s="79">
        <v>0</v>
      </c>
      <c r="AE20" s="79">
        <v>0</v>
      </c>
      <c r="AF20" s="79">
        <v>0</v>
      </c>
      <c r="AG20" s="79">
        <v>0</v>
      </c>
      <c r="AH20" s="79">
        <v>0</v>
      </c>
      <c r="AI20" s="79">
        <v>0</v>
      </c>
      <c r="AJ20" s="79">
        <v>0</v>
      </c>
      <c r="AK20" s="79">
        <v>0</v>
      </c>
      <c r="AL20" s="79">
        <v>0</v>
      </c>
      <c r="AM20" s="79">
        <v>0</v>
      </c>
      <c r="AN20" s="79">
        <v>0</v>
      </c>
      <c r="AO20" s="47">
        <f t="shared" si="9"/>
        <v>0</v>
      </c>
      <c r="AP20" s="79">
        <v>0</v>
      </c>
      <c r="AQ20" s="79">
        <v>300</v>
      </c>
      <c r="AR20" s="79">
        <v>300</v>
      </c>
      <c r="AS20" s="79">
        <v>300</v>
      </c>
      <c r="AT20" s="79">
        <v>300</v>
      </c>
      <c r="AU20" s="79">
        <v>300</v>
      </c>
      <c r="AV20" s="79">
        <v>300</v>
      </c>
      <c r="AW20" s="79">
        <v>300</v>
      </c>
      <c r="AX20" s="79">
        <v>300</v>
      </c>
      <c r="AY20" s="79">
        <v>300</v>
      </c>
      <c r="AZ20" s="79">
        <v>300</v>
      </c>
      <c r="BA20" s="79">
        <v>300</v>
      </c>
      <c r="BB20" s="47">
        <f t="shared" si="10"/>
        <v>3300</v>
      </c>
      <c r="BC20" s="79">
        <v>350</v>
      </c>
      <c r="BD20" s="79">
        <v>350</v>
      </c>
      <c r="BE20" s="79">
        <v>350</v>
      </c>
      <c r="BF20" s="79">
        <v>350</v>
      </c>
      <c r="BG20" s="79">
        <v>350</v>
      </c>
      <c r="BH20" s="79">
        <v>350</v>
      </c>
      <c r="BI20" s="79">
        <v>350</v>
      </c>
      <c r="BJ20" s="79">
        <v>350</v>
      </c>
      <c r="BK20" s="79">
        <v>350</v>
      </c>
      <c r="BL20" s="79">
        <v>350</v>
      </c>
      <c r="BM20" s="79">
        <v>350</v>
      </c>
      <c r="BN20" s="79">
        <v>350</v>
      </c>
      <c r="BO20" s="47">
        <f t="shared" si="11"/>
        <v>4200</v>
      </c>
    </row>
    <row r="21" spans="1:67" x14ac:dyDescent="0.2">
      <c r="A21" s="177" t="s">
        <v>26</v>
      </c>
      <c r="B21" s="187"/>
      <c r="C21" s="57">
        <v>0</v>
      </c>
      <c r="D21" s="57">
        <v>0</v>
      </c>
      <c r="E21" s="57">
        <v>0</v>
      </c>
      <c r="F21" s="57">
        <v>0</v>
      </c>
      <c r="G21" s="57">
        <v>0</v>
      </c>
      <c r="H21" s="57">
        <v>0</v>
      </c>
      <c r="I21" s="57">
        <v>0</v>
      </c>
      <c r="J21" s="57">
        <v>0</v>
      </c>
      <c r="K21" s="57">
        <v>0</v>
      </c>
      <c r="L21" s="57">
        <v>0</v>
      </c>
      <c r="M21" s="57">
        <v>0</v>
      </c>
      <c r="N21" s="57">
        <v>0</v>
      </c>
      <c r="O21" s="47">
        <f t="shared" si="7"/>
        <v>0</v>
      </c>
      <c r="P21" s="57">
        <v>0</v>
      </c>
      <c r="Q21" s="57">
        <v>0</v>
      </c>
      <c r="R21" s="57">
        <v>0</v>
      </c>
      <c r="S21" s="57">
        <v>0</v>
      </c>
      <c r="T21" s="57">
        <v>0</v>
      </c>
      <c r="U21" s="57">
        <v>0</v>
      </c>
      <c r="V21" s="57">
        <v>0</v>
      </c>
      <c r="W21" s="57">
        <v>0</v>
      </c>
      <c r="X21" s="57">
        <v>0</v>
      </c>
      <c r="Y21" s="57">
        <v>0</v>
      </c>
      <c r="Z21" s="57">
        <v>0</v>
      </c>
      <c r="AA21" s="57">
        <v>0</v>
      </c>
      <c r="AB21" s="47">
        <f t="shared" si="8"/>
        <v>0</v>
      </c>
      <c r="AC21" s="57">
        <v>0</v>
      </c>
      <c r="AD21" s="57">
        <v>0</v>
      </c>
      <c r="AE21" s="57">
        <v>0</v>
      </c>
      <c r="AF21" s="57">
        <v>0</v>
      </c>
      <c r="AG21" s="57">
        <v>0</v>
      </c>
      <c r="AH21" s="57">
        <v>0</v>
      </c>
      <c r="AI21" s="57">
        <v>0</v>
      </c>
      <c r="AJ21" s="57">
        <v>0</v>
      </c>
      <c r="AK21" s="57">
        <v>0</v>
      </c>
      <c r="AL21" s="57">
        <v>0</v>
      </c>
      <c r="AM21" s="57">
        <v>0</v>
      </c>
      <c r="AN21" s="57">
        <v>0</v>
      </c>
      <c r="AO21" s="47">
        <f t="shared" si="9"/>
        <v>0</v>
      </c>
      <c r="AP21" s="57">
        <v>0</v>
      </c>
      <c r="AQ21" s="57">
        <v>0</v>
      </c>
      <c r="AR21" s="57">
        <v>0</v>
      </c>
      <c r="AS21" s="57">
        <v>0</v>
      </c>
      <c r="AT21" s="57">
        <v>6000</v>
      </c>
      <c r="AU21" s="57">
        <v>0</v>
      </c>
      <c r="AV21" s="57">
        <v>0</v>
      </c>
      <c r="AW21" s="57">
        <v>0</v>
      </c>
      <c r="AX21" s="57">
        <v>0</v>
      </c>
      <c r="AY21" s="57">
        <v>0</v>
      </c>
      <c r="AZ21" s="57">
        <v>0</v>
      </c>
      <c r="BA21" s="57">
        <v>2500</v>
      </c>
      <c r="BB21" s="47">
        <f t="shared" si="10"/>
        <v>8500</v>
      </c>
      <c r="BC21" s="57">
        <v>0</v>
      </c>
      <c r="BD21" s="57">
        <v>0</v>
      </c>
      <c r="BE21" s="57">
        <v>0</v>
      </c>
      <c r="BF21" s="57">
        <v>0</v>
      </c>
      <c r="BG21" s="57">
        <v>0</v>
      </c>
      <c r="BH21" s="57">
        <v>0</v>
      </c>
      <c r="BI21" s="57">
        <v>0</v>
      </c>
      <c r="BJ21" s="57">
        <v>0</v>
      </c>
      <c r="BK21" s="57">
        <v>0</v>
      </c>
      <c r="BL21" s="57">
        <v>0</v>
      </c>
      <c r="BM21" s="57">
        <v>0</v>
      </c>
      <c r="BN21" s="57">
        <v>0</v>
      </c>
      <c r="BO21" s="47">
        <f t="shared" si="11"/>
        <v>0</v>
      </c>
    </row>
    <row r="22" spans="1:67" x14ac:dyDescent="0.2">
      <c r="A22" s="178" t="s">
        <v>27</v>
      </c>
      <c r="B22" s="195"/>
      <c r="C22" s="79">
        <f>'Investition mtl'!B17</f>
        <v>0</v>
      </c>
      <c r="D22" s="79">
        <f>'Investition mtl'!C17</f>
        <v>0</v>
      </c>
      <c r="E22" s="79">
        <f>'Investition mtl'!D17</f>
        <v>64.102564102564102</v>
      </c>
      <c r="F22" s="79">
        <f>'Investition mtl'!E17</f>
        <v>64.102564102564102</v>
      </c>
      <c r="G22" s="79">
        <f>'Investition mtl'!F17</f>
        <v>64.102564102564102</v>
      </c>
      <c r="H22" s="79">
        <f>'Investition mtl'!G17</f>
        <v>64.102564102564102</v>
      </c>
      <c r="I22" s="79">
        <f>'Investition mtl'!H17</f>
        <v>64.102564102564102</v>
      </c>
      <c r="J22" s="79">
        <f>'Investition mtl'!I17</f>
        <v>64.102564102564102</v>
      </c>
      <c r="K22" s="79">
        <f>'Investition mtl'!J17</f>
        <v>64.102564102564102</v>
      </c>
      <c r="L22" s="79">
        <f>'Investition mtl'!K17</f>
        <v>128.2051282051282</v>
      </c>
      <c r="M22" s="79">
        <f>'Investition mtl'!L17</f>
        <v>128.2051282051282</v>
      </c>
      <c r="N22" s="79">
        <f>'Investition mtl'!M17</f>
        <v>128.2051282051282</v>
      </c>
      <c r="O22" s="47">
        <f t="shared" si="7"/>
        <v>833.33333333333326</v>
      </c>
      <c r="P22" s="79">
        <f>'Investition mtl'!B30</f>
        <v>128.2051282051282</v>
      </c>
      <c r="Q22" s="79">
        <f>'Investition mtl'!C30</f>
        <v>4294.8717948717949</v>
      </c>
      <c r="R22" s="79">
        <f>'Investition mtl'!D30</f>
        <v>4294.8717948717949</v>
      </c>
      <c r="S22" s="79">
        <f>'Investition mtl'!E30</f>
        <v>4294.8717948717949</v>
      </c>
      <c r="T22" s="79">
        <f>'Investition mtl'!F30</f>
        <v>4294.8717948717949</v>
      </c>
      <c r="U22" s="79">
        <f>'Investition mtl'!G30</f>
        <v>4294.8717948717949</v>
      </c>
      <c r="V22" s="79">
        <f>'Investition mtl'!H30</f>
        <v>4294.8717948717949</v>
      </c>
      <c r="W22" s="79">
        <f>'Investition mtl'!I30</f>
        <v>4294.8717948717949</v>
      </c>
      <c r="X22" s="79">
        <f>'Investition mtl'!J30</f>
        <v>4294.8717948717949</v>
      </c>
      <c r="Y22" s="79">
        <f>'Investition mtl'!K30</f>
        <v>4294.8717948717949</v>
      </c>
      <c r="Z22" s="79">
        <f>'Investition mtl'!L30</f>
        <v>4294.8717948717949</v>
      </c>
      <c r="AA22" s="79">
        <f>'Investition mtl'!M30</f>
        <v>4294.8717948717949</v>
      </c>
      <c r="AB22" s="47">
        <f t="shared" si="8"/>
        <v>47371.794871794882</v>
      </c>
      <c r="AC22" s="79">
        <f>'Investition mtl'!B43</f>
        <v>4294.8717948717949</v>
      </c>
      <c r="AD22" s="79">
        <f>'Investition mtl'!C43</f>
        <v>4294.8717948717949</v>
      </c>
      <c r="AE22" s="79">
        <f>'Investition mtl'!D43</f>
        <v>4294.8717948717949</v>
      </c>
      <c r="AF22" s="79">
        <f>'Investition mtl'!E43</f>
        <v>4294.8717948717949</v>
      </c>
      <c r="AG22" s="79">
        <f>'Investition mtl'!F43</f>
        <v>4294.8717948717949</v>
      </c>
      <c r="AH22" s="79">
        <f>'Investition mtl'!G43</f>
        <v>4294.8717948717949</v>
      </c>
      <c r="AI22" s="79">
        <f>'Investition mtl'!H43</f>
        <v>4294.8717948717949</v>
      </c>
      <c r="AJ22" s="79">
        <f>'Investition mtl'!I43</f>
        <v>4294.8717948717949</v>
      </c>
      <c r="AK22" s="79">
        <f>'Investition mtl'!J43</f>
        <v>4294.8717948717949</v>
      </c>
      <c r="AL22" s="79">
        <f>'Investition mtl'!K43</f>
        <v>4294.8717948717949</v>
      </c>
      <c r="AM22" s="79">
        <f>'Investition mtl'!L43</f>
        <v>4294.8717948717949</v>
      </c>
      <c r="AN22" s="79">
        <f>'Investition mtl'!M43</f>
        <v>4294.8717948717949</v>
      </c>
      <c r="AO22" s="47">
        <f t="shared" si="9"/>
        <v>51538.461538461554</v>
      </c>
      <c r="AP22" s="79">
        <f>'Investition mtl'!B56</f>
        <v>4461.5384615384619</v>
      </c>
      <c r="AQ22" s="79">
        <f>'Investition mtl'!C56</f>
        <v>4461.5384615384619</v>
      </c>
      <c r="AR22" s="79">
        <f>'Investition mtl'!D56</f>
        <v>4461.5384615384619</v>
      </c>
      <c r="AS22" s="79">
        <f>'Investition mtl'!E56</f>
        <v>4461.5384615384619</v>
      </c>
      <c r="AT22" s="79">
        <f>'Investition mtl'!F56</f>
        <v>4461.5384615384619</v>
      </c>
      <c r="AU22" s="79">
        <f>'Investition mtl'!G56</f>
        <v>4461.5384615384619</v>
      </c>
      <c r="AV22" s="79">
        <f>'Investition mtl'!H56</f>
        <v>4461.5384615384619</v>
      </c>
      <c r="AW22" s="79">
        <f>'Investition mtl'!I56</f>
        <v>4461.5384615384619</v>
      </c>
      <c r="AX22" s="79">
        <f>'Investition mtl'!J56</f>
        <v>4461.5384615384619</v>
      </c>
      <c r="AY22" s="79">
        <f>'Investition mtl'!K56</f>
        <v>4461.5384615384619</v>
      </c>
      <c r="AZ22" s="79">
        <f>'Investition mtl'!L56</f>
        <v>4461.5384615384619</v>
      </c>
      <c r="BA22" s="79">
        <f>'Investition mtl'!M56</f>
        <v>4461.5384615384619</v>
      </c>
      <c r="BB22" s="47">
        <f t="shared" si="10"/>
        <v>53538.461538461539</v>
      </c>
      <c r="BC22" s="79">
        <v>0</v>
      </c>
      <c r="BD22" s="79">
        <f>'Investition mtl'!AC43</f>
        <v>0</v>
      </c>
      <c r="BE22" s="79">
        <f>'Investition mtl'!AD43</f>
        <v>0</v>
      </c>
      <c r="BF22" s="79">
        <f>'Investition mtl'!AE43</f>
        <v>0</v>
      </c>
      <c r="BG22" s="79">
        <f>'Investition mtl'!AF43</f>
        <v>0</v>
      </c>
      <c r="BH22" s="79">
        <f>'Investition mtl'!AG43</f>
        <v>0</v>
      </c>
      <c r="BI22" s="79">
        <f>'Investition mtl'!AH43</f>
        <v>0</v>
      </c>
      <c r="BJ22" s="79">
        <f>'Investition mtl'!AI43</f>
        <v>0</v>
      </c>
      <c r="BK22" s="79">
        <f>'Investition mtl'!AJ43</f>
        <v>0</v>
      </c>
      <c r="BL22" s="79">
        <f>'Investition mtl'!AK43</f>
        <v>0</v>
      </c>
      <c r="BM22" s="79">
        <f>'Investition mtl'!AL43</f>
        <v>0</v>
      </c>
      <c r="BN22" s="79">
        <f>'Investition mtl'!AM43</f>
        <v>0</v>
      </c>
      <c r="BO22" s="47">
        <f t="shared" si="11"/>
        <v>0</v>
      </c>
    </row>
    <row r="23" spans="1:67" x14ac:dyDescent="0.2">
      <c r="A23" s="177" t="s">
        <v>28</v>
      </c>
      <c r="B23" s="187"/>
      <c r="C23" s="57">
        <v>0</v>
      </c>
      <c r="D23" s="57">
        <v>0</v>
      </c>
      <c r="E23" s="57">
        <v>0</v>
      </c>
      <c r="F23" s="57">
        <v>0</v>
      </c>
      <c r="G23" s="57">
        <v>0</v>
      </c>
      <c r="H23" s="57">
        <v>0</v>
      </c>
      <c r="I23" s="57">
        <v>0</v>
      </c>
      <c r="J23" s="57">
        <v>0</v>
      </c>
      <c r="K23" s="57">
        <v>0</v>
      </c>
      <c r="L23" s="57">
        <v>0</v>
      </c>
      <c r="M23" s="57">
        <v>0</v>
      </c>
      <c r="N23" s="57">
        <v>0</v>
      </c>
      <c r="O23" s="47">
        <f t="shared" si="7"/>
        <v>0</v>
      </c>
      <c r="P23" s="57">
        <v>0</v>
      </c>
      <c r="Q23" s="57">
        <v>0</v>
      </c>
      <c r="R23" s="57">
        <v>0</v>
      </c>
      <c r="S23" s="57">
        <v>0</v>
      </c>
      <c r="T23" s="57">
        <v>0</v>
      </c>
      <c r="U23" s="57">
        <v>0</v>
      </c>
      <c r="V23" s="57">
        <v>0</v>
      </c>
      <c r="W23" s="57">
        <v>0</v>
      </c>
      <c r="X23" s="57">
        <v>0</v>
      </c>
      <c r="Y23" s="57">
        <v>0</v>
      </c>
      <c r="Z23" s="57">
        <v>0</v>
      </c>
      <c r="AA23" s="57">
        <v>0</v>
      </c>
      <c r="AB23" s="47">
        <f t="shared" si="8"/>
        <v>0</v>
      </c>
      <c r="AC23" s="57">
        <v>0</v>
      </c>
      <c r="AD23" s="57">
        <v>0</v>
      </c>
      <c r="AE23" s="57">
        <v>0</v>
      </c>
      <c r="AF23" s="57">
        <v>0</v>
      </c>
      <c r="AG23" s="57">
        <v>0</v>
      </c>
      <c r="AH23" s="57">
        <v>0</v>
      </c>
      <c r="AI23" s="57">
        <v>0</v>
      </c>
      <c r="AJ23" s="57">
        <v>0</v>
      </c>
      <c r="AK23" s="57">
        <v>0</v>
      </c>
      <c r="AL23" s="57">
        <v>0</v>
      </c>
      <c r="AM23" s="57">
        <v>0</v>
      </c>
      <c r="AN23" s="57">
        <v>0</v>
      </c>
      <c r="AO23" s="47">
        <f t="shared" si="9"/>
        <v>0</v>
      </c>
      <c r="AP23" s="57">
        <v>0</v>
      </c>
      <c r="AQ23" s="57">
        <v>0</v>
      </c>
      <c r="AR23" s="57">
        <v>0</v>
      </c>
      <c r="AS23" s="57">
        <v>0</v>
      </c>
      <c r="AT23" s="57">
        <v>0</v>
      </c>
      <c r="AU23" s="57">
        <v>0</v>
      </c>
      <c r="AV23" s="57">
        <v>0</v>
      </c>
      <c r="AW23" s="57">
        <v>0</v>
      </c>
      <c r="AX23" s="57">
        <v>0</v>
      </c>
      <c r="AY23" s="57">
        <v>0</v>
      </c>
      <c r="AZ23" s="57">
        <v>0</v>
      </c>
      <c r="BA23" s="57">
        <v>0</v>
      </c>
      <c r="BB23" s="47">
        <f t="shared" si="10"/>
        <v>0</v>
      </c>
      <c r="BC23" s="57">
        <v>0</v>
      </c>
      <c r="BD23" s="57">
        <v>0</v>
      </c>
      <c r="BE23" s="57">
        <v>0</v>
      </c>
      <c r="BF23" s="57">
        <v>0</v>
      </c>
      <c r="BG23" s="57">
        <v>0</v>
      </c>
      <c r="BH23" s="57">
        <v>0</v>
      </c>
      <c r="BI23" s="57">
        <v>0</v>
      </c>
      <c r="BJ23" s="57">
        <v>0</v>
      </c>
      <c r="BK23" s="57">
        <v>0</v>
      </c>
      <c r="BL23" s="57">
        <v>0</v>
      </c>
      <c r="BM23" s="57">
        <v>0</v>
      </c>
      <c r="BN23" s="57">
        <v>0</v>
      </c>
      <c r="BO23" s="47">
        <f t="shared" si="11"/>
        <v>0</v>
      </c>
    </row>
    <row r="24" spans="1:67" x14ac:dyDescent="0.2">
      <c r="A24" s="177" t="s">
        <v>133</v>
      </c>
      <c r="B24" s="195"/>
      <c r="C24" s="79">
        <f>SUM(C17:C23)*0.15</f>
        <v>0</v>
      </c>
      <c r="D24" s="79">
        <f t="shared" ref="D24:N24" si="12">SUM(D17:D23)*0.15</f>
        <v>0</v>
      </c>
      <c r="E24" s="79">
        <f t="shared" si="12"/>
        <v>9.615384615384615</v>
      </c>
      <c r="F24" s="79">
        <f t="shared" si="12"/>
        <v>9.615384615384615</v>
      </c>
      <c r="G24" s="79">
        <f t="shared" si="12"/>
        <v>9.615384615384615</v>
      </c>
      <c r="H24" s="79">
        <f t="shared" si="12"/>
        <v>9.615384615384615</v>
      </c>
      <c r="I24" s="79">
        <f t="shared" si="12"/>
        <v>9.615384615384615</v>
      </c>
      <c r="J24" s="79">
        <f t="shared" si="12"/>
        <v>9.615384615384615</v>
      </c>
      <c r="K24" s="79">
        <f t="shared" si="12"/>
        <v>9.615384615384615</v>
      </c>
      <c r="L24" s="79">
        <f t="shared" si="12"/>
        <v>19.23076923076923</v>
      </c>
      <c r="M24" s="79">
        <f t="shared" si="12"/>
        <v>19.23076923076923</v>
      </c>
      <c r="N24" s="79">
        <f t="shared" si="12"/>
        <v>19.23076923076923</v>
      </c>
      <c r="O24" s="47">
        <f t="shared" si="7"/>
        <v>124.99999999999999</v>
      </c>
      <c r="P24" s="79">
        <f t="shared" ref="P24:AA24" si="13">SUM(P17:P23)*0.18</f>
        <v>167.07692307692307</v>
      </c>
      <c r="Q24" s="79">
        <f t="shared" si="13"/>
        <v>1673.0769230769231</v>
      </c>
      <c r="R24" s="79">
        <f t="shared" si="13"/>
        <v>6713.0769230769229</v>
      </c>
      <c r="S24" s="79">
        <f t="shared" si="13"/>
        <v>1673.0769230769231</v>
      </c>
      <c r="T24" s="79">
        <f t="shared" si="13"/>
        <v>917.07692307692309</v>
      </c>
      <c r="U24" s="79">
        <f t="shared" si="13"/>
        <v>917.07692307692309</v>
      </c>
      <c r="V24" s="79">
        <f t="shared" si="13"/>
        <v>2717.0769230769229</v>
      </c>
      <c r="W24" s="79">
        <f t="shared" si="13"/>
        <v>917.07692307692309</v>
      </c>
      <c r="X24" s="79">
        <f t="shared" si="13"/>
        <v>917.07692307692309</v>
      </c>
      <c r="Y24" s="79">
        <f t="shared" si="13"/>
        <v>2717.0769230769229</v>
      </c>
      <c r="Z24" s="79">
        <f t="shared" si="13"/>
        <v>917.07692307692309</v>
      </c>
      <c r="AA24" s="79">
        <f t="shared" si="13"/>
        <v>917.07692307692309</v>
      </c>
      <c r="AB24" s="47">
        <f t="shared" si="8"/>
        <v>21162.923076923078</v>
      </c>
      <c r="AC24" s="79">
        <f t="shared" ref="AC24:AN24" si="14">SUM(AC17:AC23)*0.2</f>
        <v>1258.9743589743591</v>
      </c>
      <c r="AD24" s="79">
        <f t="shared" si="14"/>
        <v>1258.9743589743591</v>
      </c>
      <c r="AE24" s="79">
        <f t="shared" si="14"/>
        <v>15058.974358974359</v>
      </c>
      <c r="AF24" s="79">
        <f t="shared" si="14"/>
        <v>1258.9743589743591</v>
      </c>
      <c r="AG24" s="79">
        <f t="shared" si="14"/>
        <v>1258.9743589743591</v>
      </c>
      <c r="AH24" s="79">
        <f t="shared" si="14"/>
        <v>1258.9743589743591</v>
      </c>
      <c r="AI24" s="79">
        <f t="shared" si="14"/>
        <v>7258.9743589743593</v>
      </c>
      <c r="AJ24" s="79">
        <f t="shared" si="14"/>
        <v>1258.9743589743591</v>
      </c>
      <c r="AK24" s="79">
        <f t="shared" si="14"/>
        <v>1258.9743589743591</v>
      </c>
      <c r="AL24" s="79">
        <f t="shared" si="14"/>
        <v>7258.9743589743593</v>
      </c>
      <c r="AM24" s="79">
        <f t="shared" si="14"/>
        <v>1258.9743589743591</v>
      </c>
      <c r="AN24" s="79">
        <f t="shared" si="14"/>
        <v>1258.9743589743591</v>
      </c>
      <c r="AO24" s="47">
        <f t="shared" si="9"/>
        <v>40907.692307692312</v>
      </c>
      <c r="AP24" s="79">
        <f t="shared" ref="AP24:BA24" si="15">SUM(AP17:AP23)*0.2</f>
        <v>1292.3076923076924</v>
      </c>
      <c r="AQ24" s="79">
        <f t="shared" si="15"/>
        <v>1352.3076923076924</v>
      </c>
      <c r="AR24" s="79">
        <f t="shared" si="15"/>
        <v>22052.307692307695</v>
      </c>
      <c r="AS24" s="79">
        <f t="shared" si="15"/>
        <v>1352.3076923076924</v>
      </c>
      <c r="AT24" s="79">
        <f t="shared" si="15"/>
        <v>2552.3076923076924</v>
      </c>
      <c r="AU24" s="79">
        <f t="shared" si="15"/>
        <v>1352.3076923076924</v>
      </c>
      <c r="AV24" s="79">
        <f t="shared" si="15"/>
        <v>10352.307692307693</v>
      </c>
      <c r="AW24" s="79">
        <f t="shared" si="15"/>
        <v>1352.3076923076924</v>
      </c>
      <c r="AX24" s="79">
        <f t="shared" si="15"/>
        <v>1352.3076923076924</v>
      </c>
      <c r="AY24" s="79">
        <f t="shared" si="15"/>
        <v>10352.307692307693</v>
      </c>
      <c r="AZ24" s="79">
        <f t="shared" si="15"/>
        <v>1352.3076923076924</v>
      </c>
      <c r="BA24" s="79">
        <f t="shared" si="15"/>
        <v>1852.3076923076924</v>
      </c>
      <c r="BB24" s="47">
        <f t="shared" si="10"/>
        <v>56567.692307692319</v>
      </c>
      <c r="BC24" s="79">
        <f t="shared" ref="BC24:BN24" si="16">SUM(BC17:BC23)*0.2</f>
        <v>870</v>
      </c>
      <c r="BD24" s="79">
        <f t="shared" si="16"/>
        <v>870</v>
      </c>
      <c r="BE24" s="79">
        <f t="shared" si="16"/>
        <v>31920</v>
      </c>
      <c r="BF24" s="79">
        <f t="shared" si="16"/>
        <v>870</v>
      </c>
      <c r="BG24" s="79">
        <f t="shared" si="16"/>
        <v>870</v>
      </c>
      <c r="BH24" s="79">
        <f t="shared" si="16"/>
        <v>870</v>
      </c>
      <c r="BI24" s="79">
        <f t="shared" si="16"/>
        <v>14370</v>
      </c>
      <c r="BJ24" s="79">
        <f t="shared" si="16"/>
        <v>870</v>
      </c>
      <c r="BK24" s="79">
        <f t="shared" si="16"/>
        <v>870</v>
      </c>
      <c r="BL24" s="79">
        <f t="shared" si="16"/>
        <v>14370</v>
      </c>
      <c r="BM24" s="79">
        <f t="shared" si="16"/>
        <v>870</v>
      </c>
      <c r="BN24" s="79">
        <f t="shared" si="16"/>
        <v>870</v>
      </c>
      <c r="BO24" s="47">
        <f t="shared" si="11"/>
        <v>68490</v>
      </c>
    </row>
    <row r="25" spans="1:67" ht="10.5" customHeight="1" x14ac:dyDescent="0.2">
      <c r="A25" s="150"/>
      <c r="B25" s="18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4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4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4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4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47"/>
    </row>
    <row r="26" spans="1:67" x14ac:dyDescent="0.2">
      <c r="A26" s="179" t="s">
        <v>29</v>
      </c>
      <c r="B26" s="188"/>
      <c r="C26" s="15">
        <f t="shared" ref="C26:AH26" si="17">C10+C13+C15</f>
        <v>6500</v>
      </c>
      <c r="D26" s="15">
        <f t="shared" si="17"/>
        <v>6500</v>
      </c>
      <c r="E26" s="15">
        <f t="shared" si="17"/>
        <v>6573.7179487179483</v>
      </c>
      <c r="F26" s="15">
        <f t="shared" si="17"/>
        <v>6573.7179487179483</v>
      </c>
      <c r="G26" s="15">
        <f t="shared" si="17"/>
        <v>8073.7179487179483</v>
      </c>
      <c r="H26" s="15">
        <f t="shared" si="17"/>
        <v>8073.7179487179483</v>
      </c>
      <c r="I26" s="15">
        <f t="shared" si="17"/>
        <v>8073.7179487179483</v>
      </c>
      <c r="J26" s="15">
        <f t="shared" si="17"/>
        <v>8073.7179487179483</v>
      </c>
      <c r="K26" s="15">
        <f t="shared" si="17"/>
        <v>8073.7179487179483</v>
      </c>
      <c r="L26" s="15">
        <f t="shared" si="17"/>
        <v>8147.4358974358975</v>
      </c>
      <c r="M26" s="15">
        <f t="shared" si="17"/>
        <v>8147.4358974358975</v>
      </c>
      <c r="N26" s="15">
        <f t="shared" si="17"/>
        <v>8147.4358974358975</v>
      </c>
      <c r="O26" s="47">
        <f t="shared" si="17"/>
        <v>90958.333333333328</v>
      </c>
      <c r="P26" s="15">
        <f t="shared" si="17"/>
        <v>9095.2820512820508</v>
      </c>
      <c r="Q26" s="15">
        <f t="shared" si="17"/>
        <v>18967.948717948719</v>
      </c>
      <c r="R26" s="15">
        <f t="shared" si="17"/>
        <v>52007.948717948719</v>
      </c>
      <c r="S26" s="15">
        <f t="shared" si="17"/>
        <v>18967.948717948719</v>
      </c>
      <c r="T26" s="15">
        <f t="shared" si="17"/>
        <v>14011.948717948719</v>
      </c>
      <c r="U26" s="15">
        <f t="shared" si="17"/>
        <v>14011.948717948719</v>
      </c>
      <c r="V26" s="15">
        <f t="shared" si="17"/>
        <v>25811.948717948719</v>
      </c>
      <c r="W26" s="15">
        <f t="shared" si="17"/>
        <v>14011.948717948719</v>
      </c>
      <c r="X26" s="15">
        <f t="shared" si="17"/>
        <v>14011.948717948719</v>
      </c>
      <c r="Y26" s="15">
        <f t="shared" si="17"/>
        <v>25811.948717948719</v>
      </c>
      <c r="Z26" s="15">
        <f t="shared" si="17"/>
        <v>14011.948717948719</v>
      </c>
      <c r="AA26" s="15">
        <f t="shared" si="17"/>
        <v>14011.948717948719</v>
      </c>
      <c r="AB26" s="47">
        <f t="shared" si="17"/>
        <v>234734.71794871794</v>
      </c>
      <c r="AC26" s="15">
        <f t="shared" si="17"/>
        <v>17953.846153846156</v>
      </c>
      <c r="AD26" s="15">
        <f t="shared" si="17"/>
        <v>17953.846153846156</v>
      </c>
      <c r="AE26" s="15">
        <f t="shared" si="17"/>
        <v>100753.84615384616</v>
      </c>
      <c r="AF26" s="15">
        <f t="shared" si="17"/>
        <v>20453.846153846156</v>
      </c>
      <c r="AG26" s="15">
        <f t="shared" si="17"/>
        <v>20453.846153846156</v>
      </c>
      <c r="AH26" s="15">
        <f t="shared" si="17"/>
        <v>20453.846153846156</v>
      </c>
      <c r="AI26" s="15">
        <f t="shared" ref="AI26:BO26" si="18">AI10+AI13+AI15</f>
        <v>56453.846153846156</v>
      </c>
      <c r="AJ26" s="15">
        <f t="shared" si="18"/>
        <v>20453.846153846156</v>
      </c>
      <c r="AK26" s="15">
        <f t="shared" si="18"/>
        <v>20453.846153846156</v>
      </c>
      <c r="AL26" s="15">
        <f t="shared" si="18"/>
        <v>56453.846153846156</v>
      </c>
      <c r="AM26" s="15">
        <f t="shared" si="18"/>
        <v>20453.846153846156</v>
      </c>
      <c r="AN26" s="15">
        <f t="shared" si="18"/>
        <v>20453.846153846156</v>
      </c>
      <c r="AO26" s="47">
        <f t="shared" si="18"/>
        <v>392746.15384615387</v>
      </c>
      <c r="AP26" s="15">
        <f t="shared" si="18"/>
        <v>23878.846153846156</v>
      </c>
      <c r="AQ26" s="15">
        <f t="shared" si="18"/>
        <v>24238.846153846156</v>
      </c>
      <c r="AR26" s="15">
        <f t="shared" si="18"/>
        <v>148438.84615384616</v>
      </c>
      <c r="AS26" s="15">
        <f t="shared" si="18"/>
        <v>24238.846153846156</v>
      </c>
      <c r="AT26" s="15">
        <f t="shared" si="18"/>
        <v>31438.846153846152</v>
      </c>
      <c r="AU26" s="15">
        <f t="shared" si="18"/>
        <v>24238.846153846156</v>
      </c>
      <c r="AV26" s="15">
        <f t="shared" si="18"/>
        <v>78238.846153846156</v>
      </c>
      <c r="AW26" s="15">
        <f t="shared" si="18"/>
        <v>24238.846153846156</v>
      </c>
      <c r="AX26" s="15">
        <f t="shared" si="18"/>
        <v>24238.846153846156</v>
      </c>
      <c r="AY26" s="15">
        <f t="shared" si="18"/>
        <v>78238.846153846156</v>
      </c>
      <c r="AZ26" s="15">
        <f t="shared" si="18"/>
        <v>24238.846153846156</v>
      </c>
      <c r="BA26" s="15">
        <f t="shared" si="18"/>
        <v>27238.846153846152</v>
      </c>
      <c r="BB26" s="47">
        <f t="shared" si="18"/>
        <v>532906.15384615376</v>
      </c>
      <c r="BC26" s="15">
        <f t="shared" si="18"/>
        <v>26376.25</v>
      </c>
      <c r="BD26" s="15">
        <f t="shared" si="18"/>
        <v>26376.25</v>
      </c>
      <c r="BE26" s="15">
        <f t="shared" si="18"/>
        <v>212676.25</v>
      </c>
      <c r="BF26" s="15">
        <f t="shared" si="18"/>
        <v>26376.25</v>
      </c>
      <c r="BG26" s="15">
        <f t="shared" si="18"/>
        <v>26376.25</v>
      </c>
      <c r="BH26" s="15">
        <f t="shared" si="18"/>
        <v>26376.25</v>
      </c>
      <c r="BI26" s="15">
        <f t="shared" si="18"/>
        <v>107376.25</v>
      </c>
      <c r="BJ26" s="15">
        <f t="shared" si="18"/>
        <v>26376.25</v>
      </c>
      <c r="BK26" s="15">
        <f t="shared" si="18"/>
        <v>26376.25</v>
      </c>
      <c r="BL26" s="15">
        <f t="shared" si="18"/>
        <v>107376.25</v>
      </c>
      <c r="BM26" s="15">
        <f t="shared" si="18"/>
        <v>26376.25</v>
      </c>
      <c r="BN26" s="15">
        <f t="shared" si="18"/>
        <v>26376.25</v>
      </c>
      <c r="BO26" s="47">
        <f t="shared" si="18"/>
        <v>664815</v>
      </c>
    </row>
    <row r="27" spans="1:67" x14ac:dyDescent="0.2">
      <c r="A27" s="150" t="s">
        <v>53</v>
      </c>
      <c r="B27" s="188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47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47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47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47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47"/>
    </row>
    <row r="28" spans="1:67" ht="7.5" customHeight="1" x14ac:dyDescent="0.2">
      <c r="A28" s="179"/>
      <c r="B28" s="188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47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47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47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47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47"/>
    </row>
    <row r="29" spans="1:67" ht="1.5" customHeight="1" x14ac:dyDescent="0.2">
      <c r="A29" s="180"/>
      <c r="B29" s="189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4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4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4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48"/>
      <c r="BC29" s="58"/>
      <c r="BD29" s="58"/>
      <c r="BE29" s="58"/>
      <c r="BF29" s="58"/>
      <c r="BG29" s="58"/>
      <c r="BH29" s="58"/>
      <c r="BI29" s="58"/>
      <c r="BJ29" s="58"/>
      <c r="BK29" s="58"/>
      <c r="BL29" s="58"/>
      <c r="BM29" s="58"/>
      <c r="BN29" s="58"/>
      <c r="BO29" s="48"/>
    </row>
    <row r="30" spans="1:67" ht="7.5" customHeight="1" x14ac:dyDescent="0.2">
      <c r="A30" s="150"/>
      <c r="B30" s="89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47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47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47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47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47"/>
    </row>
    <row r="31" spans="1:67" x14ac:dyDescent="0.2">
      <c r="A31" s="191" t="s">
        <v>30</v>
      </c>
      <c r="B31" s="192"/>
      <c r="C31" s="193">
        <f t="shared" ref="C31:AH31" si="19">C8-C26</f>
        <v>-6500</v>
      </c>
      <c r="D31" s="193">
        <f t="shared" si="19"/>
        <v>-6500</v>
      </c>
      <c r="E31" s="193">
        <f t="shared" si="19"/>
        <v>-6573.7179487179483</v>
      </c>
      <c r="F31" s="193">
        <f t="shared" si="19"/>
        <v>-6573.7179487179483</v>
      </c>
      <c r="G31" s="193">
        <f t="shared" si="19"/>
        <v>-8073.7179487179483</v>
      </c>
      <c r="H31" s="193">
        <f t="shared" si="19"/>
        <v>-8073.7179487179483</v>
      </c>
      <c r="I31" s="193">
        <f t="shared" si="19"/>
        <v>-8073.7179487179483</v>
      </c>
      <c r="J31" s="193">
        <f t="shared" si="19"/>
        <v>-8073.7179487179483</v>
      </c>
      <c r="K31" s="193">
        <f t="shared" si="19"/>
        <v>-8073.7179487179483</v>
      </c>
      <c r="L31" s="193">
        <f t="shared" si="19"/>
        <v>-8147.4358974358975</v>
      </c>
      <c r="M31" s="193">
        <f t="shared" si="19"/>
        <v>-8147.4358974358975</v>
      </c>
      <c r="N31" s="193">
        <f t="shared" si="19"/>
        <v>-8147.4358974358975</v>
      </c>
      <c r="O31" s="194">
        <f t="shared" si="19"/>
        <v>-90958.333333333328</v>
      </c>
      <c r="P31" s="193">
        <f t="shared" si="19"/>
        <v>-9095.2820512820508</v>
      </c>
      <c r="Q31" s="193">
        <f t="shared" si="19"/>
        <v>-18967.948717948719</v>
      </c>
      <c r="R31" s="193">
        <f t="shared" si="19"/>
        <v>-52007.948717948719</v>
      </c>
      <c r="S31" s="193">
        <f t="shared" si="19"/>
        <v>-18967.948717948719</v>
      </c>
      <c r="T31" s="193">
        <f t="shared" si="19"/>
        <v>-14011.948717948719</v>
      </c>
      <c r="U31" s="193">
        <f t="shared" si="19"/>
        <v>-14011.948717948719</v>
      </c>
      <c r="V31" s="193">
        <f t="shared" si="19"/>
        <v>-17811.948717948719</v>
      </c>
      <c r="W31" s="193">
        <f t="shared" si="19"/>
        <v>3988.0512820512813</v>
      </c>
      <c r="X31" s="193">
        <f t="shared" si="19"/>
        <v>-3011.9487179487187</v>
      </c>
      <c r="Y31" s="193">
        <f t="shared" si="19"/>
        <v>-17811.948717948719</v>
      </c>
      <c r="Z31" s="193">
        <f t="shared" si="19"/>
        <v>-3011.9487179487187</v>
      </c>
      <c r="AA31" s="193">
        <f t="shared" si="19"/>
        <v>47988.051282051281</v>
      </c>
      <c r="AB31" s="194">
        <f t="shared" si="19"/>
        <v>-116734.71794871794</v>
      </c>
      <c r="AC31" s="193">
        <f t="shared" si="19"/>
        <v>4046.1538461538439</v>
      </c>
      <c r="AD31" s="193">
        <f t="shared" si="19"/>
        <v>4046.1538461538439</v>
      </c>
      <c r="AE31" s="193">
        <f t="shared" si="19"/>
        <v>-30753.846153846156</v>
      </c>
      <c r="AF31" s="193">
        <f t="shared" si="19"/>
        <v>1546.1538461538439</v>
      </c>
      <c r="AG31" s="193">
        <f t="shared" si="19"/>
        <v>1546.1538461538439</v>
      </c>
      <c r="AH31" s="193">
        <f t="shared" si="19"/>
        <v>1546.1538461538439</v>
      </c>
      <c r="AI31" s="193">
        <f t="shared" ref="AI31:BO31" si="20">AI8-AI26</f>
        <v>13546.153846153844</v>
      </c>
      <c r="AJ31" s="193">
        <f t="shared" si="20"/>
        <v>-453.84615384615608</v>
      </c>
      <c r="AK31" s="193">
        <f t="shared" si="20"/>
        <v>1546.1538461538439</v>
      </c>
      <c r="AL31" s="193">
        <f t="shared" si="20"/>
        <v>-34453.846153846156</v>
      </c>
      <c r="AM31" s="193">
        <f t="shared" si="20"/>
        <v>1546.1538461538439</v>
      </c>
      <c r="AN31" s="193">
        <f t="shared" si="20"/>
        <v>49546.153846153844</v>
      </c>
      <c r="AO31" s="194">
        <f t="shared" si="20"/>
        <v>13253.846153846127</v>
      </c>
      <c r="AP31" s="193">
        <f t="shared" si="20"/>
        <v>8121.1538461538439</v>
      </c>
      <c r="AQ31" s="193">
        <f t="shared" si="20"/>
        <v>7761.1538461538439</v>
      </c>
      <c r="AR31" s="193">
        <f t="shared" si="20"/>
        <v>-66438.846153846156</v>
      </c>
      <c r="AS31" s="193">
        <f t="shared" si="20"/>
        <v>7761.1538461538439</v>
      </c>
      <c r="AT31" s="193">
        <f t="shared" si="20"/>
        <v>561.15384615384755</v>
      </c>
      <c r="AU31" s="193">
        <f t="shared" si="20"/>
        <v>7761.1538461538439</v>
      </c>
      <c r="AV31" s="193">
        <f t="shared" si="20"/>
        <v>3761.1538461538439</v>
      </c>
      <c r="AW31" s="193">
        <f t="shared" si="20"/>
        <v>7761.1538461538439</v>
      </c>
      <c r="AX31" s="193">
        <f t="shared" si="20"/>
        <v>7761.1538461538439</v>
      </c>
      <c r="AY31" s="193">
        <f t="shared" si="20"/>
        <v>3761.1538461538439</v>
      </c>
      <c r="AZ31" s="193">
        <f t="shared" si="20"/>
        <v>7761.1538461538439</v>
      </c>
      <c r="BA31" s="193">
        <f t="shared" si="20"/>
        <v>56761.153846153844</v>
      </c>
      <c r="BB31" s="194">
        <f t="shared" si="20"/>
        <v>53093.846153846243</v>
      </c>
      <c r="BC31" s="193">
        <f t="shared" si="20"/>
        <v>49623.75</v>
      </c>
      <c r="BD31" s="193">
        <f t="shared" si="20"/>
        <v>9623.75</v>
      </c>
      <c r="BE31" s="193">
        <f t="shared" si="20"/>
        <v>-126676.25</v>
      </c>
      <c r="BF31" s="193">
        <f t="shared" si="20"/>
        <v>9623.75</v>
      </c>
      <c r="BG31" s="193">
        <f t="shared" si="20"/>
        <v>89623.75</v>
      </c>
      <c r="BH31" s="193">
        <f t="shared" si="20"/>
        <v>9623.75</v>
      </c>
      <c r="BI31" s="193">
        <f t="shared" si="20"/>
        <v>-21376.25</v>
      </c>
      <c r="BJ31" s="193">
        <f t="shared" si="20"/>
        <v>9623.75</v>
      </c>
      <c r="BK31" s="193">
        <f t="shared" si="20"/>
        <v>9623.75</v>
      </c>
      <c r="BL31" s="193">
        <f t="shared" si="20"/>
        <v>8623.75</v>
      </c>
      <c r="BM31" s="193">
        <f t="shared" si="20"/>
        <v>9623.75</v>
      </c>
      <c r="BN31" s="193">
        <f t="shared" si="20"/>
        <v>59623.75</v>
      </c>
      <c r="BO31" s="194">
        <f t="shared" si="20"/>
        <v>117185</v>
      </c>
    </row>
    <row r="32" spans="1:67" x14ac:dyDescent="0.2">
      <c r="A32" s="150" t="s">
        <v>54</v>
      </c>
      <c r="B32" s="188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47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47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47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47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47"/>
    </row>
    <row r="33" spans="1:67" ht="6.75" customHeight="1" x14ac:dyDescent="0.2">
      <c r="A33" s="179"/>
      <c r="B33" s="188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47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47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47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47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47"/>
    </row>
    <row r="34" spans="1:67" ht="1.5" customHeight="1" x14ac:dyDescent="0.2">
      <c r="A34" s="180"/>
      <c r="B34" s="189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4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4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4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48"/>
      <c r="BC34" s="58"/>
      <c r="BD34" s="58"/>
      <c r="BE34" s="58"/>
      <c r="BF34" s="58"/>
      <c r="BG34" s="58"/>
      <c r="BH34" s="58"/>
      <c r="BI34" s="58"/>
      <c r="BJ34" s="58"/>
      <c r="BK34" s="58"/>
      <c r="BL34" s="58"/>
      <c r="BM34" s="58"/>
      <c r="BN34" s="58"/>
      <c r="BO34" s="48"/>
    </row>
    <row r="35" spans="1:67" ht="10.5" customHeight="1" x14ac:dyDescent="0.2">
      <c r="A35" s="150"/>
      <c r="B35" s="89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47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47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47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47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47"/>
    </row>
    <row r="36" spans="1:67" s="53" customFormat="1" x14ac:dyDescent="0.2">
      <c r="A36" s="181" t="s">
        <v>55</v>
      </c>
      <c r="B36" s="186"/>
      <c r="C36" s="15">
        <f>SUM(C37:C40)</f>
        <v>6500</v>
      </c>
      <c r="D36" s="15">
        <f t="shared" ref="D36:O36" si="21">SUM(D37:D40)</f>
        <v>6500</v>
      </c>
      <c r="E36" s="15">
        <f t="shared" si="21"/>
        <v>6500</v>
      </c>
      <c r="F36" s="15">
        <f t="shared" si="21"/>
        <v>6500</v>
      </c>
      <c r="G36" s="15">
        <f t="shared" si="21"/>
        <v>8000</v>
      </c>
      <c r="H36" s="15">
        <f t="shared" si="21"/>
        <v>18000</v>
      </c>
      <c r="I36" s="15">
        <f t="shared" si="21"/>
        <v>8000</v>
      </c>
      <c r="J36" s="15">
        <f t="shared" si="21"/>
        <v>8000</v>
      </c>
      <c r="K36" s="15">
        <f t="shared" si="21"/>
        <v>8000</v>
      </c>
      <c r="L36" s="15">
        <f t="shared" si="21"/>
        <v>18000</v>
      </c>
      <c r="M36" s="15">
        <f t="shared" si="21"/>
        <v>8000</v>
      </c>
      <c r="N36" s="15">
        <f t="shared" si="21"/>
        <v>8000</v>
      </c>
      <c r="O36" s="47">
        <f t="shared" si="21"/>
        <v>110000</v>
      </c>
      <c r="P36" s="15">
        <f>SUM(P37:P40)</f>
        <v>8000</v>
      </c>
      <c r="Q36" s="15">
        <f t="shared" ref="Q36:AB36" si="22">SUM(Q37:Q40)</f>
        <v>8000</v>
      </c>
      <c r="R36" s="15">
        <f t="shared" si="22"/>
        <v>8000</v>
      </c>
      <c r="S36" s="15">
        <f t="shared" si="22"/>
        <v>8000</v>
      </c>
      <c r="T36" s="15">
        <f t="shared" si="22"/>
        <v>8000</v>
      </c>
      <c r="U36" s="15">
        <f t="shared" si="22"/>
        <v>8000</v>
      </c>
      <c r="V36" s="15">
        <f t="shared" si="22"/>
        <v>8000</v>
      </c>
      <c r="W36" s="15">
        <f t="shared" si="22"/>
        <v>8000</v>
      </c>
      <c r="X36" s="15">
        <f t="shared" si="22"/>
        <v>8000</v>
      </c>
      <c r="Y36" s="15">
        <f t="shared" si="22"/>
        <v>8000</v>
      </c>
      <c r="Z36" s="15">
        <f t="shared" si="22"/>
        <v>8000</v>
      </c>
      <c r="AA36" s="15">
        <f t="shared" si="22"/>
        <v>8000</v>
      </c>
      <c r="AB36" s="47">
        <f t="shared" si="22"/>
        <v>96000</v>
      </c>
      <c r="AC36" s="15">
        <f>SUM(AC37:AC40)</f>
        <v>0</v>
      </c>
      <c r="AD36" s="15">
        <f t="shared" ref="AD36:AO36" si="23">SUM(AD37:AD40)</f>
        <v>0</v>
      </c>
      <c r="AE36" s="15">
        <f t="shared" si="23"/>
        <v>0</v>
      </c>
      <c r="AF36" s="15">
        <f t="shared" si="23"/>
        <v>0</v>
      </c>
      <c r="AG36" s="15">
        <f t="shared" si="23"/>
        <v>0</v>
      </c>
      <c r="AH36" s="15">
        <f t="shared" si="23"/>
        <v>0</v>
      </c>
      <c r="AI36" s="15">
        <f t="shared" si="23"/>
        <v>0</v>
      </c>
      <c r="AJ36" s="15">
        <f t="shared" si="23"/>
        <v>0</v>
      </c>
      <c r="AK36" s="15">
        <f t="shared" si="23"/>
        <v>0</v>
      </c>
      <c r="AL36" s="15">
        <f t="shared" si="23"/>
        <v>0</v>
      </c>
      <c r="AM36" s="15">
        <f t="shared" si="23"/>
        <v>0</v>
      </c>
      <c r="AN36" s="15">
        <f t="shared" si="23"/>
        <v>0</v>
      </c>
      <c r="AO36" s="47">
        <f t="shared" si="23"/>
        <v>0</v>
      </c>
      <c r="AP36" s="15">
        <v>0</v>
      </c>
      <c r="AQ36" s="15">
        <f t="shared" ref="AQ36:BA36" si="24">AP36</f>
        <v>0</v>
      </c>
      <c r="AR36" s="15">
        <f t="shared" si="24"/>
        <v>0</v>
      </c>
      <c r="AS36" s="15">
        <f t="shared" si="24"/>
        <v>0</v>
      </c>
      <c r="AT36" s="15">
        <f t="shared" si="24"/>
        <v>0</v>
      </c>
      <c r="AU36" s="15">
        <f t="shared" si="24"/>
        <v>0</v>
      </c>
      <c r="AV36" s="15">
        <f t="shared" si="24"/>
        <v>0</v>
      </c>
      <c r="AW36" s="15">
        <f t="shared" si="24"/>
        <v>0</v>
      </c>
      <c r="AX36" s="15">
        <f t="shared" si="24"/>
        <v>0</v>
      </c>
      <c r="AY36" s="15">
        <f t="shared" si="24"/>
        <v>0</v>
      </c>
      <c r="AZ36" s="15">
        <f t="shared" si="24"/>
        <v>0</v>
      </c>
      <c r="BA36" s="15">
        <f t="shared" si="24"/>
        <v>0</v>
      </c>
      <c r="BB36" s="47">
        <f>SUM(AP36:BA36)</f>
        <v>0</v>
      </c>
      <c r="BC36" s="15">
        <v>0</v>
      </c>
      <c r="BD36" s="15">
        <f t="shared" ref="BD36:BN36" si="25">BC36</f>
        <v>0</v>
      </c>
      <c r="BE36" s="15">
        <f t="shared" si="25"/>
        <v>0</v>
      </c>
      <c r="BF36" s="15">
        <f t="shared" si="25"/>
        <v>0</v>
      </c>
      <c r="BG36" s="15">
        <f t="shared" si="25"/>
        <v>0</v>
      </c>
      <c r="BH36" s="15">
        <f t="shared" si="25"/>
        <v>0</v>
      </c>
      <c r="BI36" s="15">
        <f t="shared" si="25"/>
        <v>0</v>
      </c>
      <c r="BJ36" s="15">
        <f t="shared" si="25"/>
        <v>0</v>
      </c>
      <c r="BK36" s="15">
        <f t="shared" si="25"/>
        <v>0</v>
      </c>
      <c r="BL36" s="15">
        <f t="shared" si="25"/>
        <v>0</v>
      </c>
      <c r="BM36" s="15">
        <f t="shared" si="25"/>
        <v>0</v>
      </c>
      <c r="BN36" s="15">
        <f t="shared" si="25"/>
        <v>0</v>
      </c>
      <c r="BO36" s="47">
        <f>SUM(BC36:BN36)</f>
        <v>0</v>
      </c>
    </row>
    <row r="37" spans="1:67" x14ac:dyDescent="0.2">
      <c r="A37" s="182" t="s">
        <v>90</v>
      </c>
      <c r="B37" s="190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47">
        <f t="shared" ref="O37:O40" si="26">SUM(C37:N37)</f>
        <v>0</v>
      </c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47">
        <f t="shared" ref="AB37:AB40" si="27">SUM(P37:AA37)</f>
        <v>0</v>
      </c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47">
        <f t="shared" ref="AO37:AO40" si="28">SUM(AC37:AN37)</f>
        <v>0</v>
      </c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47">
        <f t="shared" ref="BB37:BB40" si="29">SUM(AP37:BA37)</f>
        <v>0</v>
      </c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47">
        <f t="shared" ref="BO37:BO40" si="30">SUM(BC37:BN37)</f>
        <v>0</v>
      </c>
    </row>
    <row r="38" spans="1:67" ht="16" x14ac:dyDescent="0.2">
      <c r="A38" s="183" t="s">
        <v>130</v>
      </c>
      <c r="B38" s="190"/>
      <c r="C38" s="21">
        <v>6500</v>
      </c>
      <c r="D38" s="21">
        <v>6500</v>
      </c>
      <c r="E38" s="21">
        <v>6500</v>
      </c>
      <c r="F38" s="21">
        <v>6500</v>
      </c>
      <c r="G38" s="21">
        <v>8000</v>
      </c>
      <c r="H38" s="21">
        <v>18000</v>
      </c>
      <c r="I38" s="21">
        <v>8000</v>
      </c>
      <c r="J38" s="21">
        <v>8000</v>
      </c>
      <c r="K38" s="21">
        <v>8000</v>
      </c>
      <c r="L38" s="21">
        <v>18000</v>
      </c>
      <c r="M38" s="21">
        <v>8000</v>
      </c>
      <c r="N38" s="21">
        <v>8000</v>
      </c>
      <c r="O38" s="47">
        <f t="shared" si="26"/>
        <v>110000</v>
      </c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47">
        <f t="shared" si="27"/>
        <v>0</v>
      </c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47">
        <f t="shared" si="28"/>
        <v>0</v>
      </c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47">
        <f t="shared" si="29"/>
        <v>0</v>
      </c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47">
        <f t="shared" si="30"/>
        <v>0</v>
      </c>
    </row>
    <row r="39" spans="1:67" x14ac:dyDescent="0.2">
      <c r="A39" s="182" t="s">
        <v>91</v>
      </c>
      <c r="B39" s="19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47">
        <f t="shared" si="26"/>
        <v>0</v>
      </c>
      <c r="P39" s="21">
        <v>8000</v>
      </c>
      <c r="Q39" s="21">
        <v>8000</v>
      </c>
      <c r="R39" s="21">
        <v>8000</v>
      </c>
      <c r="S39" s="21">
        <v>8000</v>
      </c>
      <c r="T39" s="21">
        <v>8000</v>
      </c>
      <c r="U39" s="21">
        <v>8000</v>
      </c>
      <c r="V39" s="21">
        <v>8000</v>
      </c>
      <c r="W39" s="21">
        <v>8000</v>
      </c>
      <c r="X39" s="21">
        <v>8000</v>
      </c>
      <c r="Y39" s="21">
        <v>8000</v>
      </c>
      <c r="Z39" s="21">
        <v>8000</v>
      </c>
      <c r="AA39" s="21">
        <v>8000</v>
      </c>
      <c r="AB39" s="47">
        <f>SUM(P39:AA39)</f>
        <v>96000</v>
      </c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47">
        <f t="shared" si="28"/>
        <v>0</v>
      </c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47">
        <f t="shared" si="29"/>
        <v>0</v>
      </c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47">
        <f t="shared" si="30"/>
        <v>0</v>
      </c>
    </row>
    <row r="40" spans="1:67" x14ac:dyDescent="0.2">
      <c r="A40" s="182"/>
      <c r="B40" s="19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47">
        <f t="shared" si="26"/>
        <v>0</v>
      </c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47">
        <f t="shared" si="27"/>
        <v>0</v>
      </c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47">
        <f t="shared" si="28"/>
        <v>0</v>
      </c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47">
        <f t="shared" si="29"/>
        <v>0</v>
      </c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47">
        <f t="shared" si="30"/>
        <v>0</v>
      </c>
    </row>
    <row r="41" spans="1:67" x14ac:dyDescent="0.2">
      <c r="A41" s="178" t="s">
        <v>56</v>
      </c>
      <c r="B41" s="187"/>
      <c r="C41" s="21"/>
      <c r="D41" s="21"/>
      <c r="E41" s="21">
        <f>IF(C31+D31+E31&lt;0,0,IF((E31+D31+C31)&gt;0,(C31+D31+E31)*0.31925,0))</f>
        <v>0</v>
      </c>
      <c r="F41" s="21"/>
      <c r="G41" s="21"/>
      <c r="H41" s="21">
        <f t="shared" ref="H41" si="31">IF(F31+G31+H31&lt;0,0,IF((H31+G31+F31)&gt;0,(F31+G31+H31)*0.31925,0))</f>
        <v>0</v>
      </c>
      <c r="I41" s="21"/>
      <c r="J41" s="21"/>
      <c r="K41" s="21">
        <f>IF(I31+J31+K31&lt;0,0,IF((K31+J31+I31)&gt;0,(I31+J31+K31)*0.31925,0))</f>
        <v>0</v>
      </c>
      <c r="L41" s="21"/>
      <c r="M41" s="21"/>
      <c r="N41" s="21">
        <f t="shared" ref="N41" si="32">IF(L31+M31+N31&lt;0,0,IF((N31+M31+L31)&gt;0,(L31+M31+N31)*0.31925,0))</f>
        <v>0</v>
      </c>
      <c r="O41" s="47">
        <f>IF(O31&lt;0,0,O31*0.31925)</f>
        <v>0</v>
      </c>
      <c r="P41" s="21">
        <f>IF(O41&lt;(E41+H41+K41+N41),O41-E41-H41-K41-N41,O41-E41-H41-K41-N41)</f>
        <v>0</v>
      </c>
      <c r="Q41" s="21"/>
      <c r="R41" s="21">
        <f t="shared" ref="R41" si="33">IF(P31+Q31+R31&lt;0,0,IF((R31+Q31+P31)&gt;0,(P31+Q31+R31)*0.31925,0))</f>
        <v>0</v>
      </c>
      <c r="S41" s="21"/>
      <c r="T41" s="21"/>
      <c r="U41" s="21">
        <f t="shared" ref="U41" si="34">IF(S31+T31+U31&gt;0,0,IF((U31+T31+S31)&gt;0,(S31+T31+U31)*0.31925,0))</f>
        <v>0</v>
      </c>
      <c r="V41" s="21"/>
      <c r="W41" s="21"/>
      <c r="X41" s="21">
        <f t="shared" ref="X41" si="35">IF(V31+W31+X31&gt;0,0,IF((X31+W31+V31)&gt;0,(V31+W31+X31)*0.31925,0))</f>
        <v>0</v>
      </c>
      <c r="Y41" s="21"/>
      <c r="Z41" s="21"/>
      <c r="AA41" s="21">
        <f t="shared" ref="AA41" si="36">IF(Y31+Z31+AA31&gt;0,0,IF((AA31+Z31+Y31)&gt;0,(Y31+Z31+AA31)*0.31925,0))</f>
        <v>0</v>
      </c>
      <c r="AB41" s="47">
        <f t="shared" ref="AB41" si="37">IF(AB31&lt;0,0,AB31*0.31925)</f>
        <v>0</v>
      </c>
      <c r="AC41" s="21">
        <f>IF(AB41&lt;(R41+U41+X41+AA41),AB41-R41-U41-X41-AA41,AB41-R41-U41-X41-AA41)</f>
        <v>0</v>
      </c>
      <c r="AD41" s="21"/>
      <c r="AE41" s="21">
        <f t="shared" ref="AE41" si="38">IF(AC31+AD31+AE31&lt;0,0,IF((AE31+AD31+AC31)&gt;0,(AC31+AD31+AE31)*0.31925,0))</f>
        <v>0</v>
      </c>
      <c r="AF41" s="21"/>
      <c r="AG41" s="21"/>
      <c r="AH41" s="21">
        <f t="shared" ref="AH41" si="39">IF(AF31+AG31+AH31&gt;0,0,IF((AH31+AG31+AF31)&gt;0,(AF31+AG31+AH31)*0.31925,0))</f>
        <v>0</v>
      </c>
      <c r="AI41" s="21"/>
      <c r="AJ41" s="21"/>
      <c r="AK41" s="21">
        <f t="shared" ref="AK41" si="40">IF(AI31+AJ31+AK31&gt;0,0,IF((AK31+AJ31+AI31)&gt;0,(AI31+AJ31+AK31)*0.31925,0))</f>
        <v>0</v>
      </c>
      <c r="AL41" s="21"/>
      <c r="AM41" s="21"/>
      <c r="AN41" s="21">
        <f t="shared" ref="AN41" si="41">IF(AL31+AM31+AN31&lt;0,0,IF((AN31+AM31+AL31)&gt;0,(AL31+AM31+AN31)*0.31925,0))</f>
        <v>5311.8288461538441</v>
      </c>
      <c r="AO41" s="47">
        <f t="shared" ref="AO41" si="42">IF(AO31&lt;0,0,AO31*0.31925)</f>
        <v>4231.2903846153758</v>
      </c>
      <c r="AP41" s="21">
        <f>IF(AO41&lt;(AE41+AH41+AK41+AN41),AO41-AE41-AH41-AK41-AN41,AO41-AE41-AH41-AK41-AN41)</f>
        <v>-1080.5384615384683</v>
      </c>
      <c r="AQ41" s="21"/>
      <c r="AR41" s="21">
        <f t="shared" ref="AR41" si="43">IF(AP31+AQ31+AR31&lt;0,0,IF((AR31+AQ31+AP31)&gt;0,(AP31+AQ31+AR31)*0.31925,0))</f>
        <v>0</v>
      </c>
      <c r="AS41" s="21"/>
      <c r="AT41" s="21"/>
      <c r="AU41" s="21">
        <f t="shared" ref="AU41" si="44">IF(AS31+AT31+AU31&gt;0,0,IF((AU31+AT31+AS31)&gt;0,(AS31+AT31+AU31)*0.31925,0))</f>
        <v>0</v>
      </c>
      <c r="AV41" s="21"/>
      <c r="AW41" s="21"/>
      <c r="AX41" s="21">
        <f t="shared" ref="AX41" si="45">IF(AV31+AW31+AX31&gt;0,0,IF((AX31+AW31+AV31)&gt;0,(AV31+AW31+AX31)*0.31925,0))</f>
        <v>0</v>
      </c>
      <c r="AY41" s="21"/>
      <c r="AZ41" s="21"/>
      <c r="BA41" s="21">
        <f t="shared" ref="BA41" si="46">IF(AY31+AZ31+BA31&lt;0,0,IF((BA31+AZ31+AY31)&gt;0,(AY31+AZ31+BA31)*0.31925,0))</f>
        <v>21799.495096153842</v>
      </c>
      <c r="BB41" s="47">
        <f t="shared" ref="BB41" si="47">IF(BB31&lt;0,0,BB31*0.31925)</f>
        <v>16950.210384615413</v>
      </c>
      <c r="BC41" s="21">
        <f>IF(BB41&lt;(AR41+AU41+AX41+BA41),BB41-AR41-AU41-AX41-BA41,BB41-AR41-AU41-AX41-BA41)</f>
        <v>-4849.2847115384284</v>
      </c>
      <c r="BD41" s="21"/>
      <c r="BE41" s="21">
        <f t="shared" ref="BE41" si="48">IF(BC31+BD31+BE31&lt;0,0,IF((BE31+BD31+BC31)&gt;0,(BC31+BD31+BE31)*0.31925,0))</f>
        <v>0</v>
      </c>
      <c r="BF41" s="21"/>
      <c r="BG41" s="21"/>
      <c r="BH41" s="21">
        <f t="shared" ref="BH41" si="49">IF(BF31+BG31+BH31&gt;0,0,IF((BH31+BG31+BF31)&gt;0,(BF31+BG31+BH31)*0.31925,0))</f>
        <v>0</v>
      </c>
      <c r="BI41" s="21"/>
      <c r="BJ41" s="21"/>
      <c r="BK41" s="21">
        <f t="shared" ref="BK41" si="50">IF(BI31+BJ31+BK31&gt;0,0,IF((BK31+BJ31+BI31)&gt;0,(BI31+BJ31+BK31)*0.31925,0))</f>
        <v>0</v>
      </c>
      <c r="BL41" s="21"/>
      <c r="BM41" s="21"/>
      <c r="BN41" s="21">
        <f t="shared" ref="BN41" si="51">IF(BL31+BM31+BN31&lt;0,0,IF((BN31+BM31+BL31)&gt;0,(BL31+BM31+BN31)*0.31925,0))</f>
        <v>24860.396562499998</v>
      </c>
      <c r="BO41" s="47">
        <f t="shared" ref="BO41" si="52">IF(BO31&lt;0,0,BO31*0.31925)</f>
        <v>37411.311249999999</v>
      </c>
    </row>
    <row r="42" spans="1:67" x14ac:dyDescent="0.2">
      <c r="A42" s="184" t="s">
        <v>57</v>
      </c>
      <c r="B42" s="89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47">
        <f>SUM(C42:N42)</f>
        <v>0</v>
      </c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47">
        <f>SUM(P42:AA42)</f>
        <v>0</v>
      </c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47">
        <f>SUM(AC42:AN42)</f>
        <v>0</v>
      </c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47">
        <f>SUM(AP42:BA42)</f>
        <v>0</v>
      </c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47">
        <f>SUM(BC42:BN42)</f>
        <v>0</v>
      </c>
    </row>
    <row r="43" spans="1:67" ht="16" thickBot="1" x14ac:dyDescent="0.25">
      <c r="A43" s="197" t="s">
        <v>78</v>
      </c>
      <c r="B43" s="198"/>
      <c r="C43" s="199">
        <f>C36+C31</f>
        <v>0</v>
      </c>
      <c r="D43" s="199">
        <f t="shared" ref="D43:O43" si="53">D36+D31</f>
        <v>0</v>
      </c>
      <c r="E43" s="199">
        <f t="shared" si="53"/>
        <v>-73.717948717948275</v>
      </c>
      <c r="F43" s="199">
        <f t="shared" si="53"/>
        <v>-73.717948717948275</v>
      </c>
      <c r="G43" s="199">
        <f t="shared" si="53"/>
        <v>-73.717948717948275</v>
      </c>
      <c r="H43" s="199">
        <f t="shared" si="53"/>
        <v>9926.2820512820508</v>
      </c>
      <c r="I43" s="199">
        <f t="shared" si="53"/>
        <v>-73.717948717948275</v>
      </c>
      <c r="J43" s="199">
        <f t="shared" si="53"/>
        <v>-73.717948717948275</v>
      </c>
      <c r="K43" s="199">
        <f t="shared" si="53"/>
        <v>-73.717948717948275</v>
      </c>
      <c r="L43" s="199">
        <f t="shared" si="53"/>
        <v>9852.5641025641016</v>
      </c>
      <c r="M43" s="199">
        <f t="shared" si="53"/>
        <v>-147.43589743589746</v>
      </c>
      <c r="N43" s="199">
        <f t="shared" si="53"/>
        <v>-147.43589743589746</v>
      </c>
      <c r="O43" s="196">
        <f t="shared" si="53"/>
        <v>19041.666666666672</v>
      </c>
      <c r="P43" s="199">
        <f>P36+P31</f>
        <v>-1095.2820512820508</v>
      </c>
      <c r="Q43" s="199">
        <f t="shared" ref="Q43:AB43" si="54">Q36+Q31</f>
        <v>-10967.948717948719</v>
      </c>
      <c r="R43" s="199">
        <f t="shared" si="54"/>
        <v>-44007.948717948719</v>
      </c>
      <c r="S43" s="199">
        <f t="shared" si="54"/>
        <v>-10967.948717948719</v>
      </c>
      <c r="T43" s="199">
        <f t="shared" si="54"/>
        <v>-6011.9487179487187</v>
      </c>
      <c r="U43" s="199">
        <f t="shared" si="54"/>
        <v>-6011.9487179487187</v>
      </c>
      <c r="V43" s="199">
        <f t="shared" si="54"/>
        <v>-9811.9487179487187</v>
      </c>
      <c r="W43" s="199">
        <f t="shared" si="54"/>
        <v>11988.051282051281</v>
      </c>
      <c r="X43" s="199">
        <f t="shared" si="54"/>
        <v>4988.0512820512813</v>
      </c>
      <c r="Y43" s="199">
        <f t="shared" si="54"/>
        <v>-9811.9487179487187</v>
      </c>
      <c r="Z43" s="199">
        <f t="shared" si="54"/>
        <v>4988.0512820512813</v>
      </c>
      <c r="AA43" s="199">
        <f t="shared" si="54"/>
        <v>55988.051282051281</v>
      </c>
      <c r="AB43" s="196">
        <f t="shared" si="54"/>
        <v>-20734.717948717938</v>
      </c>
      <c r="AC43" s="199">
        <f>AC36+AC31</f>
        <v>4046.1538461538439</v>
      </c>
      <c r="AD43" s="199">
        <f t="shared" ref="AD43:AO43" si="55">AD36+AD31</f>
        <v>4046.1538461538439</v>
      </c>
      <c r="AE43" s="199">
        <f t="shared" si="55"/>
        <v>-30753.846153846156</v>
      </c>
      <c r="AF43" s="199">
        <f t="shared" si="55"/>
        <v>1546.1538461538439</v>
      </c>
      <c r="AG43" s="199">
        <f t="shared" si="55"/>
        <v>1546.1538461538439</v>
      </c>
      <c r="AH43" s="199">
        <f t="shared" si="55"/>
        <v>1546.1538461538439</v>
      </c>
      <c r="AI43" s="199">
        <f t="shared" si="55"/>
        <v>13546.153846153844</v>
      </c>
      <c r="AJ43" s="199">
        <f t="shared" si="55"/>
        <v>-453.84615384615608</v>
      </c>
      <c r="AK43" s="199">
        <f t="shared" si="55"/>
        <v>1546.1538461538439</v>
      </c>
      <c r="AL43" s="199">
        <f t="shared" si="55"/>
        <v>-34453.846153846156</v>
      </c>
      <c r="AM43" s="199">
        <f t="shared" si="55"/>
        <v>1546.1538461538439</v>
      </c>
      <c r="AN43" s="199">
        <f t="shared" si="55"/>
        <v>49546.153846153844</v>
      </c>
      <c r="AO43" s="196">
        <f t="shared" si="55"/>
        <v>13253.846153846127</v>
      </c>
      <c r="AP43" s="199">
        <f>AP36+AP31</f>
        <v>8121.1538461538439</v>
      </c>
      <c r="AQ43" s="199">
        <f t="shared" ref="AQ43:BA43" si="56">AQ36+AQ31</f>
        <v>7761.1538461538439</v>
      </c>
      <c r="AR43" s="199">
        <f t="shared" si="56"/>
        <v>-66438.846153846156</v>
      </c>
      <c r="AS43" s="199">
        <f t="shared" si="56"/>
        <v>7761.1538461538439</v>
      </c>
      <c r="AT43" s="199">
        <f t="shared" si="56"/>
        <v>561.15384615384755</v>
      </c>
      <c r="AU43" s="199">
        <f t="shared" si="56"/>
        <v>7761.1538461538439</v>
      </c>
      <c r="AV43" s="199">
        <f t="shared" si="56"/>
        <v>3761.1538461538439</v>
      </c>
      <c r="AW43" s="199">
        <f t="shared" si="56"/>
        <v>7761.1538461538439</v>
      </c>
      <c r="AX43" s="199">
        <f t="shared" si="56"/>
        <v>7761.1538461538439</v>
      </c>
      <c r="AY43" s="199">
        <f t="shared" si="56"/>
        <v>3761.1538461538439</v>
      </c>
      <c r="AZ43" s="199">
        <f t="shared" si="56"/>
        <v>7761.1538461538439</v>
      </c>
      <c r="BA43" s="199">
        <f t="shared" si="56"/>
        <v>56761.153846153844</v>
      </c>
      <c r="BB43" s="196">
        <f>BB36+BB31</f>
        <v>53093.846153846243</v>
      </c>
      <c r="BC43" s="199">
        <f>BC36+BC31</f>
        <v>49623.75</v>
      </c>
      <c r="BD43" s="199">
        <f t="shared" ref="BD43:BN43" si="57">SUM(BD36:BD42)+BD31</f>
        <v>9623.75</v>
      </c>
      <c r="BE43" s="199">
        <f t="shared" si="57"/>
        <v>-126676.25</v>
      </c>
      <c r="BF43" s="199">
        <f t="shared" si="57"/>
        <v>9623.75</v>
      </c>
      <c r="BG43" s="199">
        <f t="shared" si="57"/>
        <v>89623.75</v>
      </c>
      <c r="BH43" s="199">
        <f t="shared" si="57"/>
        <v>9623.75</v>
      </c>
      <c r="BI43" s="199">
        <f t="shared" si="57"/>
        <v>-21376.25</v>
      </c>
      <c r="BJ43" s="199">
        <f t="shared" si="57"/>
        <v>9623.75</v>
      </c>
      <c r="BK43" s="199">
        <f t="shared" si="57"/>
        <v>9623.75</v>
      </c>
      <c r="BL43" s="199">
        <f t="shared" si="57"/>
        <v>8623.75</v>
      </c>
      <c r="BM43" s="199">
        <f t="shared" si="57"/>
        <v>9623.75</v>
      </c>
      <c r="BN43" s="199">
        <f t="shared" si="57"/>
        <v>84484.146562499998</v>
      </c>
      <c r="BO43" s="196">
        <f>BO36+BO31</f>
        <v>117185</v>
      </c>
    </row>
    <row r="44" spans="1:67" ht="16" x14ac:dyDescent="0.25">
      <c r="AT44" s="220"/>
      <c r="AU44" s="220"/>
      <c r="AV44" s="220"/>
      <c r="BB44" s="200"/>
    </row>
    <row r="45" spans="1:67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</row>
    <row r="46" spans="1:67" x14ac:dyDescent="0.2">
      <c r="A46" s="3" t="s">
        <v>60</v>
      </c>
      <c r="B46" s="4"/>
      <c r="C46" s="5"/>
      <c r="D46" s="5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</row>
    <row r="47" spans="1:67" x14ac:dyDescent="0.2">
      <c r="A47" s="6" t="s">
        <v>65</v>
      </c>
      <c r="B47" s="7">
        <v>4.5999999999999996</v>
      </c>
      <c r="C47" s="8"/>
      <c r="D47" s="8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</row>
    <row r="48" spans="1:67" x14ac:dyDescent="0.2">
      <c r="A48" s="34" t="s">
        <v>64</v>
      </c>
      <c r="B48" s="7"/>
      <c r="C48" s="9">
        <f>C31+C36+C42</f>
        <v>0</v>
      </c>
      <c r="D48" s="9">
        <f>D31+D36+D42</f>
        <v>0</v>
      </c>
      <c r="E48" s="9">
        <f>E31+E36+E42</f>
        <v>-73.717948717948275</v>
      </c>
      <c r="F48" s="9">
        <f t="shared" ref="F48:AN48" si="58">F31+F36+F42</f>
        <v>-73.717948717948275</v>
      </c>
      <c r="G48" s="9">
        <f t="shared" si="58"/>
        <v>-73.717948717948275</v>
      </c>
      <c r="H48" s="9">
        <f t="shared" si="58"/>
        <v>9926.2820512820508</v>
      </c>
      <c r="I48" s="9">
        <f t="shared" si="58"/>
        <v>-73.717948717948275</v>
      </c>
      <c r="J48" s="9">
        <f t="shared" si="58"/>
        <v>-73.717948717948275</v>
      </c>
      <c r="K48" s="9">
        <f t="shared" si="58"/>
        <v>-73.717948717948275</v>
      </c>
      <c r="L48" s="9">
        <f t="shared" si="58"/>
        <v>9852.5641025641016</v>
      </c>
      <c r="M48" s="9">
        <f t="shared" si="58"/>
        <v>-147.43589743589746</v>
      </c>
      <c r="N48" s="9">
        <f t="shared" si="58"/>
        <v>-147.43589743589746</v>
      </c>
      <c r="O48" s="37"/>
      <c r="P48" s="9">
        <f t="shared" si="58"/>
        <v>-1095.2820512820508</v>
      </c>
      <c r="Q48" s="9">
        <f t="shared" si="58"/>
        <v>-10967.948717948719</v>
      </c>
      <c r="R48" s="9">
        <f t="shared" si="58"/>
        <v>-44007.948717948719</v>
      </c>
      <c r="S48" s="9">
        <f t="shared" si="58"/>
        <v>-10967.948717948719</v>
      </c>
      <c r="T48" s="9">
        <f t="shared" si="58"/>
        <v>-6011.9487179487187</v>
      </c>
      <c r="U48" s="9">
        <f t="shared" si="58"/>
        <v>-6011.9487179487187</v>
      </c>
      <c r="V48" s="9">
        <f t="shared" si="58"/>
        <v>-9811.9487179487187</v>
      </c>
      <c r="W48" s="9">
        <f t="shared" si="58"/>
        <v>11988.051282051281</v>
      </c>
      <c r="X48" s="9">
        <f t="shared" si="58"/>
        <v>4988.0512820512813</v>
      </c>
      <c r="Y48" s="9">
        <f t="shared" si="58"/>
        <v>-9811.9487179487187</v>
      </c>
      <c r="Z48" s="9">
        <f t="shared" si="58"/>
        <v>4988.0512820512813</v>
      </c>
      <c r="AA48" s="9">
        <f t="shared" si="58"/>
        <v>55988.051282051281</v>
      </c>
      <c r="AB48" s="39"/>
      <c r="AC48" s="9">
        <f t="shared" si="58"/>
        <v>4046.1538461538439</v>
      </c>
      <c r="AD48" s="9">
        <f t="shared" si="58"/>
        <v>4046.1538461538439</v>
      </c>
      <c r="AE48" s="9">
        <f t="shared" si="58"/>
        <v>-30753.846153846156</v>
      </c>
      <c r="AF48" s="9">
        <f t="shared" si="58"/>
        <v>1546.1538461538439</v>
      </c>
      <c r="AG48" s="9">
        <f t="shared" si="58"/>
        <v>1546.1538461538439</v>
      </c>
      <c r="AH48" s="9">
        <f t="shared" si="58"/>
        <v>1546.1538461538439</v>
      </c>
      <c r="AI48" s="9">
        <f t="shared" si="58"/>
        <v>13546.153846153844</v>
      </c>
      <c r="AJ48" s="9">
        <f t="shared" si="58"/>
        <v>-453.84615384615608</v>
      </c>
      <c r="AK48" s="9">
        <f t="shared" si="58"/>
        <v>1546.1538461538439</v>
      </c>
      <c r="AL48" s="9">
        <f t="shared" si="58"/>
        <v>-34453.846153846156</v>
      </c>
      <c r="AM48" s="9">
        <f t="shared" si="58"/>
        <v>1546.1538461538439</v>
      </c>
      <c r="AN48" s="9">
        <f t="shared" si="58"/>
        <v>49546.153846153844</v>
      </c>
      <c r="AO48" s="39"/>
      <c r="AP48" s="9">
        <f t="shared" ref="AP48:BA48" si="59">AP31+AP36+AP42</f>
        <v>8121.1538461538439</v>
      </c>
      <c r="AQ48" s="9">
        <f t="shared" si="59"/>
        <v>7761.1538461538439</v>
      </c>
      <c r="AR48" s="9">
        <f t="shared" si="59"/>
        <v>-66438.846153846156</v>
      </c>
      <c r="AS48" s="9">
        <f t="shared" si="59"/>
        <v>7761.1538461538439</v>
      </c>
      <c r="AT48" s="9">
        <f t="shared" si="59"/>
        <v>561.15384615384755</v>
      </c>
      <c r="AU48" s="9">
        <f t="shared" si="59"/>
        <v>7761.1538461538439</v>
      </c>
      <c r="AV48" s="9">
        <f t="shared" si="59"/>
        <v>3761.1538461538439</v>
      </c>
      <c r="AW48" s="9">
        <f t="shared" si="59"/>
        <v>7761.1538461538439</v>
      </c>
      <c r="AX48" s="9">
        <f t="shared" si="59"/>
        <v>7761.1538461538439</v>
      </c>
      <c r="AY48" s="9">
        <f t="shared" si="59"/>
        <v>3761.1538461538439</v>
      </c>
      <c r="AZ48" s="9">
        <f t="shared" si="59"/>
        <v>7761.1538461538439</v>
      </c>
      <c r="BA48" s="9">
        <f t="shared" si="59"/>
        <v>56761.153846153844</v>
      </c>
      <c r="BB48" s="39"/>
      <c r="BC48" s="9">
        <f t="shared" ref="BC48:BN48" si="60">BC31+BC36+BC42</f>
        <v>49623.75</v>
      </c>
      <c r="BD48" s="9">
        <f t="shared" si="60"/>
        <v>9623.75</v>
      </c>
      <c r="BE48" s="9">
        <f t="shared" si="60"/>
        <v>-126676.25</v>
      </c>
      <c r="BF48" s="9">
        <f t="shared" si="60"/>
        <v>9623.75</v>
      </c>
      <c r="BG48" s="9">
        <f t="shared" si="60"/>
        <v>89623.75</v>
      </c>
      <c r="BH48" s="9">
        <f t="shared" si="60"/>
        <v>9623.75</v>
      </c>
      <c r="BI48" s="9">
        <f t="shared" si="60"/>
        <v>-21376.25</v>
      </c>
      <c r="BJ48" s="9">
        <f t="shared" si="60"/>
        <v>9623.75</v>
      </c>
      <c r="BK48" s="9">
        <f t="shared" si="60"/>
        <v>9623.75</v>
      </c>
      <c r="BL48" s="9">
        <f t="shared" si="60"/>
        <v>8623.75</v>
      </c>
      <c r="BM48" s="9">
        <f t="shared" si="60"/>
        <v>9623.75</v>
      </c>
      <c r="BN48" s="9">
        <f t="shared" si="60"/>
        <v>59623.75</v>
      </c>
      <c r="BO48" s="39"/>
    </row>
    <row r="49" spans="1:67" x14ac:dyDescent="0.2">
      <c r="A49" s="34" t="s">
        <v>66</v>
      </c>
      <c r="B49" s="7"/>
      <c r="C49" s="9"/>
      <c r="D49" s="9">
        <f>IF(C48&gt;0,0,-(C48))</f>
        <v>0</v>
      </c>
      <c r="E49" s="9">
        <f t="shared" ref="E49:N49" si="61">IF(D48-D49&gt;0,0,-(D48-D49))</f>
        <v>0</v>
      </c>
      <c r="F49" s="9">
        <f t="shared" si="61"/>
        <v>73.717948717948275</v>
      </c>
      <c r="G49" s="9">
        <f t="shared" si="61"/>
        <v>147.43589743589655</v>
      </c>
      <c r="H49" s="9">
        <f t="shared" si="61"/>
        <v>221.15384615384482</v>
      </c>
      <c r="I49" s="9">
        <f t="shared" si="61"/>
        <v>0</v>
      </c>
      <c r="J49" s="9">
        <f t="shared" si="61"/>
        <v>73.717948717948275</v>
      </c>
      <c r="K49" s="9">
        <f t="shared" si="61"/>
        <v>147.43589743589655</v>
      </c>
      <c r="L49" s="9">
        <f t="shared" si="61"/>
        <v>221.15384615384482</v>
      </c>
      <c r="M49" s="9">
        <f t="shared" si="61"/>
        <v>0</v>
      </c>
      <c r="N49" s="9">
        <f t="shared" si="61"/>
        <v>147.43589743589746</v>
      </c>
      <c r="O49" s="37"/>
      <c r="P49" s="9">
        <f>IF(N48-N49&gt;0,0,-(N48-N49))</f>
        <v>294.87179487179492</v>
      </c>
      <c r="Q49" s="9">
        <f t="shared" ref="Q49:AA49" si="62">IF(P48-P49&gt;0,0,-(P48-P49))</f>
        <v>1390.1538461538457</v>
      </c>
      <c r="R49" s="9">
        <f t="shared" si="62"/>
        <v>12358.102564102564</v>
      </c>
      <c r="S49" s="9">
        <f t="shared" si="62"/>
        <v>56366.051282051281</v>
      </c>
      <c r="T49" s="9">
        <f t="shared" si="62"/>
        <v>67334</v>
      </c>
      <c r="U49" s="9">
        <f t="shared" si="62"/>
        <v>73345.948717948719</v>
      </c>
      <c r="V49" s="9">
        <f t="shared" si="62"/>
        <v>79357.897435897437</v>
      </c>
      <c r="W49" s="9">
        <f t="shared" si="62"/>
        <v>89169.846153846156</v>
      </c>
      <c r="X49" s="9">
        <f t="shared" si="62"/>
        <v>77181.794871794875</v>
      </c>
      <c r="Y49" s="9">
        <f t="shared" si="62"/>
        <v>72193.743589743593</v>
      </c>
      <c r="Z49" s="9">
        <f t="shared" si="62"/>
        <v>82005.692307692312</v>
      </c>
      <c r="AA49" s="9">
        <f t="shared" si="62"/>
        <v>77017.641025641031</v>
      </c>
      <c r="AB49" s="39"/>
      <c r="AC49" s="9">
        <f>IF(AA48-AA49&gt;0,0,-(AA48-AA49))</f>
        <v>21029.58974358975</v>
      </c>
      <c r="AD49" s="9">
        <f t="shared" ref="AD49:AN49" si="63">IF(AC48-AC49&gt;0,0,-(AC48-AC49))</f>
        <v>16983.435897435906</v>
      </c>
      <c r="AE49" s="9">
        <f t="shared" si="63"/>
        <v>12937.282051282062</v>
      </c>
      <c r="AF49" s="9">
        <f t="shared" si="63"/>
        <v>43691.128205128218</v>
      </c>
      <c r="AG49" s="9">
        <f t="shared" si="63"/>
        <v>42144.974358974374</v>
      </c>
      <c r="AH49" s="9">
        <f t="shared" si="63"/>
        <v>40598.82051282053</v>
      </c>
      <c r="AI49" s="9">
        <f t="shared" si="63"/>
        <v>39052.666666666686</v>
      </c>
      <c r="AJ49" s="9">
        <f t="shared" si="63"/>
        <v>25506.512820512842</v>
      </c>
      <c r="AK49" s="9">
        <f t="shared" si="63"/>
        <v>25960.358974358998</v>
      </c>
      <c r="AL49" s="9">
        <f t="shared" si="63"/>
        <v>24414.205128205154</v>
      </c>
      <c r="AM49" s="9">
        <f t="shared" si="63"/>
        <v>58868.05128205131</v>
      </c>
      <c r="AN49" s="9">
        <f t="shared" si="63"/>
        <v>57321.897435897466</v>
      </c>
      <c r="AO49" s="39"/>
      <c r="AP49" s="9">
        <f>IF(AN48-AN49&gt;0,0,-(AN48-AN49))</f>
        <v>7775.7435897436226</v>
      </c>
      <c r="AQ49" s="9">
        <f t="shared" ref="AQ49:BA49" si="64">IF(AP48-AP49&gt;0,0,-(AP48-AP49))</f>
        <v>0</v>
      </c>
      <c r="AR49" s="9">
        <f t="shared" si="64"/>
        <v>0</v>
      </c>
      <c r="AS49" s="9">
        <f t="shared" si="64"/>
        <v>66438.846153846156</v>
      </c>
      <c r="AT49" s="9">
        <f t="shared" si="64"/>
        <v>58677.692307692312</v>
      </c>
      <c r="AU49" s="9">
        <f t="shared" si="64"/>
        <v>58116.538461538468</v>
      </c>
      <c r="AV49" s="9">
        <f t="shared" si="64"/>
        <v>50355.384615384624</v>
      </c>
      <c r="AW49" s="9">
        <f t="shared" si="64"/>
        <v>46594.23076923078</v>
      </c>
      <c r="AX49" s="9">
        <f t="shared" si="64"/>
        <v>38833.076923076937</v>
      </c>
      <c r="AY49" s="9">
        <f t="shared" si="64"/>
        <v>31071.923076923093</v>
      </c>
      <c r="AZ49" s="9">
        <f t="shared" si="64"/>
        <v>27310.769230769249</v>
      </c>
      <c r="BA49" s="9">
        <f t="shared" si="64"/>
        <v>19549.615384615405</v>
      </c>
      <c r="BB49" s="39"/>
      <c r="BC49" s="9">
        <f>IF(BA48-BA49&gt;0,0,-(BA48-BA49))</f>
        <v>0</v>
      </c>
      <c r="BD49" s="9">
        <f t="shared" ref="BD49:BN49" si="65">IF(BC48-BC49&gt;0,0,-(BC48-BC49))</f>
        <v>0</v>
      </c>
      <c r="BE49" s="9">
        <f t="shared" si="65"/>
        <v>0</v>
      </c>
      <c r="BF49" s="9">
        <f t="shared" si="65"/>
        <v>126676.25</v>
      </c>
      <c r="BG49" s="9">
        <f t="shared" si="65"/>
        <v>117052.5</v>
      </c>
      <c r="BH49" s="9">
        <f t="shared" si="65"/>
        <v>27428.75</v>
      </c>
      <c r="BI49" s="9">
        <f t="shared" si="65"/>
        <v>17805</v>
      </c>
      <c r="BJ49" s="9">
        <f t="shared" si="65"/>
        <v>39181.25</v>
      </c>
      <c r="BK49" s="9">
        <f t="shared" si="65"/>
        <v>29557.5</v>
      </c>
      <c r="BL49" s="9">
        <f t="shared" si="65"/>
        <v>19933.75</v>
      </c>
      <c r="BM49" s="9">
        <f t="shared" si="65"/>
        <v>11310</v>
      </c>
      <c r="BN49" s="9">
        <f t="shared" si="65"/>
        <v>1686.25</v>
      </c>
      <c r="BO49" s="39"/>
    </row>
    <row r="50" spans="1:67" x14ac:dyDescent="0.2">
      <c r="A50" s="34" t="s">
        <v>69</v>
      </c>
      <c r="B50" s="7"/>
      <c r="C50" s="9">
        <f>IF(C48--C49&gt;0,C48-C49,0)</f>
        <v>0</v>
      </c>
      <c r="D50" s="9">
        <f t="shared" ref="D50:N50" si="66">IF(D48-D49&gt;0,D48-D49,0)</f>
        <v>0</v>
      </c>
      <c r="E50" s="9">
        <f t="shared" si="66"/>
        <v>0</v>
      </c>
      <c r="F50" s="9">
        <f t="shared" si="66"/>
        <v>0</v>
      </c>
      <c r="G50" s="9">
        <f t="shared" si="66"/>
        <v>0</v>
      </c>
      <c r="H50" s="9">
        <f t="shared" si="66"/>
        <v>9705.1282051282069</v>
      </c>
      <c r="I50" s="9">
        <f t="shared" si="66"/>
        <v>0</v>
      </c>
      <c r="J50" s="9">
        <f t="shared" si="66"/>
        <v>0</v>
      </c>
      <c r="K50" s="9">
        <f>IF(K48-K49&gt;0,K48-K49,0)</f>
        <v>0</v>
      </c>
      <c r="L50" s="9">
        <f t="shared" si="66"/>
        <v>9631.4102564102577</v>
      </c>
      <c r="M50" s="9">
        <f t="shared" si="66"/>
        <v>0</v>
      </c>
      <c r="N50" s="9">
        <f t="shared" si="66"/>
        <v>0</v>
      </c>
      <c r="O50" s="37"/>
      <c r="P50" s="9">
        <f t="shared" ref="P50:AA50" si="67">IF(P48-P49&gt;0,P48-P49,0)</f>
        <v>0</v>
      </c>
      <c r="Q50" s="9">
        <f t="shared" si="67"/>
        <v>0</v>
      </c>
      <c r="R50" s="9">
        <f t="shared" si="67"/>
        <v>0</v>
      </c>
      <c r="S50" s="9">
        <f t="shared" si="67"/>
        <v>0</v>
      </c>
      <c r="T50" s="9">
        <f t="shared" si="67"/>
        <v>0</v>
      </c>
      <c r="U50" s="9">
        <f t="shared" si="67"/>
        <v>0</v>
      </c>
      <c r="V50" s="9">
        <f t="shared" si="67"/>
        <v>0</v>
      </c>
      <c r="W50" s="9">
        <f t="shared" si="67"/>
        <v>0</v>
      </c>
      <c r="X50" s="9">
        <f t="shared" si="67"/>
        <v>0</v>
      </c>
      <c r="Y50" s="9">
        <f t="shared" si="67"/>
        <v>0</v>
      </c>
      <c r="Z50" s="9">
        <f t="shared" si="67"/>
        <v>0</v>
      </c>
      <c r="AA50" s="9">
        <f t="shared" si="67"/>
        <v>0</v>
      </c>
      <c r="AB50" s="39"/>
      <c r="AC50" s="9">
        <f t="shared" ref="AC50:AN50" si="68">IF(AC48-AC49&gt;0,AC48-AC49,0)</f>
        <v>0</v>
      </c>
      <c r="AD50" s="9">
        <f t="shared" si="68"/>
        <v>0</v>
      </c>
      <c r="AE50" s="9">
        <f t="shared" si="68"/>
        <v>0</v>
      </c>
      <c r="AF50" s="9">
        <f t="shared" si="68"/>
        <v>0</v>
      </c>
      <c r="AG50" s="9">
        <f t="shared" si="68"/>
        <v>0</v>
      </c>
      <c r="AH50" s="9">
        <f t="shared" si="68"/>
        <v>0</v>
      </c>
      <c r="AI50" s="9">
        <f t="shared" si="68"/>
        <v>0</v>
      </c>
      <c r="AJ50" s="9">
        <f t="shared" si="68"/>
        <v>0</v>
      </c>
      <c r="AK50" s="9">
        <f t="shared" si="68"/>
        <v>0</v>
      </c>
      <c r="AL50" s="9">
        <f t="shared" si="68"/>
        <v>0</v>
      </c>
      <c r="AM50" s="9">
        <f t="shared" si="68"/>
        <v>0</v>
      </c>
      <c r="AN50" s="9">
        <f t="shared" si="68"/>
        <v>0</v>
      </c>
      <c r="AO50" s="39"/>
      <c r="AP50" s="9">
        <f t="shared" ref="AP50:BA50" si="69">IF(AP48-AP49&gt;0,AP48-AP49,0)</f>
        <v>345.41025641022134</v>
      </c>
      <c r="AQ50" s="9">
        <f t="shared" si="69"/>
        <v>7761.1538461538439</v>
      </c>
      <c r="AR50" s="9">
        <f t="shared" si="69"/>
        <v>0</v>
      </c>
      <c r="AS50" s="9">
        <f t="shared" si="69"/>
        <v>0</v>
      </c>
      <c r="AT50" s="9">
        <f t="shared" si="69"/>
        <v>0</v>
      </c>
      <c r="AU50" s="9">
        <f t="shared" si="69"/>
        <v>0</v>
      </c>
      <c r="AV50" s="9">
        <f t="shared" si="69"/>
        <v>0</v>
      </c>
      <c r="AW50" s="9">
        <f t="shared" si="69"/>
        <v>0</v>
      </c>
      <c r="AX50" s="9">
        <f t="shared" si="69"/>
        <v>0</v>
      </c>
      <c r="AY50" s="9">
        <f t="shared" si="69"/>
        <v>0</v>
      </c>
      <c r="AZ50" s="9">
        <f t="shared" si="69"/>
        <v>0</v>
      </c>
      <c r="BA50" s="9">
        <f t="shared" si="69"/>
        <v>37211.538461538439</v>
      </c>
      <c r="BB50" s="39"/>
      <c r="BC50" s="9">
        <f t="shared" ref="BC50:BN50" si="70">IF(BC48-BC49&gt;0,BC48-BC49,0)</f>
        <v>49623.75</v>
      </c>
      <c r="BD50" s="9">
        <f t="shared" si="70"/>
        <v>9623.75</v>
      </c>
      <c r="BE50" s="9">
        <f t="shared" si="70"/>
        <v>0</v>
      </c>
      <c r="BF50" s="9">
        <f t="shared" si="70"/>
        <v>0</v>
      </c>
      <c r="BG50" s="9">
        <f t="shared" si="70"/>
        <v>0</v>
      </c>
      <c r="BH50" s="9">
        <f t="shared" si="70"/>
        <v>0</v>
      </c>
      <c r="BI50" s="9">
        <f t="shared" si="70"/>
        <v>0</v>
      </c>
      <c r="BJ50" s="9">
        <f t="shared" si="70"/>
        <v>0</v>
      </c>
      <c r="BK50" s="9">
        <f t="shared" si="70"/>
        <v>0</v>
      </c>
      <c r="BL50" s="9">
        <f t="shared" si="70"/>
        <v>0</v>
      </c>
      <c r="BM50" s="9">
        <f t="shared" si="70"/>
        <v>0</v>
      </c>
      <c r="BN50" s="9">
        <f t="shared" si="70"/>
        <v>57937.5</v>
      </c>
      <c r="BO50" s="39"/>
    </row>
    <row r="51" spans="1:67" x14ac:dyDescent="0.2">
      <c r="A51" s="34" t="s">
        <v>67</v>
      </c>
      <c r="B51" s="7"/>
      <c r="C51" s="9">
        <f t="shared" ref="C51:N51" si="71">C50*0.035*$B$47</f>
        <v>0</v>
      </c>
      <c r="D51" s="9">
        <f t="shared" si="71"/>
        <v>0</v>
      </c>
      <c r="E51" s="9">
        <f t="shared" si="71"/>
        <v>0</v>
      </c>
      <c r="F51" s="9">
        <f t="shared" si="71"/>
        <v>0</v>
      </c>
      <c r="G51" s="9">
        <f t="shared" si="71"/>
        <v>0</v>
      </c>
      <c r="H51" s="9">
        <f t="shared" si="71"/>
        <v>1562.5256410256413</v>
      </c>
      <c r="I51" s="9">
        <f t="shared" si="71"/>
        <v>0</v>
      </c>
      <c r="J51" s="9">
        <f t="shared" si="71"/>
        <v>0</v>
      </c>
      <c r="K51" s="9">
        <f t="shared" si="71"/>
        <v>0</v>
      </c>
      <c r="L51" s="9">
        <f t="shared" si="71"/>
        <v>1550.6570512820515</v>
      </c>
      <c r="M51" s="9">
        <f t="shared" si="71"/>
        <v>0</v>
      </c>
      <c r="N51" s="9">
        <f t="shared" si="71"/>
        <v>0</v>
      </c>
      <c r="O51" s="37"/>
      <c r="P51" s="9">
        <f t="shared" ref="P51:AA51" si="72">P50*0.035*$B$47</f>
        <v>0</v>
      </c>
      <c r="Q51" s="9">
        <f t="shared" si="72"/>
        <v>0</v>
      </c>
      <c r="R51" s="9">
        <f t="shared" si="72"/>
        <v>0</v>
      </c>
      <c r="S51" s="9">
        <f t="shared" si="72"/>
        <v>0</v>
      </c>
      <c r="T51" s="9">
        <f t="shared" si="72"/>
        <v>0</v>
      </c>
      <c r="U51" s="9">
        <f t="shared" si="72"/>
        <v>0</v>
      </c>
      <c r="V51" s="9">
        <f t="shared" si="72"/>
        <v>0</v>
      </c>
      <c r="W51" s="9">
        <f t="shared" si="72"/>
        <v>0</v>
      </c>
      <c r="X51" s="9">
        <f t="shared" si="72"/>
        <v>0</v>
      </c>
      <c r="Y51" s="9">
        <f t="shared" si="72"/>
        <v>0</v>
      </c>
      <c r="Z51" s="9">
        <f t="shared" si="72"/>
        <v>0</v>
      </c>
      <c r="AA51" s="9">
        <f t="shared" si="72"/>
        <v>0</v>
      </c>
      <c r="AB51" s="37"/>
      <c r="AC51" s="9">
        <f t="shared" ref="AC51:AN51" si="73">AC50*0.035*$B$47</f>
        <v>0</v>
      </c>
      <c r="AD51" s="9">
        <f t="shared" si="73"/>
        <v>0</v>
      </c>
      <c r="AE51" s="9">
        <f t="shared" si="73"/>
        <v>0</v>
      </c>
      <c r="AF51" s="9">
        <f t="shared" si="73"/>
        <v>0</v>
      </c>
      <c r="AG51" s="9">
        <f t="shared" si="73"/>
        <v>0</v>
      </c>
      <c r="AH51" s="9">
        <f t="shared" si="73"/>
        <v>0</v>
      </c>
      <c r="AI51" s="9">
        <f t="shared" si="73"/>
        <v>0</v>
      </c>
      <c r="AJ51" s="9">
        <f t="shared" si="73"/>
        <v>0</v>
      </c>
      <c r="AK51" s="9">
        <f t="shared" si="73"/>
        <v>0</v>
      </c>
      <c r="AL51" s="9">
        <f t="shared" si="73"/>
        <v>0</v>
      </c>
      <c r="AM51" s="9">
        <f t="shared" si="73"/>
        <v>0</v>
      </c>
      <c r="AN51" s="9">
        <f t="shared" si="73"/>
        <v>0</v>
      </c>
      <c r="AO51" s="39"/>
      <c r="AP51" s="9">
        <f t="shared" ref="AP51:BA51" si="74">AP50*0.035*$B$47</f>
        <v>55.611051282045629</v>
      </c>
      <c r="AQ51" s="9">
        <f t="shared" si="74"/>
        <v>1249.5457692307689</v>
      </c>
      <c r="AR51" s="9">
        <f t="shared" si="74"/>
        <v>0</v>
      </c>
      <c r="AS51" s="9">
        <f t="shared" si="74"/>
        <v>0</v>
      </c>
      <c r="AT51" s="9">
        <f t="shared" si="74"/>
        <v>0</v>
      </c>
      <c r="AU51" s="9">
        <f t="shared" si="74"/>
        <v>0</v>
      </c>
      <c r="AV51" s="9">
        <f t="shared" si="74"/>
        <v>0</v>
      </c>
      <c r="AW51" s="9">
        <f t="shared" si="74"/>
        <v>0</v>
      </c>
      <c r="AX51" s="9">
        <f t="shared" si="74"/>
        <v>0</v>
      </c>
      <c r="AY51" s="9">
        <f t="shared" si="74"/>
        <v>0</v>
      </c>
      <c r="AZ51" s="9">
        <f t="shared" si="74"/>
        <v>0</v>
      </c>
      <c r="BA51" s="9">
        <f t="shared" si="74"/>
        <v>5991.0576923076887</v>
      </c>
      <c r="BB51" s="39"/>
      <c r="BC51" s="9">
        <f t="shared" ref="BC51:BN51" si="75">BC50*0.035*$B$47</f>
        <v>7989.4237499999999</v>
      </c>
      <c r="BD51" s="9">
        <f t="shared" si="75"/>
        <v>1549.4237499999999</v>
      </c>
      <c r="BE51" s="9">
        <f t="shared" si="75"/>
        <v>0</v>
      </c>
      <c r="BF51" s="9">
        <f t="shared" si="75"/>
        <v>0</v>
      </c>
      <c r="BG51" s="9">
        <f t="shared" si="75"/>
        <v>0</v>
      </c>
      <c r="BH51" s="9">
        <f t="shared" si="75"/>
        <v>0</v>
      </c>
      <c r="BI51" s="9">
        <f t="shared" si="75"/>
        <v>0</v>
      </c>
      <c r="BJ51" s="9">
        <f t="shared" si="75"/>
        <v>0</v>
      </c>
      <c r="BK51" s="9">
        <f t="shared" si="75"/>
        <v>0</v>
      </c>
      <c r="BL51" s="9">
        <f t="shared" si="75"/>
        <v>0</v>
      </c>
      <c r="BM51" s="9">
        <f t="shared" si="75"/>
        <v>0</v>
      </c>
      <c r="BN51" s="9">
        <f t="shared" si="75"/>
        <v>9327.9375</v>
      </c>
      <c r="BO51" s="39"/>
    </row>
    <row r="52" spans="1:67" x14ac:dyDescent="0.2">
      <c r="A52" s="34" t="s">
        <v>68</v>
      </c>
      <c r="B52" s="10">
        <v>0.15</v>
      </c>
      <c r="C52" s="9">
        <f t="shared" ref="C52:N52" si="76">C50*$B$52</f>
        <v>0</v>
      </c>
      <c r="D52" s="9">
        <f t="shared" si="76"/>
        <v>0</v>
      </c>
      <c r="E52" s="9">
        <f t="shared" si="76"/>
        <v>0</v>
      </c>
      <c r="F52" s="9">
        <f t="shared" si="76"/>
        <v>0</v>
      </c>
      <c r="G52" s="9">
        <f t="shared" si="76"/>
        <v>0</v>
      </c>
      <c r="H52" s="9">
        <f t="shared" si="76"/>
        <v>1455.7692307692309</v>
      </c>
      <c r="I52" s="9">
        <f t="shared" si="76"/>
        <v>0</v>
      </c>
      <c r="J52" s="9">
        <f t="shared" si="76"/>
        <v>0</v>
      </c>
      <c r="K52" s="9">
        <f t="shared" si="76"/>
        <v>0</v>
      </c>
      <c r="L52" s="9">
        <f t="shared" si="76"/>
        <v>1444.7115384615386</v>
      </c>
      <c r="M52" s="9">
        <f t="shared" si="76"/>
        <v>0</v>
      </c>
      <c r="N52" s="9">
        <f t="shared" si="76"/>
        <v>0</v>
      </c>
      <c r="O52" s="37"/>
      <c r="P52" s="9">
        <f t="shared" ref="P52:AA52" si="77">P50*$B$52</f>
        <v>0</v>
      </c>
      <c r="Q52" s="9">
        <f t="shared" si="77"/>
        <v>0</v>
      </c>
      <c r="R52" s="9">
        <f t="shared" si="77"/>
        <v>0</v>
      </c>
      <c r="S52" s="9">
        <f t="shared" si="77"/>
        <v>0</v>
      </c>
      <c r="T52" s="9">
        <f t="shared" si="77"/>
        <v>0</v>
      </c>
      <c r="U52" s="9">
        <f t="shared" si="77"/>
        <v>0</v>
      </c>
      <c r="V52" s="9">
        <f t="shared" si="77"/>
        <v>0</v>
      </c>
      <c r="W52" s="9">
        <f t="shared" si="77"/>
        <v>0</v>
      </c>
      <c r="X52" s="9">
        <f t="shared" si="77"/>
        <v>0</v>
      </c>
      <c r="Y52" s="9">
        <f t="shared" si="77"/>
        <v>0</v>
      </c>
      <c r="Z52" s="9">
        <f t="shared" si="77"/>
        <v>0</v>
      </c>
      <c r="AA52" s="9">
        <f t="shared" si="77"/>
        <v>0</v>
      </c>
      <c r="AB52" s="39"/>
      <c r="AC52" s="9">
        <f t="shared" ref="AC52:AN52" si="78">AC50*$B$52</f>
        <v>0</v>
      </c>
      <c r="AD52" s="9">
        <f t="shared" si="78"/>
        <v>0</v>
      </c>
      <c r="AE52" s="9">
        <f t="shared" si="78"/>
        <v>0</v>
      </c>
      <c r="AF52" s="9">
        <f t="shared" si="78"/>
        <v>0</v>
      </c>
      <c r="AG52" s="9">
        <f t="shared" si="78"/>
        <v>0</v>
      </c>
      <c r="AH52" s="9">
        <f t="shared" si="78"/>
        <v>0</v>
      </c>
      <c r="AI52" s="9">
        <f t="shared" si="78"/>
        <v>0</v>
      </c>
      <c r="AJ52" s="9">
        <f t="shared" si="78"/>
        <v>0</v>
      </c>
      <c r="AK52" s="9">
        <f t="shared" si="78"/>
        <v>0</v>
      </c>
      <c r="AL52" s="9">
        <f t="shared" si="78"/>
        <v>0</v>
      </c>
      <c r="AM52" s="9">
        <f t="shared" si="78"/>
        <v>0</v>
      </c>
      <c r="AN52" s="9">
        <f t="shared" si="78"/>
        <v>0</v>
      </c>
      <c r="AO52" s="39"/>
      <c r="AP52" s="9">
        <f t="shared" ref="AP52:BA52" si="79">AP50*$B$52</f>
        <v>51.811538461533196</v>
      </c>
      <c r="AQ52" s="9">
        <f t="shared" si="79"/>
        <v>1164.1730769230765</v>
      </c>
      <c r="AR52" s="9">
        <f t="shared" si="79"/>
        <v>0</v>
      </c>
      <c r="AS52" s="9">
        <f t="shared" si="79"/>
        <v>0</v>
      </c>
      <c r="AT52" s="9">
        <f t="shared" si="79"/>
        <v>0</v>
      </c>
      <c r="AU52" s="9">
        <f t="shared" si="79"/>
        <v>0</v>
      </c>
      <c r="AV52" s="9">
        <f t="shared" si="79"/>
        <v>0</v>
      </c>
      <c r="AW52" s="9">
        <f t="shared" si="79"/>
        <v>0</v>
      </c>
      <c r="AX52" s="9">
        <f t="shared" si="79"/>
        <v>0</v>
      </c>
      <c r="AY52" s="9">
        <f t="shared" si="79"/>
        <v>0</v>
      </c>
      <c r="AZ52" s="9">
        <f t="shared" si="79"/>
        <v>0</v>
      </c>
      <c r="BA52" s="9">
        <f t="shared" si="79"/>
        <v>5581.7307692307659</v>
      </c>
      <c r="BB52" s="39"/>
      <c r="BC52" s="9">
        <f t="shared" ref="BC52:BN52" si="80">BC50*$B$52</f>
        <v>7443.5625</v>
      </c>
      <c r="BD52" s="9">
        <f t="shared" si="80"/>
        <v>1443.5625</v>
      </c>
      <c r="BE52" s="9">
        <f t="shared" si="80"/>
        <v>0</v>
      </c>
      <c r="BF52" s="9">
        <f t="shared" si="80"/>
        <v>0</v>
      </c>
      <c r="BG52" s="9">
        <f t="shared" si="80"/>
        <v>0</v>
      </c>
      <c r="BH52" s="9">
        <f t="shared" si="80"/>
        <v>0</v>
      </c>
      <c r="BI52" s="9">
        <f t="shared" si="80"/>
        <v>0</v>
      </c>
      <c r="BJ52" s="9">
        <f t="shared" si="80"/>
        <v>0</v>
      </c>
      <c r="BK52" s="9">
        <f t="shared" si="80"/>
        <v>0</v>
      </c>
      <c r="BL52" s="9">
        <f t="shared" si="80"/>
        <v>0</v>
      </c>
      <c r="BM52" s="9">
        <f t="shared" si="80"/>
        <v>0</v>
      </c>
      <c r="BN52" s="9">
        <f t="shared" si="80"/>
        <v>8690.625</v>
      </c>
      <c r="BO52" s="39"/>
    </row>
    <row r="53" spans="1:67" x14ac:dyDescent="0.2">
      <c r="A53" s="34" t="s">
        <v>58</v>
      </c>
      <c r="B53" s="11">
        <v>5.5E-2</v>
      </c>
      <c r="C53" s="9">
        <f t="shared" ref="C53:N53" si="81">C52*$B$53</f>
        <v>0</v>
      </c>
      <c r="D53" s="9">
        <f t="shared" si="81"/>
        <v>0</v>
      </c>
      <c r="E53" s="9">
        <f t="shared" si="81"/>
        <v>0</v>
      </c>
      <c r="F53" s="9">
        <f t="shared" si="81"/>
        <v>0</v>
      </c>
      <c r="G53" s="9">
        <f t="shared" si="81"/>
        <v>0</v>
      </c>
      <c r="H53" s="9">
        <f t="shared" si="81"/>
        <v>80.067307692307708</v>
      </c>
      <c r="I53" s="9">
        <f t="shared" si="81"/>
        <v>0</v>
      </c>
      <c r="J53" s="9">
        <f t="shared" si="81"/>
        <v>0</v>
      </c>
      <c r="K53" s="9">
        <f t="shared" si="81"/>
        <v>0</v>
      </c>
      <c r="L53" s="9">
        <f t="shared" si="81"/>
        <v>79.459134615384627</v>
      </c>
      <c r="M53" s="9">
        <f t="shared" si="81"/>
        <v>0</v>
      </c>
      <c r="N53" s="9">
        <f t="shared" si="81"/>
        <v>0</v>
      </c>
      <c r="O53" s="37"/>
      <c r="P53" s="9">
        <f t="shared" ref="P53:AA53" si="82">P52*$B$53</f>
        <v>0</v>
      </c>
      <c r="Q53" s="9">
        <f t="shared" si="82"/>
        <v>0</v>
      </c>
      <c r="R53" s="9">
        <f t="shared" si="82"/>
        <v>0</v>
      </c>
      <c r="S53" s="9">
        <f t="shared" si="82"/>
        <v>0</v>
      </c>
      <c r="T53" s="9">
        <f t="shared" si="82"/>
        <v>0</v>
      </c>
      <c r="U53" s="9">
        <f t="shared" si="82"/>
        <v>0</v>
      </c>
      <c r="V53" s="9">
        <f t="shared" si="82"/>
        <v>0</v>
      </c>
      <c r="W53" s="9">
        <f t="shared" si="82"/>
        <v>0</v>
      </c>
      <c r="X53" s="9">
        <f t="shared" si="82"/>
        <v>0</v>
      </c>
      <c r="Y53" s="9">
        <f t="shared" si="82"/>
        <v>0</v>
      </c>
      <c r="Z53" s="9">
        <f t="shared" si="82"/>
        <v>0</v>
      </c>
      <c r="AA53" s="9">
        <f t="shared" si="82"/>
        <v>0</v>
      </c>
      <c r="AB53" s="39"/>
      <c r="AC53" s="9">
        <f t="shared" ref="AC53:AN53" si="83">AC52*$B$53</f>
        <v>0</v>
      </c>
      <c r="AD53" s="9">
        <f t="shared" si="83"/>
        <v>0</v>
      </c>
      <c r="AE53" s="9">
        <f t="shared" si="83"/>
        <v>0</v>
      </c>
      <c r="AF53" s="9">
        <f t="shared" si="83"/>
        <v>0</v>
      </c>
      <c r="AG53" s="9">
        <f t="shared" si="83"/>
        <v>0</v>
      </c>
      <c r="AH53" s="9">
        <f t="shared" si="83"/>
        <v>0</v>
      </c>
      <c r="AI53" s="9">
        <f t="shared" si="83"/>
        <v>0</v>
      </c>
      <c r="AJ53" s="9">
        <f t="shared" si="83"/>
        <v>0</v>
      </c>
      <c r="AK53" s="9">
        <f t="shared" si="83"/>
        <v>0</v>
      </c>
      <c r="AL53" s="9">
        <f t="shared" si="83"/>
        <v>0</v>
      </c>
      <c r="AM53" s="9">
        <f t="shared" si="83"/>
        <v>0</v>
      </c>
      <c r="AN53" s="9">
        <f t="shared" si="83"/>
        <v>0</v>
      </c>
      <c r="AO53" s="39"/>
      <c r="AP53" s="9">
        <f t="shared" ref="AP53:BA53" si="84">AP52*$B$53</f>
        <v>2.8496346153843257</v>
      </c>
      <c r="AQ53" s="9">
        <f t="shared" si="84"/>
        <v>64.02951923076921</v>
      </c>
      <c r="AR53" s="9">
        <f t="shared" si="84"/>
        <v>0</v>
      </c>
      <c r="AS53" s="9">
        <f t="shared" si="84"/>
        <v>0</v>
      </c>
      <c r="AT53" s="9">
        <f t="shared" si="84"/>
        <v>0</v>
      </c>
      <c r="AU53" s="9">
        <f t="shared" si="84"/>
        <v>0</v>
      </c>
      <c r="AV53" s="9">
        <f t="shared" si="84"/>
        <v>0</v>
      </c>
      <c r="AW53" s="9">
        <f t="shared" si="84"/>
        <v>0</v>
      </c>
      <c r="AX53" s="9">
        <f t="shared" si="84"/>
        <v>0</v>
      </c>
      <c r="AY53" s="9">
        <f t="shared" si="84"/>
        <v>0</v>
      </c>
      <c r="AZ53" s="9">
        <f t="shared" si="84"/>
        <v>0</v>
      </c>
      <c r="BA53" s="9">
        <f t="shared" si="84"/>
        <v>306.99519230769215</v>
      </c>
      <c r="BB53" s="39"/>
      <c r="BC53" s="9">
        <f t="shared" ref="BC53:BN53" si="85">BC52*$B$53</f>
        <v>409.3959375</v>
      </c>
      <c r="BD53" s="9">
        <f t="shared" si="85"/>
        <v>79.395937500000002</v>
      </c>
      <c r="BE53" s="9">
        <f t="shared" si="85"/>
        <v>0</v>
      </c>
      <c r="BF53" s="9">
        <f t="shared" si="85"/>
        <v>0</v>
      </c>
      <c r="BG53" s="9">
        <f t="shared" si="85"/>
        <v>0</v>
      </c>
      <c r="BH53" s="9">
        <f t="shared" si="85"/>
        <v>0</v>
      </c>
      <c r="BI53" s="9">
        <f t="shared" si="85"/>
        <v>0</v>
      </c>
      <c r="BJ53" s="9">
        <f t="shared" si="85"/>
        <v>0</v>
      </c>
      <c r="BK53" s="9">
        <f t="shared" si="85"/>
        <v>0</v>
      </c>
      <c r="BL53" s="9">
        <f t="shared" si="85"/>
        <v>0</v>
      </c>
      <c r="BM53" s="9">
        <f t="shared" si="85"/>
        <v>0</v>
      </c>
      <c r="BN53" s="9">
        <f t="shared" si="85"/>
        <v>477.984375</v>
      </c>
      <c r="BO53" s="39"/>
    </row>
    <row r="54" spans="1:67" x14ac:dyDescent="0.2">
      <c r="A54" s="35" t="s">
        <v>59</v>
      </c>
      <c r="B54" s="36"/>
      <c r="C54" s="12">
        <f>SUM(C51:C53)</f>
        <v>0</v>
      </c>
      <c r="D54" s="12">
        <f t="shared" ref="D54:N54" si="86">SUM(D51:D53)</f>
        <v>0</v>
      </c>
      <c r="E54" s="12">
        <f t="shared" si="86"/>
        <v>0</v>
      </c>
      <c r="F54" s="12">
        <f t="shared" si="86"/>
        <v>0</v>
      </c>
      <c r="G54" s="12">
        <f t="shared" si="86"/>
        <v>0</v>
      </c>
      <c r="H54" s="12">
        <f t="shared" si="86"/>
        <v>3098.3621794871797</v>
      </c>
      <c r="I54" s="12">
        <f t="shared" si="86"/>
        <v>0</v>
      </c>
      <c r="J54" s="12">
        <f t="shared" si="86"/>
        <v>0</v>
      </c>
      <c r="K54" s="12">
        <f t="shared" si="86"/>
        <v>0</v>
      </c>
      <c r="L54" s="12">
        <f t="shared" si="86"/>
        <v>3074.8277243589746</v>
      </c>
      <c r="M54" s="12">
        <f t="shared" si="86"/>
        <v>0</v>
      </c>
      <c r="N54" s="12">
        <f t="shared" si="86"/>
        <v>0</v>
      </c>
      <c r="O54" s="38"/>
      <c r="P54" s="12">
        <f t="shared" ref="P54:AA54" si="87">SUM(P51:P53)</f>
        <v>0</v>
      </c>
      <c r="Q54" s="12">
        <f t="shared" si="87"/>
        <v>0</v>
      </c>
      <c r="R54" s="12">
        <f t="shared" si="87"/>
        <v>0</v>
      </c>
      <c r="S54" s="12">
        <f t="shared" si="87"/>
        <v>0</v>
      </c>
      <c r="T54" s="12">
        <f t="shared" si="87"/>
        <v>0</v>
      </c>
      <c r="U54" s="12">
        <f t="shared" si="87"/>
        <v>0</v>
      </c>
      <c r="V54" s="12">
        <f t="shared" si="87"/>
        <v>0</v>
      </c>
      <c r="W54" s="12">
        <f t="shared" si="87"/>
        <v>0</v>
      </c>
      <c r="X54" s="12">
        <f t="shared" si="87"/>
        <v>0</v>
      </c>
      <c r="Y54" s="12">
        <f t="shared" si="87"/>
        <v>0</v>
      </c>
      <c r="Z54" s="12">
        <f t="shared" si="87"/>
        <v>0</v>
      </c>
      <c r="AA54" s="12">
        <f t="shared" si="87"/>
        <v>0</v>
      </c>
      <c r="AB54" s="38"/>
      <c r="AC54" s="12">
        <f t="shared" ref="AC54:AN54" si="88">SUM(AC51:AC53)</f>
        <v>0</v>
      </c>
      <c r="AD54" s="12">
        <f t="shared" si="88"/>
        <v>0</v>
      </c>
      <c r="AE54" s="12">
        <f t="shared" si="88"/>
        <v>0</v>
      </c>
      <c r="AF54" s="12">
        <f t="shared" si="88"/>
        <v>0</v>
      </c>
      <c r="AG54" s="12">
        <f t="shared" si="88"/>
        <v>0</v>
      </c>
      <c r="AH54" s="12">
        <f t="shared" si="88"/>
        <v>0</v>
      </c>
      <c r="AI54" s="12">
        <f t="shared" si="88"/>
        <v>0</v>
      </c>
      <c r="AJ54" s="12">
        <f t="shared" si="88"/>
        <v>0</v>
      </c>
      <c r="AK54" s="12">
        <f t="shared" si="88"/>
        <v>0</v>
      </c>
      <c r="AL54" s="12">
        <f t="shared" si="88"/>
        <v>0</v>
      </c>
      <c r="AM54" s="12">
        <f t="shared" si="88"/>
        <v>0</v>
      </c>
      <c r="AN54" s="12">
        <f t="shared" si="88"/>
        <v>0</v>
      </c>
      <c r="AO54" s="39"/>
      <c r="AP54" s="12">
        <f t="shared" ref="AP54:BA54" si="89">SUM(AP51:AP53)</f>
        <v>110.27222435896316</v>
      </c>
      <c r="AQ54" s="12">
        <f t="shared" si="89"/>
        <v>2477.7483653846148</v>
      </c>
      <c r="AR54" s="12">
        <f t="shared" si="89"/>
        <v>0</v>
      </c>
      <c r="AS54" s="12">
        <f t="shared" si="89"/>
        <v>0</v>
      </c>
      <c r="AT54" s="12">
        <f t="shared" si="89"/>
        <v>0</v>
      </c>
      <c r="AU54" s="12">
        <f t="shared" si="89"/>
        <v>0</v>
      </c>
      <c r="AV54" s="12">
        <f t="shared" si="89"/>
        <v>0</v>
      </c>
      <c r="AW54" s="12">
        <f t="shared" si="89"/>
        <v>0</v>
      </c>
      <c r="AX54" s="12">
        <f t="shared" si="89"/>
        <v>0</v>
      </c>
      <c r="AY54" s="12">
        <f t="shared" si="89"/>
        <v>0</v>
      </c>
      <c r="AZ54" s="12">
        <f t="shared" si="89"/>
        <v>0</v>
      </c>
      <c r="BA54" s="12">
        <f t="shared" si="89"/>
        <v>11879.783653846145</v>
      </c>
      <c r="BB54" s="39"/>
      <c r="BC54" s="12">
        <f t="shared" ref="BC54:BN54" si="90">SUM(BC51:BC53)</f>
        <v>15842.382187499999</v>
      </c>
      <c r="BD54" s="12">
        <f t="shared" si="90"/>
        <v>3072.3821874999999</v>
      </c>
      <c r="BE54" s="12">
        <f t="shared" si="90"/>
        <v>0</v>
      </c>
      <c r="BF54" s="12">
        <f t="shared" si="90"/>
        <v>0</v>
      </c>
      <c r="BG54" s="12">
        <f t="shared" si="90"/>
        <v>0</v>
      </c>
      <c r="BH54" s="12">
        <f t="shared" si="90"/>
        <v>0</v>
      </c>
      <c r="BI54" s="12">
        <f t="shared" si="90"/>
        <v>0</v>
      </c>
      <c r="BJ54" s="12">
        <f t="shared" si="90"/>
        <v>0</v>
      </c>
      <c r="BK54" s="12">
        <f t="shared" si="90"/>
        <v>0</v>
      </c>
      <c r="BL54" s="12">
        <f t="shared" si="90"/>
        <v>0</v>
      </c>
      <c r="BM54" s="12">
        <f t="shared" si="90"/>
        <v>0</v>
      </c>
      <c r="BN54" s="12">
        <f t="shared" si="90"/>
        <v>18496.546875</v>
      </c>
      <c r="BO54" s="39"/>
    </row>
  </sheetData>
  <sheetProtection selectLockedCells="1" selectUnlockedCells="1"/>
  <mergeCells count="7">
    <mergeCell ref="A2:A3"/>
    <mergeCell ref="AG5:AI5"/>
    <mergeCell ref="AT5:AV5"/>
    <mergeCell ref="AT44:AV44"/>
    <mergeCell ref="BG5:BI5"/>
    <mergeCell ref="G5:I5"/>
    <mergeCell ref="T5:V5"/>
  </mergeCells>
  <phoneticPr fontId="25" type="noConversion"/>
  <pageMargins left="0.71" right="0.71" top="0.79000000000000015" bottom="0.79000000000000015" header="0.51" footer="0.51"/>
  <pageSetup paperSize="9" orientation="portrait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13</vt:i4>
      </vt:variant>
      <vt:variant>
        <vt:lpstr>Benannte Bereiche</vt:lpstr>
      </vt:variant>
      <vt:variant>
        <vt:i4>9</vt:i4>
      </vt:variant>
    </vt:vector>
  </HeadingPairs>
  <TitlesOfParts>
    <vt:vector size="22" baseType="lpstr">
      <vt:lpstr>Absatzplan</vt:lpstr>
      <vt:lpstr>Umsatz mtl</vt:lpstr>
      <vt:lpstr>Materialkosten</vt:lpstr>
      <vt:lpstr>Personal mtl</vt:lpstr>
      <vt:lpstr>Umsatz_jährl</vt:lpstr>
      <vt:lpstr>Personal jährl</vt:lpstr>
      <vt:lpstr>Investition mtl</vt:lpstr>
      <vt:lpstr>Investition jährlich</vt:lpstr>
      <vt:lpstr>GuV_mtl</vt:lpstr>
      <vt:lpstr>GuV_Jahre</vt:lpstr>
      <vt:lpstr>Liqui_mtl</vt:lpstr>
      <vt:lpstr>Liqui_Jahre</vt:lpstr>
      <vt:lpstr>Graphen</vt:lpstr>
      <vt:lpstr>GuV_Jahre!Druckbereich</vt:lpstr>
      <vt:lpstr>GuV_mtl!Druckbereich</vt:lpstr>
      <vt:lpstr>'Investition jährlich'!Druckbereich</vt:lpstr>
      <vt:lpstr>'Investition mtl'!Druckbereich</vt:lpstr>
      <vt:lpstr>Liqui_Jahre!Druckbereich</vt:lpstr>
      <vt:lpstr>Liqui_mtl!Druckbereich</vt:lpstr>
      <vt:lpstr>'Personal mtl'!Druckbereich</vt:lpstr>
      <vt:lpstr>'Umsatz mtl'!Druckbereich</vt:lpstr>
      <vt:lpstr>Umsatz_jährl!Druckbereich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SEPT_Mobil2</dc:creator>
  <cp:lastModifiedBy>Gunnar Kassberg</cp:lastModifiedBy>
  <cp:lastPrinted>2013-02-15T20:46:51Z</cp:lastPrinted>
  <dcterms:created xsi:type="dcterms:W3CDTF">2012-02-09T13:10:15Z</dcterms:created>
  <dcterms:modified xsi:type="dcterms:W3CDTF">2025-01-22T07:58:03Z</dcterms:modified>
</cp:coreProperties>
</file>