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omin\Downloads\"/>
    </mc:Choice>
  </mc:AlternateContent>
  <xr:revisionPtr revIDLastSave="0" documentId="13_ncr:1_{34837730-82F5-458C-B4B0-DC0348528009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Summary" sheetId="1" r:id="rId1"/>
    <sheet name="Raw_All_Columns" sheetId="2" r:id="rId2"/>
    <sheet name="Tidy_E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2" i="3"/>
  <c r="O26" i="3"/>
  <c r="Q2" i="3" l="1"/>
  <c r="P2" i="3"/>
  <c r="N28" i="3" s="1"/>
  <c r="O8" i="3"/>
  <c r="N12" i="3"/>
  <c r="N11" i="3"/>
  <c r="N10" i="3"/>
  <c r="N9" i="3"/>
  <c r="N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2" i="3"/>
  <c r="K2" i="3"/>
  <c r="R2" i="3" l="1"/>
</calcChain>
</file>

<file path=xl/sharedStrings.xml><?xml version="1.0" encoding="utf-8"?>
<sst xmlns="http://schemas.openxmlformats.org/spreadsheetml/2006/main" count="84" uniqueCount="77">
  <si>
    <t>Parameter</t>
  </si>
  <si>
    <t>Value</t>
  </si>
  <si>
    <t>Electrode area (cm^2)</t>
  </si>
  <si>
    <t>Rs (Ω·cm^2)</t>
  </si>
  <si>
    <t>Rct (Ω·cm^2)</t>
  </si>
  <si>
    <t>f_peak (Hz)</t>
  </si>
  <si>
    <t>Cdl (F/cm^2)</t>
  </si>
  <si>
    <t>freq/Hz</t>
  </si>
  <si>
    <t>Re(Z)/Ohm</t>
  </si>
  <si>
    <t>-Im(Z)/Ohm</t>
  </si>
  <si>
    <t>|Z|/Ohm</t>
  </si>
  <si>
    <t>Phase(Z)/deg</t>
  </si>
  <si>
    <t>time/s</t>
  </si>
  <si>
    <t>&lt;Ewe&gt;/V</t>
  </si>
  <si>
    <t>&lt;I&gt;/mA</t>
  </si>
  <si>
    <t>Cs/µF</t>
  </si>
  <si>
    <t>Cp/µF</t>
  </si>
  <si>
    <t>cycle number</t>
  </si>
  <si>
    <t>I Range</t>
  </si>
  <si>
    <t>|Ewe|/V</t>
  </si>
  <si>
    <t>|I|/A</t>
  </si>
  <si>
    <t>Ns</t>
  </si>
  <si>
    <t>(Q-Qo)/mA.h</t>
  </si>
  <si>
    <t>Re(Y)/Ohm-1</t>
  </si>
  <si>
    <t>Im(Y)/Ohm-1</t>
  </si>
  <si>
    <t>|Y|/Ohm-1</t>
  </si>
  <si>
    <t>Phase(Y)/deg</t>
  </si>
  <si>
    <t>Re(C)/nF</t>
  </si>
  <si>
    <t>Im(C)/nF</t>
  </si>
  <si>
    <t>|C|/nF</t>
  </si>
  <si>
    <t>Phase(C)/deg</t>
  </si>
  <si>
    <t>Re(M)</t>
  </si>
  <si>
    <t>Im(M)</t>
  </si>
  <si>
    <t>|M|</t>
  </si>
  <si>
    <t>Phase(M)/deg</t>
  </si>
  <si>
    <t>Re(Permittivity)</t>
  </si>
  <si>
    <t>Im(Permittivity)</t>
  </si>
  <si>
    <t>|Permittivity|</t>
  </si>
  <si>
    <t>Phase(Permittivity)/deg</t>
  </si>
  <si>
    <t>Re(Resistivity)/Ohm.cm</t>
  </si>
  <si>
    <t>Im(Resistivity)/Ohm.cm</t>
  </si>
  <si>
    <t>|Resistivity|/Ohm.cm</t>
  </si>
  <si>
    <t>Phase(Resistivity)/deg</t>
  </si>
  <si>
    <t>Re(Conductivity)/mS/cm</t>
  </si>
  <si>
    <t>Im(Conductivity)/mS/cm</t>
  </si>
  <si>
    <t>|Conductivity|/mS/cm</t>
  </si>
  <si>
    <t>Phase(Conductivity)/deg</t>
  </si>
  <si>
    <t>Tan(Delta)</t>
  </si>
  <si>
    <t>Loss Angle(Delta)/deg</t>
  </si>
  <si>
    <t>dq/mA.h</t>
  </si>
  <si>
    <t>Pwe/W</t>
  </si>
  <si>
    <t>Rwe/Ohm</t>
  </si>
  <si>
    <t>Unnamed: 45</t>
  </si>
  <si>
    <t>Zre_area(Ohm*cm^2)</t>
  </si>
  <si>
    <t>-Zim_area(Ohm*cm^2)</t>
  </si>
  <si>
    <t>Area</t>
  </si>
  <si>
    <t>cm</t>
  </si>
  <si>
    <t>d</t>
  </si>
  <si>
    <t>Im()/Ohm</t>
  </si>
  <si>
    <t>x-AchsenSchnittpunkt</t>
  </si>
  <si>
    <t>R_CT</t>
  </si>
  <si>
    <t>C_DL</t>
  </si>
  <si>
    <t>omega in rad/s</t>
  </si>
  <si>
    <t>R</t>
  </si>
  <si>
    <t>T</t>
  </si>
  <si>
    <t>F</t>
  </si>
  <si>
    <t>n</t>
  </si>
  <si>
    <t>C</t>
  </si>
  <si>
    <t>k0</t>
  </si>
  <si>
    <t>mol/cm^3</t>
  </si>
  <si>
    <t>cm/s</t>
  </si>
  <si>
    <t>SQRT(omega)</t>
  </si>
  <si>
    <t>1.2.14</t>
  </si>
  <si>
    <t>Warburg impedance links</t>
  </si>
  <si>
    <t>Task 3.2.2</t>
  </si>
  <si>
    <t>Diffusionskonstante real</t>
  </si>
  <si>
    <t>Ohm*cm^2*sqrt(s)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</si>
</sst>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14" fontId="0" fillId="0" borderId="0" xfId="0" quotePrefix="1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Tidy_EIS!$I$2:$I$34</c:f>
              <c:numCache>
                <c:formatCode>General</c:formatCode>
                <c:ptCount val="33"/>
                <c:pt idx="0">
                  <c:v>1.7299917846238169</c:v>
                </c:pt>
                <c:pt idx="1">
                  <c:v>1.7539121819095729</c:v>
                </c:pt>
                <c:pt idx="2">
                  <c:v>1.7907000714655346</c:v>
                </c:pt>
                <c:pt idx="3">
                  <c:v>1.847106705273738</c:v>
                </c:pt>
                <c:pt idx="4">
                  <c:v>1.9429427708472284</c:v>
                </c:pt>
                <c:pt idx="5">
                  <c:v>2.1000533546938907</c:v>
                </c:pt>
                <c:pt idx="6">
                  <c:v>2.3670776963865747</c:v>
                </c:pt>
                <c:pt idx="7">
                  <c:v>2.7980397579004084</c:v>
                </c:pt>
                <c:pt idx="8">
                  <c:v>3.6035728088027308</c:v>
                </c:pt>
                <c:pt idx="9">
                  <c:v>5.040024474604885</c:v>
                </c:pt>
                <c:pt idx="10">
                  <c:v>7.6325008166639776</c:v>
                </c:pt>
                <c:pt idx="11">
                  <c:v>12.30888440027195</c:v>
                </c:pt>
                <c:pt idx="12">
                  <c:v>20.32587044756221</c:v>
                </c:pt>
                <c:pt idx="13">
                  <c:v>33.457428082679272</c:v>
                </c:pt>
                <c:pt idx="14">
                  <c:v>52.838986154010591</c:v>
                </c:pt>
                <c:pt idx="15">
                  <c:v>77.06423561907944</c:v>
                </c:pt>
                <c:pt idx="16">
                  <c:v>102.46375066612956</c:v>
                </c:pt>
                <c:pt idx="17">
                  <c:v>123.25966613976303</c:v>
                </c:pt>
                <c:pt idx="18">
                  <c:v>139.36129187843289</c:v>
                </c:pt>
                <c:pt idx="19">
                  <c:v>150.12562389802218</c:v>
                </c:pt>
                <c:pt idx="20">
                  <c:v>158.03653723844559</c:v>
                </c:pt>
                <c:pt idx="21">
                  <c:v>163.59262109104966</c:v>
                </c:pt>
                <c:pt idx="22">
                  <c:v>168.06673083226485</c:v>
                </c:pt>
                <c:pt idx="23">
                  <c:v>171.49624063507912</c:v>
                </c:pt>
                <c:pt idx="24">
                  <c:v>175.75512873859611</c:v>
                </c:pt>
                <c:pt idx="25">
                  <c:v>180.45180143049234</c:v>
                </c:pt>
                <c:pt idx="26">
                  <c:v>185.39817854864097</c:v>
                </c:pt>
                <c:pt idx="27">
                  <c:v>191.08247878886436</c:v>
                </c:pt>
                <c:pt idx="28">
                  <c:v>197.92597947656284</c:v>
                </c:pt>
                <c:pt idx="29">
                  <c:v>206.33346492913464</c:v>
                </c:pt>
                <c:pt idx="30">
                  <c:v>214.59670664865601</c:v>
                </c:pt>
                <c:pt idx="31">
                  <c:v>226.12628145309981</c:v>
                </c:pt>
                <c:pt idx="32">
                  <c:v>240.4314451399444</c:v>
                </c:pt>
              </c:numCache>
            </c:numRef>
          </c:xVal>
          <c:yVal>
            <c:numRef>
              <c:f>Tidy_EIS!$J$2:$J$34</c:f>
              <c:numCache>
                <c:formatCode>General</c:formatCode>
                <c:ptCount val="33"/>
                <c:pt idx="0">
                  <c:v>0.64868357071158655</c:v>
                </c:pt>
                <c:pt idx="1">
                  <c:v>0.95450974506355757</c:v>
                </c:pt>
                <c:pt idx="2">
                  <c:v>1.3833051213990932</c:v>
                </c:pt>
                <c:pt idx="3">
                  <c:v>2.0001130675137055</c:v>
                </c:pt>
                <c:pt idx="4">
                  <c:v>2.8824919416584662</c:v>
                </c:pt>
                <c:pt idx="5">
                  <c:v>4.1465417814195833</c:v>
                </c:pt>
                <c:pt idx="6">
                  <c:v>5.9348604402416463</c:v>
                </c:pt>
                <c:pt idx="7">
                  <c:v>8.5039175187196658</c:v>
                </c:pt>
                <c:pt idx="8">
                  <c:v>12.12028203083333</c:v>
                </c:pt>
                <c:pt idx="9">
                  <c:v>17.161896648085268</c:v>
                </c:pt>
                <c:pt idx="10">
                  <c:v>24.056361253192954</c:v>
                </c:pt>
                <c:pt idx="11">
                  <c:v>33.211838593024332</c:v>
                </c:pt>
                <c:pt idx="12">
                  <c:v>44.443885900331829</c:v>
                </c:pt>
                <c:pt idx="13">
                  <c:v>56.642327968222993</c:v>
                </c:pt>
                <c:pt idx="14">
                  <c:v>67.734899832174733</c:v>
                </c:pt>
                <c:pt idx="15">
                  <c:v>73.029428621258319</c:v>
                </c:pt>
                <c:pt idx="16">
                  <c:v>71.177792682248608</c:v>
                </c:pt>
                <c:pt idx="17">
                  <c:v>63.397191211014388</c:v>
                </c:pt>
                <c:pt idx="18">
                  <c:v>53.406913927688407</c:v>
                </c:pt>
                <c:pt idx="19">
                  <c:v>43.558038885397487</c:v>
                </c:pt>
                <c:pt idx="20">
                  <c:v>35.656536205402872</c:v>
                </c:pt>
                <c:pt idx="21">
                  <c:v>30.324828061345794</c:v>
                </c:pt>
                <c:pt idx="22">
                  <c:v>26.443102882107802</c:v>
                </c:pt>
                <c:pt idx="23">
                  <c:v>25.387422075178744</c:v>
                </c:pt>
                <c:pt idx="24">
                  <c:v>25.147197208408979</c:v>
                </c:pt>
                <c:pt idx="25">
                  <c:v>26.611499297288731</c:v>
                </c:pt>
                <c:pt idx="26">
                  <c:v>29.069109542696925</c:v>
                </c:pt>
                <c:pt idx="27">
                  <c:v>32.650895757912693</c:v>
                </c:pt>
                <c:pt idx="28">
                  <c:v>37.386339610510056</c:v>
                </c:pt>
                <c:pt idx="29">
                  <c:v>44.74923937965756</c:v>
                </c:pt>
                <c:pt idx="30">
                  <c:v>53.032084067923677</c:v>
                </c:pt>
                <c:pt idx="31">
                  <c:v>62.153171276549138</c:v>
                </c:pt>
                <c:pt idx="32">
                  <c:v>74.881710785876891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9-4D77-903E-F588E7F8483E}"/>
            </c:ext>
          </c:extLst>
        </c:ser>
        <c:ser>
          <c:idx val="1"/>
          <c:order val="1"/>
          <c:tx>
            <c:v>extra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forward val="25"/>
            <c:dispRSqr val="0"/>
            <c:dispEq val="1"/>
            <c:trendlineLbl>
              <c:layout>
                <c:manualLayout>
                  <c:x val="-7.1737305899493189E-2"/>
                  <c:y val="-4.235900590551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Tidy_EIS!$I$2:$I$24</c:f>
              <c:numCache>
                <c:formatCode>General</c:formatCode>
                <c:ptCount val="23"/>
                <c:pt idx="0">
                  <c:v>1.7299917846238169</c:v>
                </c:pt>
                <c:pt idx="1">
                  <c:v>1.7539121819095729</c:v>
                </c:pt>
                <c:pt idx="2">
                  <c:v>1.7907000714655346</c:v>
                </c:pt>
                <c:pt idx="3">
                  <c:v>1.847106705273738</c:v>
                </c:pt>
                <c:pt idx="4">
                  <c:v>1.9429427708472284</c:v>
                </c:pt>
                <c:pt idx="5">
                  <c:v>2.1000533546938907</c:v>
                </c:pt>
                <c:pt idx="6">
                  <c:v>2.3670776963865747</c:v>
                </c:pt>
                <c:pt idx="7">
                  <c:v>2.7980397579004084</c:v>
                </c:pt>
                <c:pt idx="8">
                  <c:v>3.6035728088027308</c:v>
                </c:pt>
                <c:pt idx="9">
                  <c:v>5.040024474604885</c:v>
                </c:pt>
                <c:pt idx="10">
                  <c:v>7.6325008166639776</c:v>
                </c:pt>
                <c:pt idx="11">
                  <c:v>12.30888440027195</c:v>
                </c:pt>
                <c:pt idx="12">
                  <c:v>20.32587044756221</c:v>
                </c:pt>
                <c:pt idx="13">
                  <c:v>33.457428082679272</c:v>
                </c:pt>
                <c:pt idx="14">
                  <c:v>52.838986154010591</c:v>
                </c:pt>
                <c:pt idx="15">
                  <c:v>77.06423561907944</c:v>
                </c:pt>
                <c:pt idx="16">
                  <c:v>102.46375066612956</c:v>
                </c:pt>
                <c:pt idx="17">
                  <c:v>123.25966613976303</c:v>
                </c:pt>
                <c:pt idx="18">
                  <c:v>139.36129187843289</c:v>
                </c:pt>
                <c:pt idx="19">
                  <c:v>150.12562389802218</c:v>
                </c:pt>
                <c:pt idx="20">
                  <c:v>158.03653723844559</c:v>
                </c:pt>
                <c:pt idx="21">
                  <c:v>163.59262109104966</c:v>
                </c:pt>
                <c:pt idx="22">
                  <c:v>168.06673083226485</c:v>
                </c:pt>
              </c:numCache>
            </c:numRef>
          </c:xVal>
          <c:yVal>
            <c:numRef>
              <c:f>Tidy_EIS!$J$2:$J$24</c:f>
              <c:numCache>
                <c:formatCode>General</c:formatCode>
                <c:ptCount val="23"/>
                <c:pt idx="0">
                  <c:v>0.64868357071158655</c:v>
                </c:pt>
                <c:pt idx="1">
                  <c:v>0.95450974506355757</c:v>
                </c:pt>
                <c:pt idx="2">
                  <c:v>1.3833051213990932</c:v>
                </c:pt>
                <c:pt idx="3">
                  <c:v>2.0001130675137055</c:v>
                </c:pt>
                <c:pt idx="4">
                  <c:v>2.8824919416584662</c:v>
                </c:pt>
                <c:pt idx="5">
                  <c:v>4.1465417814195833</c:v>
                </c:pt>
                <c:pt idx="6">
                  <c:v>5.9348604402416463</c:v>
                </c:pt>
                <c:pt idx="7">
                  <c:v>8.5039175187196658</c:v>
                </c:pt>
                <c:pt idx="8">
                  <c:v>12.12028203083333</c:v>
                </c:pt>
                <c:pt idx="9">
                  <c:v>17.161896648085268</c:v>
                </c:pt>
                <c:pt idx="10">
                  <c:v>24.056361253192954</c:v>
                </c:pt>
                <c:pt idx="11">
                  <c:v>33.211838593024332</c:v>
                </c:pt>
                <c:pt idx="12">
                  <c:v>44.443885900331829</c:v>
                </c:pt>
                <c:pt idx="13">
                  <c:v>56.642327968222993</c:v>
                </c:pt>
                <c:pt idx="14">
                  <c:v>67.734899832174733</c:v>
                </c:pt>
                <c:pt idx="15">
                  <c:v>73.029428621258319</c:v>
                </c:pt>
                <c:pt idx="16">
                  <c:v>71.177792682248608</c:v>
                </c:pt>
                <c:pt idx="17">
                  <c:v>63.397191211014388</c:v>
                </c:pt>
                <c:pt idx="18">
                  <c:v>53.406913927688407</c:v>
                </c:pt>
                <c:pt idx="19">
                  <c:v>43.558038885397487</c:v>
                </c:pt>
                <c:pt idx="20">
                  <c:v>35.656536205402872</c:v>
                </c:pt>
                <c:pt idx="21">
                  <c:v>30.324828061345794</c:v>
                </c:pt>
                <c:pt idx="22">
                  <c:v>26.443102882107802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69-4D77-903E-F588E7F84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41376"/>
        <c:axId val="1844541856"/>
      </c:scatterChart>
      <c:valAx>
        <c:axId val="184454137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Re(Z)/Ohm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4541856"/>
        <c:crosses val="autoZero"/>
        <c:crossBetween val="midCat"/>
        <c:majorUnit val="5"/>
      </c:valAx>
      <c:valAx>
        <c:axId val="1844541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-Im(Z)/Ohm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45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 rot="5400000" vert="horz"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Tidy_EIS!$L$2:$L$34</c:f>
              <c:numCache>
                <c:formatCode>General</c:formatCode>
                <c:ptCount val="33"/>
                <c:pt idx="0">
                  <c:v>1.2615428596070804E-3</c:v>
                </c:pt>
                <c:pt idx="1">
                  <c:v>1.5266243331326201E-3</c:v>
                </c:pt>
                <c:pt idx="2">
                  <c:v>1.8473954025231638E-3</c:v>
                </c:pt>
                <c:pt idx="3">
                  <c:v>2.2356173531134591E-3</c:v>
                </c:pt>
                <c:pt idx="4">
                  <c:v>2.7051559458544519E-3</c:v>
                </c:pt>
                <c:pt idx="5">
                  <c:v>3.2742445651914955E-3</c:v>
                </c:pt>
                <c:pt idx="6">
                  <c:v>3.9615120477292567E-3</c:v>
                </c:pt>
                <c:pt idx="7">
                  <c:v>4.7950776623827632E-3</c:v>
                </c:pt>
                <c:pt idx="8">
                  <c:v>5.8028273757896459E-3</c:v>
                </c:pt>
                <c:pt idx="9">
                  <c:v>7.0184194828014903E-3</c:v>
                </c:pt>
                <c:pt idx="10">
                  <c:v>8.4944701180299457E-3</c:v>
                </c:pt>
                <c:pt idx="11">
                  <c:v>1.0281876159928201E-2</c:v>
                </c:pt>
                <c:pt idx="12">
                  <c:v>1.2444495328615069E-2</c:v>
                </c:pt>
                <c:pt idx="13">
                  <c:v>1.5056869814528551E-2</c:v>
                </c:pt>
                <c:pt idx="14">
                  <c:v>1.821787883754759E-2</c:v>
                </c:pt>
                <c:pt idx="15">
                  <c:v>2.204064196441154E-2</c:v>
                </c:pt>
                <c:pt idx="16">
                  <c:v>2.6676881637157278E-2</c:v>
                </c:pt>
                <c:pt idx="17">
                  <c:v>3.2283882280360963E-2</c:v>
                </c:pt>
                <c:pt idx="18">
                  <c:v>3.9075783703290276E-2</c:v>
                </c:pt>
                <c:pt idx="19">
                  <c:v>4.7276652472029161E-2</c:v>
                </c:pt>
                <c:pt idx="20">
                  <c:v>5.7198917590349493E-2</c:v>
                </c:pt>
                <c:pt idx="21">
                  <c:v>6.9211924256733517E-2</c:v>
                </c:pt>
                <c:pt idx="22">
                  <c:v>8.3810541582296338E-2</c:v>
                </c:pt>
                <c:pt idx="23">
                  <c:v>0.10139518255515212</c:v>
                </c:pt>
                <c:pt idx="24">
                  <c:v>0.12269794270442978</c:v>
                </c:pt>
                <c:pt idx="25">
                  <c:v>0.14846657649956063</c:v>
                </c:pt>
                <c:pt idx="26">
                  <c:v>0.17963569780853197</c:v>
                </c:pt>
                <c:pt idx="27">
                  <c:v>0.21739975126980318</c:v>
                </c:pt>
                <c:pt idx="28">
                  <c:v>0.26318098670979662</c:v>
                </c:pt>
                <c:pt idx="29">
                  <c:v>0.31851489742922362</c:v>
                </c:pt>
                <c:pt idx="30">
                  <c:v>0.38510635066008186</c:v>
                </c:pt>
                <c:pt idx="31">
                  <c:v>0.4664451791852775</c:v>
                </c:pt>
                <c:pt idx="32">
                  <c:v>0.56417152470627763</c:v>
                </c:pt>
              </c:numCache>
            </c:numRef>
          </c:xVal>
          <c:yVal>
            <c:numRef>
              <c:f>Tidy_EIS!$I$2:$I$34</c:f>
              <c:numCache>
                <c:formatCode>General</c:formatCode>
                <c:ptCount val="33"/>
                <c:pt idx="0">
                  <c:v>1.7299917846238169</c:v>
                </c:pt>
                <c:pt idx="1">
                  <c:v>1.7539121819095729</c:v>
                </c:pt>
                <c:pt idx="2">
                  <c:v>1.7907000714655346</c:v>
                </c:pt>
                <c:pt idx="3">
                  <c:v>1.847106705273738</c:v>
                </c:pt>
                <c:pt idx="4">
                  <c:v>1.9429427708472284</c:v>
                </c:pt>
                <c:pt idx="5">
                  <c:v>2.1000533546938907</c:v>
                </c:pt>
                <c:pt idx="6">
                  <c:v>2.3670776963865747</c:v>
                </c:pt>
                <c:pt idx="7">
                  <c:v>2.7980397579004084</c:v>
                </c:pt>
                <c:pt idx="8">
                  <c:v>3.6035728088027308</c:v>
                </c:pt>
                <c:pt idx="9">
                  <c:v>5.040024474604885</c:v>
                </c:pt>
                <c:pt idx="10">
                  <c:v>7.6325008166639776</c:v>
                </c:pt>
                <c:pt idx="11">
                  <c:v>12.30888440027195</c:v>
                </c:pt>
                <c:pt idx="12">
                  <c:v>20.32587044756221</c:v>
                </c:pt>
                <c:pt idx="13">
                  <c:v>33.457428082679272</c:v>
                </c:pt>
                <c:pt idx="14">
                  <c:v>52.838986154010591</c:v>
                </c:pt>
                <c:pt idx="15">
                  <c:v>77.06423561907944</c:v>
                </c:pt>
                <c:pt idx="16">
                  <c:v>102.46375066612956</c:v>
                </c:pt>
                <c:pt idx="17">
                  <c:v>123.25966613976303</c:v>
                </c:pt>
                <c:pt idx="18">
                  <c:v>139.36129187843289</c:v>
                </c:pt>
                <c:pt idx="19">
                  <c:v>150.12562389802218</c:v>
                </c:pt>
                <c:pt idx="20">
                  <c:v>158.03653723844559</c:v>
                </c:pt>
                <c:pt idx="21">
                  <c:v>163.59262109104966</c:v>
                </c:pt>
                <c:pt idx="22">
                  <c:v>168.06673083226485</c:v>
                </c:pt>
                <c:pt idx="23">
                  <c:v>171.49624063507912</c:v>
                </c:pt>
                <c:pt idx="24">
                  <c:v>175.75512873859611</c:v>
                </c:pt>
                <c:pt idx="25">
                  <c:v>180.45180143049234</c:v>
                </c:pt>
                <c:pt idx="26">
                  <c:v>185.39817854864097</c:v>
                </c:pt>
                <c:pt idx="27">
                  <c:v>191.08247878886436</c:v>
                </c:pt>
                <c:pt idx="28">
                  <c:v>197.92597947656284</c:v>
                </c:pt>
                <c:pt idx="29">
                  <c:v>206.33346492913464</c:v>
                </c:pt>
                <c:pt idx="30">
                  <c:v>214.59670664865601</c:v>
                </c:pt>
                <c:pt idx="31">
                  <c:v>226.12628145309981</c:v>
                </c:pt>
                <c:pt idx="32">
                  <c:v>240.4314451399444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05-4708-B20A-E42D0C1B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77951"/>
        <c:axId val="357479871"/>
      </c:scatterChart>
      <c:scatterChart>
        <c:scatterStyle val="lineMarker"/>
        <c:varyColors val="0"/>
        <c:ser>
          <c:idx val="1"/>
          <c:order val="1"/>
          <c:tx>
            <c:v>Imaginary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Tidy_EIS!$L$2:$L$34</c:f>
              <c:numCache>
                <c:formatCode>General</c:formatCode>
                <c:ptCount val="33"/>
                <c:pt idx="0">
                  <c:v>1.2615428596070804E-3</c:v>
                </c:pt>
                <c:pt idx="1">
                  <c:v>1.5266243331326201E-3</c:v>
                </c:pt>
                <c:pt idx="2">
                  <c:v>1.8473954025231638E-3</c:v>
                </c:pt>
                <c:pt idx="3">
                  <c:v>2.2356173531134591E-3</c:v>
                </c:pt>
                <c:pt idx="4">
                  <c:v>2.7051559458544519E-3</c:v>
                </c:pt>
                <c:pt idx="5">
                  <c:v>3.2742445651914955E-3</c:v>
                </c:pt>
                <c:pt idx="6">
                  <c:v>3.9615120477292567E-3</c:v>
                </c:pt>
                <c:pt idx="7">
                  <c:v>4.7950776623827632E-3</c:v>
                </c:pt>
                <c:pt idx="8">
                  <c:v>5.8028273757896459E-3</c:v>
                </c:pt>
                <c:pt idx="9">
                  <c:v>7.0184194828014903E-3</c:v>
                </c:pt>
                <c:pt idx="10">
                  <c:v>8.4944701180299457E-3</c:v>
                </c:pt>
                <c:pt idx="11">
                  <c:v>1.0281876159928201E-2</c:v>
                </c:pt>
                <c:pt idx="12">
                  <c:v>1.2444495328615069E-2</c:v>
                </c:pt>
                <c:pt idx="13">
                  <c:v>1.5056869814528551E-2</c:v>
                </c:pt>
                <c:pt idx="14">
                  <c:v>1.821787883754759E-2</c:v>
                </c:pt>
                <c:pt idx="15">
                  <c:v>2.204064196441154E-2</c:v>
                </c:pt>
                <c:pt idx="16">
                  <c:v>2.6676881637157278E-2</c:v>
                </c:pt>
                <c:pt idx="17">
                  <c:v>3.2283882280360963E-2</c:v>
                </c:pt>
                <c:pt idx="18">
                  <c:v>3.9075783703290276E-2</c:v>
                </c:pt>
                <c:pt idx="19">
                  <c:v>4.7276652472029161E-2</c:v>
                </c:pt>
                <c:pt idx="20">
                  <c:v>5.7198917590349493E-2</c:v>
                </c:pt>
                <c:pt idx="21">
                  <c:v>6.9211924256733517E-2</c:v>
                </c:pt>
                <c:pt idx="22">
                  <c:v>8.3810541582296338E-2</c:v>
                </c:pt>
                <c:pt idx="23">
                  <c:v>0.10139518255515212</c:v>
                </c:pt>
                <c:pt idx="24">
                  <c:v>0.12269794270442978</c:v>
                </c:pt>
                <c:pt idx="25">
                  <c:v>0.14846657649956063</c:v>
                </c:pt>
                <c:pt idx="26">
                  <c:v>0.17963569780853197</c:v>
                </c:pt>
                <c:pt idx="27">
                  <c:v>0.21739975126980318</c:v>
                </c:pt>
                <c:pt idx="28">
                  <c:v>0.26318098670979662</c:v>
                </c:pt>
                <c:pt idx="29">
                  <c:v>0.31851489742922362</c:v>
                </c:pt>
                <c:pt idx="30">
                  <c:v>0.38510635066008186</c:v>
                </c:pt>
                <c:pt idx="31">
                  <c:v>0.4664451791852775</c:v>
                </c:pt>
                <c:pt idx="32">
                  <c:v>0.56417152470627763</c:v>
                </c:pt>
              </c:numCache>
            </c:numRef>
          </c:xVal>
          <c:yVal>
            <c:numRef>
              <c:f>Tidy_EIS!$J$2:$J$34</c:f>
              <c:numCache>
                <c:formatCode>General</c:formatCode>
                <c:ptCount val="33"/>
                <c:pt idx="0">
                  <c:v>0.64868357071158655</c:v>
                </c:pt>
                <c:pt idx="1">
                  <c:v>0.95450974506355757</c:v>
                </c:pt>
                <c:pt idx="2">
                  <c:v>1.3833051213990932</c:v>
                </c:pt>
                <c:pt idx="3">
                  <c:v>2.0001130675137055</c:v>
                </c:pt>
                <c:pt idx="4">
                  <c:v>2.8824919416584662</c:v>
                </c:pt>
                <c:pt idx="5">
                  <c:v>4.1465417814195833</c:v>
                </c:pt>
                <c:pt idx="6">
                  <c:v>5.9348604402416463</c:v>
                </c:pt>
                <c:pt idx="7">
                  <c:v>8.5039175187196658</c:v>
                </c:pt>
                <c:pt idx="8">
                  <c:v>12.12028203083333</c:v>
                </c:pt>
                <c:pt idx="9">
                  <c:v>17.161896648085268</c:v>
                </c:pt>
                <c:pt idx="10">
                  <c:v>24.056361253192954</c:v>
                </c:pt>
                <c:pt idx="11">
                  <c:v>33.211838593024332</c:v>
                </c:pt>
                <c:pt idx="12">
                  <c:v>44.443885900331829</c:v>
                </c:pt>
                <c:pt idx="13">
                  <c:v>56.642327968222993</c:v>
                </c:pt>
                <c:pt idx="14">
                  <c:v>67.734899832174733</c:v>
                </c:pt>
                <c:pt idx="15">
                  <c:v>73.029428621258319</c:v>
                </c:pt>
                <c:pt idx="16">
                  <c:v>71.177792682248608</c:v>
                </c:pt>
                <c:pt idx="17">
                  <c:v>63.397191211014388</c:v>
                </c:pt>
                <c:pt idx="18">
                  <c:v>53.406913927688407</c:v>
                </c:pt>
                <c:pt idx="19">
                  <c:v>43.558038885397487</c:v>
                </c:pt>
                <c:pt idx="20">
                  <c:v>35.656536205402872</c:v>
                </c:pt>
                <c:pt idx="21">
                  <c:v>30.324828061345794</c:v>
                </c:pt>
                <c:pt idx="22">
                  <c:v>26.443102882107802</c:v>
                </c:pt>
                <c:pt idx="23">
                  <c:v>25.387422075178744</c:v>
                </c:pt>
                <c:pt idx="24">
                  <c:v>25.147197208408979</c:v>
                </c:pt>
                <c:pt idx="25">
                  <c:v>26.611499297288731</c:v>
                </c:pt>
                <c:pt idx="26">
                  <c:v>29.069109542696925</c:v>
                </c:pt>
                <c:pt idx="27">
                  <c:v>32.650895757912693</c:v>
                </c:pt>
                <c:pt idx="28">
                  <c:v>37.386339610510056</c:v>
                </c:pt>
                <c:pt idx="29">
                  <c:v>44.74923937965756</c:v>
                </c:pt>
                <c:pt idx="30">
                  <c:v>53.032084067923677</c:v>
                </c:pt>
                <c:pt idx="31">
                  <c:v>62.153171276549138</c:v>
                </c:pt>
                <c:pt idx="32">
                  <c:v>74.881710785876891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05-4708-B20A-E42D0C1B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11631"/>
        <c:axId val="1050211151"/>
      </c:scatterChart>
      <c:valAx>
        <c:axId val="35747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Circular frequency </a:t>
                </a:r>
                <a:r>
                  <a:rPr lang="el-GR"/>
                  <a:t>ω</a:t>
                </a:r>
                <a:r>
                  <a:rPr lang="de-DE"/>
                  <a:t>^1/2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479871"/>
        <c:crosses val="autoZero"/>
        <c:crossBetween val="midCat"/>
      </c:valAx>
      <c:valAx>
        <c:axId val="35747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Re(Z)/Ohm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477951"/>
        <c:crosses val="autoZero"/>
        <c:crossBetween val="midCat"/>
      </c:valAx>
      <c:valAx>
        <c:axId val="10502111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Im(Z)/Ohm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0211631"/>
        <c:crosses val="max"/>
        <c:crossBetween val="midCat"/>
      </c:valAx>
      <c:valAx>
        <c:axId val="1050211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021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52405481039266"/>
          <c:y val="0.58854111986001745"/>
          <c:w val="0.1810041765119978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110409844502468"/>
                  <c:y val="0.28649752114319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Tidy_EIS!$L$27:$L$34</c:f>
              <c:numCache>
                <c:formatCode>General</c:formatCode>
                <c:ptCount val="8"/>
                <c:pt idx="0">
                  <c:v>0.14846657649956063</c:v>
                </c:pt>
                <c:pt idx="1">
                  <c:v>0.17963569780853197</c:v>
                </c:pt>
                <c:pt idx="2">
                  <c:v>0.21739975126980318</c:v>
                </c:pt>
                <c:pt idx="3">
                  <c:v>0.26318098670979662</c:v>
                </c:pt>
                <c:pt idx="4">
                  <c:v>0.31851489742922362</c:v>
                </c:pt>
                <c:pt idx="5">
                  <c:v>0.38510635066008186</c:v>
                </c:pt>
                <c:pt idx="6">
                  <c:v>0.4664451791852775</c:v>
                </c:pt>
                <c:pt idx="7">
                  <c:v>0.56417152470627763</c:v>
                </c:pt>
              </c:numCache>
            </c:numRef>
          </c:xVal>
          <c:yVal>
            <c:numRef>
              <c:f>Tidy_EIS!$I$27:$I$34</c:f>
              <c:numCache>
                <c:formatCode>General</c:formatCode>
                <c:ptCount val="8"/>
                <c:pt idx="0">
                  <c:v>180.45180143049234</c:v>
                </c:pt>
                <c:pt idx="1">
                  <c:v>185.39817854864097</c:v>
                </c:pt>
                <c:pt idx="2">
                  <c:v>191.08247878886436</c:v>
                </c:pt>
                <c:pt idx="3">
                  <c:v>197.92597947656284</c:v>
                </c:pt>
                <c:pt idx="4">
                  <c:v>206.33346492913464</c:v>
                </c:pt>
                <c:pt idx="5">
                  <c:v>214.59670664865601</c:v>
                </c:pt>
                <c:pt idx="6">
                  <c:v>226.12628145309981</c:v>
                </c:pt>
                <c:pt idx="7">
                  <c:v>240.4314451399444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5-45C5-81A0-1F3F7809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77951"/>
        <c:axId val="357479871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950467837777846E-2"/>
                  <c:y val="0.37509222805482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Tidy_EIS!$L$27:$L$34</c:f>
              <c:numCache>
                <c:formatCode>General</c:formatCode>
                <c:ptCount val="8"/>
                <c:pt idx="0">
                  <c:v>0.14846657649956063</c:v>
                </c:pt>
                <c:pt idx="1">
                  <c:v>0.17963569780853197</c:v>
                </c:pt>
                <c:pt idx="2">
                  <c:v>0.21739975126980318</c:v>
                </c:pt>
                <c:pt idx="3">
                  <c:v>0.26318098670979662</c:v>
                </c:pt>
                <c:pt idx="4">
                  <c:v>0.31851489742922362</c:v>
                </c:pt>
                <c:pt idx="5">
                  <c:v>0.38510635066008186</c:v>
                </c:pt>
                <c:pt idx="6">
                  <c:v>0.4664451791852775</c:v>
                </c:pt>
                <c:pt idx="7">
                  <c:v>0.56417152470627763</c:v>
                </c:pt>
              </c:numCache>
            </c:numRef>
          </c:xVal>
          <c:yVal>
            <c:numRef>
              <c:f>Tidy_EIS!$J$27:$J$34</c:f>
              <c:numCache>
                <c:formatCode>General</c:formatCode>
                <c:ptCount val="8"/>
                <c:pt idx="0">
                  <c:v>26.611499297288731</c:v>
                </c:pt>
                <c:pt idx="1">
                  <c:v>29.069109542696925</c:v>
                </c:pt>
                <c:pt idx="2">
                  <c:v>32.650895757912693</c:v>
                </c:pt>
                <c:pt idx="3">
                  <c:v>37.386339610510056</c:v>
                </c:pt>
                <c:pt idx="4">
                  <c:v>44.74923937965756</c:v>
                </c:pt>
                <c:pt idx="5">
                  <c:v>53.032084067923677</c:v>
                </c:pt>
                <c:pt idx="6">
                  <c:v>62.153171276549138</c:v>
                </c:pt>
                <c:pt idx="7">
                  <c:v>74.881710785876891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5-45C5-81A0-1F3F7809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11631"/>
        <c:axId val="1050211151"/>
      </c:scatterChart>
      <c:valAx>
        <c:axId val="357477951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Circular frequency 1/</a:t>
                </a:r>
                <a:r>
                  <a:rPr lang="el-GR"/>
                  <a:t>ω</a:t>
                </a:r>
                <a:r>
                  <a:rPr lang="de-DE"/>
                  <a:t>^1/2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479871"/>
        <c:crosses val="autoZero"/>
        <c:crossBetween val="midCat"/>
      </c:valAx>
      <c:valAx>
        <c:axId val="357479871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Re(Z)/Ohm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477951"/>
        <c:crosses val="autoZero"/>
        <c:crossBetween val="midCat"/>
      </c:valAx>
      <c:valAx>
        <c:axId val="1050211151"/>
        <c:scaling>
          <c:orientation val="minMax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Im(Z)/Ohm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0211631"/>
        <c:crosses val="max"/>
        <c:crossBetween val="midCat"/>
      </c:valAx>
      <c:valAx>
        <c:axId val="1050211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021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334277253326055"/>
          <c:y val="0.58391149023038791"/>
          <c:w val="0.33928881093801139"/>
          <c:h val="0.123843686205890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471714</xdr:colOff>
      <xdr:row>21</xdr:row>
      <xdr:rowOff>36286</xdr:rowOff>
    </xdr:from>
    <xdr:to>
      <xdr:col>28</xdr:col>
      <xdr:colOff>471714</xdr:colOff>
      <xdr:row>43</xdr:row>
      <xdr:rowOff>87992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2EA6DE-39EA-2FEF-7800-D32FD6EF5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453571</xdr:colOff>
      <xdr:row>14</xdr:row>
      <xdr:rowOff>46489</xdr:rowOff>
    </xdr:from>
    <xdr:to>
      <xdr:col>17</xdr:col>
      <xdr:colOff>527501</xdr:colOff>
      <xdr:row>16</xdr:row>
      <xdr:rowOff>175219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6146606-401A-0BFB-24E3-79364ADF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6500" y="2586489"/>
          <a:ext cx="3158216" cy="491587"/>
        </a:xfrm>
        <a:prstGeom prst="rect">
          <a:avLst/>
        </a:prstGeom>
      </xdr:spPr>
    </xdr:pic>
    <xdr:clientData/>
  </xdr:twoCellAnchor>
  <xdr:twoCellAnchor>
    <xdr:from>
      <xdr:col>19</xdr:col>
      <xdr:colOff>603251</xdr:colOff>
      <xdr:row>0</xdr:row>
      <xdr:rowOff>0</xdr:rowOff>
    </xdr:from>
    <xdr:to>
      <xdr:col>27</xdr:col>
      <xdr:colOff>394610</xdr:colOff>
      <xdr:row>15</xdr:row>
      <xdr:rowOff>21771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DD1DA1-C2C9-4793-8E62-7A684728C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544287</xdr:colOff>
      <xdr:row>6</xdr:row>
      <xdr:rowOff>18147</xdr:rowOff>
    </xdr:from>
    <xdr:to>
      <xdr:col>23</xdr:col>
      <xdr:colOff>117930</xdr:colOff>
      <xdr:row>21</xdr:row>
      <xdr:rowOff>39918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480E1CB-47CD-4840-874A-41F8E1320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5" sqref="D5"/>
    </sheetView>
  </sheetViews>
  <sheetFormatPr baseColWidth="10" defaultColWidth="8.7265625" defaultRowHeight="14.5" x14ac:dyDescent="0.35"/>
  <cols>
    <col min="1" max="1" width="19.08984375" bestFit="1" customWidth="1"/>
    <col min="2" max="2" width="11.81640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0.23758294442772809</v>
      </c>
    </row>
    <row r="3" spans="1:2" x14ac:dyDescent="0.35">
      <c r="A3" t="s">
        <v>3</v>
      </c>
      <c r="B3">
        <v>1.7299917846238171</v>
      </c>
    </row>
    <row r="4" spans="1:2" x14ac:dyDescent="0.35">
      <c r="A4" t="s">
        <v>4</v>
      </c>
      <c r="B4">
        <v>238.70145335532061</v>
      </c>
    </row>
    <row r="5" spans="1:2" x14ac:dyDescent="0.35">
      <c r="A5" t="s">
        <v>5</v>
      </c>
      <c r="B5">
        <v>0.50003200999999997</v>
      </c>
    </row>
    <row r="6" spans="1:2" x14ac:dyDescent="0.35">
      <c r="A6" t="s">
        <v>6</v>
      </c>
      <c r="B6">
        <v>3.1679806609668582E-4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4"/>
  <sheetViews>
    <sheetView workbookViewId="0">
      <selection activeCell="K9" sqref="K9"/>
    </sheetView>
  </sheetViews>
  <sheetFormatPr baseColWidth="10" defaultColWidth="8.7265625" defaultRowHeight="14.5" x14ac:dyDescent="0.35"/>
  <cols>
    <col min="1" max="1" width="10.81640625" bestFit="1" customWidth="1"/>
    <col min="2" max="2" width="10.08984375" bestFit="1" customWidth="1"/>
    <col min="3" max="3" width="10.81640625" bestFit="1" customWidth="1"/>
    <col min="4" max="4" width="9.81640625" bestFit="1" customWidth="1"/>
    <col min="5" max="5" width="11.90625" bestFit="1" customWidth="1"/>
    <col min="6" max="6" width="11.81640625" bestFit="1" customWidth="1"/>
    <col min="7" max="7" width="10.81640625" bestFit="1" customWidth="1"/>
    <col min="8" max="8" width="12.453125" bestFit="1" customWidth="1"/>
    <col min="9" max="9" width="10.81640625" bestFit="1" customWidth="1"/>
    <col min="10" max="10" width="11.81640625" bestFit="1" customWidth="1"/>
    <col min="11" max="11" width="11.90625" bestFit="1" customWidth="1"/>
    <col min="12" max="12" width="6.90625" bestFit="1" customWidth="1"/>
    <col min="13" max="14" width="11.81640625" bestFit="1" customWidth="1"/>
    <col min="15" max="15" width="2.90625" bestFit="1" customWidth="1"/>
    <col min="16" max="16" width="12.453125" bestFit="1" customWidth="1"/>
    <col min="17" max="19" width="11.81640625" bestFit="1" customWidth="1"/>
    <col min="20" max="20" width="11.90625" bestFit="1" customWidth="1"/>
    <col min="21" max="23" width="9.81640625" bestFit="1" customWidth="1"/>
    <col min="24" max="24" width="12" bestFit="1" customWidth="1"/>
    <col min="25" max="25" width="5.90625" bestFit="1" customWidth="1"/>
    <col min="26" max="26" width="6" bestFit="1" customWidth="1"/>
    <col min="27" max="27" width="4.36328125" bestFit="1" customWidth="1"/>
    <col min="28" max="28" width="12.6328125" bestFit="1" customWidth="1"/>
    <col min="29" max="29" width="14" bestFit="1" customWidth="1"/>
    <col min="30" max="30" width="14.08984375" bestFit="1" customWidth="1"/>
    <col min="31" max="31" width="12.453125" bestFit="1" customWidth="1"/>
    <col min="32" max="32" width="20.81640625" bestFit="1" customWidth="1"/>
    <col min="33" max="33" width="20.54296875" bestFit="1" customWidth="1"/>
    <col min="34" max="34" width="20.6328125" bestFit="1" customWidth="1"/>
    <col min="35" max="35" width="19" bestFit="1" customWidth="1"/>
    <col min="36" max="36" width="19.36328125" bestFit="1" customWidth="1"/>
    <col min="37" max="37" width="21.453125" bestFit="1" customWidth="1"/>
    <col min="38" max="38" width="21.54296875" bestFit="1" customWidth="1"/>
    <col min="39" max="39" width="19.81640625" bestFit="1" customWidth="1"/>
    <col min="40" max="40" width="21.54296875" bestFit="1" customWidth="1"/>
    <col min="41" max="41" width="10.81640625" bestFit="1" customWidth="1"/>
    <col min="42" max="42" width="19.08984375" bestFit="1" customWidth="1"/>
    <col min="43" max="44" width="12.453125" bestFit="1" customWidth="1"/>
    <col min="45" max="45" width="9.81640625" bestFit="1" customWidth="1"/>
    <col min="46" max="46" width="12" bestFit="1" customWidth="1"/>
  </cols>
  <sheetData>
    <row r="1" spans="1:46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</row>
    <row r="2" spans="1:46" x14ac:dyDescent="0.35">
      <c r="A2">
        <v>100003.71</v>
      </c>
      <c r="B2">
        <v>7.2816329</v>
      </c>
      <c r="C2">
        <v>2.7303457</v>
      </c>
      <c r="D2">
        <v>7.7766938000000003</v>
      </c>
      <c r="E2">
        <v>-20.554207000000002</v>
      </c>
      <c r="F2">
        <v>31.634493769175609</v>
      </c>
      <c r="G2">
        <v>0.29164749000000001</v>
      </c>
      <c r="H2">
        <v>5.6780012999999999E-3</v>
      </c>
      <c r="I2">
        <v>0.58288967999999997</v>
      </c>
      <c r="J2">
        <v>7.1850806000000003E-2</v>
      </c>
      <c r="K2">
        <v>1</v>
      </c>
      <c r="L2">
        <v>10</v>
      </c>
      <c r="M2">
        <v>9.1136637999999996E-3</v>
      </c>
      <c r="N2">
        <v>1.1719200999999999E-3</v>
      </c>
      <c r="O2">
        <v>0</v>
      </c>
      <c r="P2">
        <v>-5.6134998602760292E-5</v>
      </c>
      <c r="Q2">
        <v>0.12040341</v>
      </c>
      <c r="R2">
        <v>4.5146870999999998E-2</v>
      </c>
      <c r="S2">
        <v>0.12858934999999999</v>
      </c>
      <c r="T2">
        <v>20.554207000000002</v>
      </c>
      <c r="U2">
        <v>71.850814999999997</v>
      </c>
      <c r="V2">
        <v>191.62085999999999</v>
      </c>
      <c r="W2">
        <v>204.64870999999999</v>
      </c>
      <c r="X2">
        <v>-69.445792999999995</v>
      </c>
      <c r="Y2">
        <v>0</v>
      </c>
      <c r="Z2">
        <v>0</v>
      </c>
      <c r="AA2">
        <v>0</v>
      </c>
      <c r="AB2">
        <v>69.445792999999995</v>
      </c>
      <c r="AC2">
        <v>0</v>
      </c>
      <c r="AD2">
        <v>0</v>
      </c>
      <c r="AE2">
        <v>0</v>
      </c>
      <c r="AF2">
        <v>-69.445792999999995</v>
      </c>
      <c r="AG2">
        <v>0</v>
      </c>
      <c r="AH2">
        <v>0</v>
      </c>
      <c r="AI2">
        <v>0</v>
      </c>
      <c r="AJ2">
        <v>-20.554207000000002</v>
      </c>
      <c r="AK2">
        <v>0</v>
      </c>
      <c r="AL2">
        <v>0</v>
      </c>
      <c r="AM2">
        <v>0</v>
      </c>
      <c r="AN2">
        <v>20.554207000000002</v>
      </c>
      <c r="AO2">
        <v>2.6669271000000001</v>
      </c>
      <c r="AP2">
        <v>69.445792999999995</v>
      </c>
      <c r="AQ2">
        <v>-5.6134998602760292E-5</v>
      </c>
      <c r="AR2">
        <v>1.6559748999999999E-6</v>
      </c>
      <c r="AS2">
        <v>51364.464999999997</v>
      </c>
    </row>
    <row r="3" spans="1:46" x14ac:dyDescent="0.35">
      <c r="A3">
        <v>68289.789000000004</v>
      </c>
      <c r="B3">
        <v>7.3823151999999999</v>
      </c>
      <c r="C3">
        <v>4.0175853000000004</v>
      </c>
      <c r="D3">
        <v>8.4047345999999994</v>
      </c>
      <c r="E3">
        <v>-28.555807000000001</v>
      </c>
      <c r="F3">
        <v>32.07148914996651</v>
      </c>
      <c r="G3">
        <v>0.29164189000000001</v>
      </c>
      <c r="H3">
        <v>5.7059223999999997E-3</v>
      </c>
      <c r="I3">
        <v>0.58009516999999999</v>
      </c>
      <c r="J3">
        <v>0.13255052000000001</v>
      </c>
      <c r="K3">
        <v>1</v>
      </c>
      <c r="L3">
        <v>10</v>
      </c>
      <c r="M3">
        <v>1.0511773E-2</v>
      </c>
      <c r="N3">
        <v>1.2506965999999999E-3</v>
      </c>
      <c r="O3">
        <v>0</v>
      </c>
      <c r="P3">
        <v>-5.5563985115324611E-5</v>
      </c>
      <c r="Q3">
        <v>0.10450681000000001</v>
      </c>
      <c r="R3">
        <v>5.6874432000000003E-2</v>
      </c>
      <c r="S3">
        <v>0.11898056</v>
      </c>
      <c r="T3">
        <v>28.555807000000001</v>
      </c>
      <c r="U3">
        <v>132.55052000000001</v>
      </c>
      <c r="V3">
        <v>243.56164999999999</v>
      </c>
      <c r="W3">
        <v>277.29390999999998</v>
      </c>
      <c r="X3">
        <v>-61.444191000000004</v>
      </c>
      <c r="Y3">
        <v>0</v>
      </c>
      <c r="Z3">
        <v>0</v>
      </c>
      <c r="AA3">
        <v>0</v>
      </c>
      <c r="AB3">
        <v>61.444191000000004</v>
      </c>
      <c r="AC3">
        <v>0</v>
      </c>
      <c r="AD3">
        <v>0</v>
      </c>
      <c r="AE3">
        <v>0</v>
      </c>
      <c r="AF3">
        <v>-61.444191000000004</v>
      </c>
      <c r="AG3">
        <v>0</v>
      </c>
      <c r="AH3">
        <v>0</v>
      </c>
      <c r="AI3">
        <v>0</v>
      </c>
      <c r="AJ3">
        <v>-28.555807000000001</v>
      </c>
      <c r="AK3">
        <v>0</v>
      </c>
      <c r="AL3">
        <v>0</v>
      </c>
      <c r="AM3">
        <v>0</v>
      </c>
      <c r="AN3">
        <v>28.555807000000001</v>
      </c>
      <c r="AO3">
        <v>1.8375006</v>
      </c>
      <c r="AP3">
        <v>61.444191000000004</v>
      </c>
      <c r="AQ3">
        <v>5.7101348743567439E-7</v>
      </c>
      <c r="AR3">
        <v>1.6640859999999999E-6</v>
      </c>
      <c r="AS3">
        <v>51112.137000000002</v>
      </c>
    </row>
    <row r="4" spans="1:46" x14ac:dyDescent="0.35">
      <c r="A4">
        <v>46633.758000000002</v>
      </c>
      <c r="B4">
        <v>7.5371575000000002</v>
      </c>
      <c r="C4">
        <v>5.8224092000000001</v>
      </c>
      <c r="D4">
        <v>9.5241375000000001</v>
      </c>
      <c r="E4">
        <v>-37.685870999999999</v>
      </c>
      <c r="F4">
        <v>32.508476104034337</v>
      </c>
      <c r="G4">
        <v>0.29164656999999999</v>
      </c>
      <c r="H4">
        <v>5.9404326999999996E-3</v>
      </c>
      <c r="I4">
        <v>0.58616113999999997</v>
      </c>
      <c r="J4">
        <v>0.21906407</v>
      </c>
      <c r="K4">
        <v>1</v>
      </c>
      <c r="L4">
        <v>10</v>
      </c>
      <c r="M4">
        <v>1.0813405999999999E-2</v>
      </c>
      <c r="N4">
        <v>1.1353685000000001E-3</v>
      </c>
      <c r="O4">
        <v>0</v>
      </c>
      <c r="P4">
        <v>-5.459819118882458E-5</v>
      </c>
      <c r="Q4">
        <v>8.3091438000000004E-2</v>
      </c>
      <c r="R4">
        <v>6.4187638000000005E-2</v>
      </c>
      <c r="S4">
        <v>0.10499638</v>
      </c>
      <c r="T4">
        <v>37.685870999999999</v>
      </c>
      <c r="U4">
        <v>219.06406000000001</v>
      </c>
      <c r="V4">
        <v>283.58026000000001</v>
      </c>
      <c r="W4">
        <v>358.33899000000002</v>
      </c>
      <c r="X4">
        <v>-52.314129000000001</v>
      </c>
      <c r="Y4">
        <v>0</v>
      </c>
      <c r="Z4">
        <v>0</v>
      </c>
      <c r="AA4">
        <v>0</v>
      </c>
      <c r="AB4">
        <v>52.314129000000001</v>
      </c>
      <c r="AC4">
        <v>0</v>
      </c>
      <c r="AD4">
        <v>0</v>
      </c>
      <c r="AE4">
        <v>0</v>
      </c>
      <c r="AF4">
        <v>-52.314129000000001</v>
      </c>
      <c r="AG4">
        <v>0</v>
      </c>
      <c r="AH4">
        <v>0</v>
      </c>
      <c r="AI4">
        <v>0</v>
      </c>
      <c r="AJ4">
        <v>-37.685870999999999</v>
      </c>
      <c r="AK4">
        <v>0</v>
      </c>
      <c r="AL4">
        <v>0</v>
      </c>
      <c r="AM4">
        <v>0</v>
      </c>
      <c r="AN4">
        <v>37.685870999999999</v>
      </c>
      <c r="AO4">
        <v>1.2945082999999999</v>
      </c>
      <c r="AP4">
        <v>52.314132999999998</v>
      </c>
      <c r="AQ4">
        <v>9.6579392650003099E-7</v>
      </c>
      <c r="AR4">
        <v>1.7325068E-6</v>
      </c>
      <c r="AS4">
        <v>49095.171999999999</v>
      </c>
    </row>
    <row r="5" spans="1:46" x14ac:dyDescent="0.35">
      <c r="A5">
        <v>31843.822</v>
      </c>
      <c r="B5">
        <v>7.7745762000000003</v>
      </c>
      <c r="C5">
        <v>8.4185885999999996</v>
      </c>
      <c r="D5">
        <v>11.459349</v>
      </c>
      <c r="E5">
        <v>-47.277489000000003</v>
      </c>
      <c r="F5">
        <v>32.945487911492819</v>
      </c>
      <c r="G5">
        <v>0.29164630000000002</v>
      </c>
      <c r="H5">
        <v>5.5235177000000002E-3</v>
      </c>
      <c r="I5">
        <v>0.59368438000000001</v>
      </c>
      <c r="J5">
        <v>0.32041612000000003</v>
      </c>
      <c r="K5">
        <v>1</v>
      </c>
      <c r="L5">
        <v>10</v>
      </c>
      <c r="M5">
        <v>1.0921149999999999E-2</v>
      </c>
      <c r="N5">
        <v>9.5303409000000003E-4</v>
      </c>
      <c r="O5">
        <v>0</v>
      </c>
      <c r="P5">
        <v>-5.2263850386927113E-5</v>
      </c>
      <c r="Q5">
        <v>5.9204791E-2</v>
      </c>
      <c r="R5">
        <v>6.4109056999999997E-2</v>
      </c>
      <c r="S5">
        <v>8.7264992E-2</v>
      </c>
      <c r="T5">
        <v>47.277489000000003</v>
      </c>
      <c r="U5">
        <v>320.41611</v>
      </c>
      <c r="V5">
        <v>295.90465999999998</v>
      </c>
      <c r="W5">
        <v>436.14911000000001</v>
      </c>
      <c r="X5">
        <v>-42.722510999999997</v>
      </c>
      <c r="Y5">
        <v>0</v>
      </c>
      <c r="Z5">
        <v>0</v>
      </c>
      <c r="AA5">
        <v>0</v>
      </c>
      <c r="AB5">
        <v>42.722510999999997</v>
      </c>
      <c r="AC5">
        <v>0</v>
      </c>
      <c r="AD5">
        <v>0</v>
      </c>
      <c r="AE5">
        <v>0</v>
      </c>
      <c r="AF5">
        <v>-42.722510999999997</v>
      </c>
      <c r="AG5">
        <v>0</v>
      </c>
      <c r="AH5">
        <v>0</v>
      </c>
      <c r="AI5">
        <v>0</v>
      </c>
      <c r="AJ5">
        <v>-47.277489000000003</v>
      </c>
      <c r="AK5">
        <v>0</v>
      </c>
      <c r="AL5">
        <v>0</v>
      </c>
      <c r="AM5">
        <v>0</v>
      </c>
      <c r="AN5">
        <v>47.277489000000003</v>
      </c>
      <c r="AO5">
        <v>0.92350113</v>
      </c>
      <c r="AP5">
        <v>42.722504000000001</v>
      </c>
      <c r="AQ5">
        <v>2.3343408018974669E-6</v>
      </c>
      <c r="AR5">
        <v>1.6109135E-6</v>
      </c>
      <c r="AS5">
        <v>52800.828000000001</v>
      </c>
    </row>
    <row r="6" spans="1:46" x14ac:dyDescent="0.35">
      <c r="A6">
        <v>21748.811000000002</v>
      </c>
      <c r="B6">
        <v>8.1779556000000007</v>
      </c>
      <c r="C6">
        <v>12.132571</v>
      </c>
      <c r="D6">
        <v>14.631413</v>
      </c>
      <c r="E6">
        <v>-56.018073999999999</v>
      </c>
      <c r="F6">
        <v>33.383477905619657</v>
      </c>
      <c r="G6">
        <v>0.29164069999999997</v>
      </c>
      <c r="H6">
        <v>5.1400958999999998E-3</v>
      </c>
      <c r="I6">
        <v>0.60315889</v>
      </c>
      <c r="J6">
        <v>0.41472951000000002</v>
      </c>
      <c r="K6">
        <v>1</v>
      </c>
      <c r="L6">
        <v>10</v>
      </c>
      <c r="M6">
        <v>1.0592101E-2</v>
      </c>
      <c r="N6">
        <v>7.2392880000000004E-4</v>
      </c>
      <c r="O6">
        <v>0</v>
      </c>
      <c r="P6">
        <v>-5.1156904575001027E-5</v>
      </c>
      <c r="Q6">
        <v>3.8200776999999998E-2</v>
      </c>
      <c r="R6">
        <v>5.6673538000000002E-2</v>
      </c>
      <c r="S6">
        <v>6.8346097999999994E-2</v>
      </c>
      <c r="T6">
        <v>56.018073999999999</v>
      </c>
      <c r="U6">
        <v>414.72951999999998</v>
      </c>
      <c r="V6">
        <v>279.54827999999998</v>
      </c>
      <c r="W6">
        <v>500.14780000000002</v>
      </c>
      <c r="X6">
        <v>-33.981926000000001</v>
      </c>
      <c r="Y6">
        <v>0</v>
      </c>
      <c r="Z6">
        <v>0</v>
      </c>
      <c r="AA6">
        <v>0</v>
      </c>
      <c r="AB6">
        <v>33.981926000000001</v>
      </c>
      <c r="AC6">
        <v>0</v>
      </c>
      <c r="AD6">
        <v>0</v>
      </c>
      <c r="AE6">
        <v>0</v>
      </c>
      <c r="AF6">
        <v>-33.981926000000001</v>
      </c>
      <c r="AG6">
        <v>0</v>
      </c>
      <c r="AH6">
        <v>0</v>
      </c>
      <c r="AI6">
        <v>0</v>
      </c>
      <c r="AJ6">
        <v>-56.018073999999999</v>
      </c>
      <c r="AK6">
        <v>0</v>
      </c>
      <c r="AL6">
        <v>0</v>
      </c>
      <c r="AM6">
        <v>0</v>
      </c>
      <c r="AN6">
        <v>56.018073999999999</v>
      </c>
      <c r="AO6">
        <v>0.67404967999999998</v>
      </c>
      <c r="AP6">
        <v>33.981934000000003</v>
      </c>
      <c r="AQ6">
        <v>1.1069458119260789E-6</v>
      </c>
      <c r="AR6">
        <v>1.4990612E-6</v>
      </c>
      <c r="AS6">
        <v>56738.375</v>
      </c>
    </row>
    <row r="7" spans="1:46" x14ac:dyDescent="0.35">
      <c r="A7">
        <v>14845.605</v>
      </c>
      <c r="B7">
        <v>8.8392429000000003</v>
      </c>
      <c r="C7">
        <v>17.453028</v>
      </c>
      <c r="D7">
        <v>19.563751</v>
      </c>
      <c r="E7">
        <v>-63.139656000000002</v>
      </c>
      <c r="F7">
        <v>33.679493759671459</v>
      </c>
      <c r="G7">
        <v>0.29164243000000001</v>
      </c>
      <c r="H7">
        <v>4.9707190999999998E-3</v>
      </c>
      <c r="I7">
        <v>0.61425889</v>
      </c>
      <c r="J7">
        <v>0.48886478</v>
      </c>
      <c r="K7">
        <v>1</v>
      </c>
      <c r="L7">
        <v>10</v>
      </c>
      <c r="M7">
        <v>1.0940142999999999E-2</v>
      </c>
      <c r="N7">
        <v>5.5920478000000002E-4</v>
      </c>
      <c r="O7">
        <v>0</v>
      </c>
      <c r="P7">
        <v>-5.1043533467687667E-5</v>
      </c>
      <c r="Q7">
        <v>2.3094619E-2</v>
      </c>
      <c r="R7">
        <v>4.5600175999999999E-2</v>
      </c>
      <c r="S7">
        <v>5.1114943000000003E-2</v>
      </c>
      <c r="T7">
        <v>63.139656000000002</v>
      </c>
      <c r="U7">
        <v>488.86478</v>
      </c>
      <c r="V7">
        <v>247.58994999999999</v>
      </c>
      <c r="W7">
        <v>547.98681999999997</v>
      </c>
      <c r="X7">
        <v>-26.860344000000001</v>
      </c>
      <c r="Y7">
        <v>0</v>
      </c>
      <c r="Z7">
        <v>0</v>
      </c>
      <c r="AA7">
        <v>0</v>
      </c>
      <c r="AB7">
        <v>26.860344000000001</v>
      </c>
      <c r="AC7">
        <v>0</v>
      </c>
      <c r="AD7">
        <v>0</v>
      </c>
      <c r="AE7">
        <v>0</v>
      </c>
      <c r="AF7">
        <v>-26.860344000000001</v>
      </c>
      <c r="AG7">
        <v>0</v>
      </c>
      <c r="AH7">
        <v>0</v>
      </c>
      <c r="AI7">
        <v>0</v>
      </c>
      <c r="AJ7">
        <v>-63.139656000000002</v>
      </c>
      <c r="AK7">
        <v>0</v>
      </c>
      <c r="AL7">
        <v>0</v>
      </c>
      <c r="AM7">
        <v>0</v>
      </c>
      <c r="AN7">
        <v>63.139656000000002</v>
      </c>
      <c r="AO7">
        <v>0.50645899999999999</v>
      </c>
      <c r="AP7">
        <v>26.860351999999999</v>
      </c>
      <c r="AQ7">
        <v>1.133711073133674E-7</v>
      </c>
      <c r="AR7">
        <v>1.4496726E-6</v>
      </c>
      <c r="AS7">
        <v>58672.078000000001</v>
      </c>
    </row>
    <row r="8" spans="1:46" x14ac:dyDescent="0.35">
      <c r="A8">
        <v>10141.406000000001</v>
      </c>
      <c r="B8">
        <v>9.9631633999999991</v>
      </c>
      <c r="C8">
        <v>24.980162</v>
      </c>
      <c r="D8">
        <v>26.893737999999999</v>
      </c>
      <c r="E8">
        <v>-68.255759999999995</v>
      </c>
      <c r="F8">
        <v>33.975482360372553</v>
      </c>
      <c r="G8">
        <v>0.29164422000000001</v>
      </c>
      <c r="H8">
        <v>5.0861103999999997E-3</v>
      </c>
      <c r="I8">
        <v>0.62824159999999996</v>
      </c>
      <c r="J8">
        <v>0.54201942999999997</v>
      </c>
      <c r="K8">
        <v>1</v>
      </c>
      <c r="L8">
        <v>10</v>
      </c>
      <c r="M8">
        <v>1.0225674000000001E-2</v>
      </c>
      <c r="N8">
        <v>3.8022510000000002E-4</v>
      </c>
      <c r="O8">
        <v>0</v>
      </c>
      <c r="P8">
        <v>-5.086512232112323E-5</v>
      </c>
      <c r="Q8">
        <v>1.3775104999999999E-2</v>
      </c>
      <c r="R8">
        <v>3.4537661999999997E-2</v>
      </c>
      <c r="S8">
        <v>3.7183378000000003E-2</v>
      </c>
      <c r="T8">
        <v>68.255759999999995</v>
      </c>
      <c r="U8">
        <v>542.01946999999996</v>
      </c>
      <c r="V8">
        <v>216.18068</v>
      </c>
      <c r="W8">
        <v>583.54021999999998</v>
      </c>
      <c r="X8">
        <v>-21.744240000000001</v>
      </c>
      <c r="Y8">
        <v>0</v>
      </c>
      <c r="Z8">
        <v>0</v>
      </c>
      <c r="AA8">
        <v>0</v>
      </c>
      <c r="AB8">
        <v>21.744240000000001</v>
      </c>
      <c r="AC8">
        <v>0</v>
      </c>
      <c r="AD8">
        <v>0</v>
      </c>
      <c r="AE8">
        <v>0</v>
      </c>
      <c r="AF8">
        <v>-21.744240000000001</v>
      </c>
      <c r="AG8">
        <v>0</v>
      </c>
      <c r="AH8">
        <v>0</v>
      </c>
      <c r="AI8">
        <v>0</v>
      </c>
      <c r="AJ8">
        <v>-68.255759999999995</v>
      </c>
      <c r="AK8">
        <v>0</v>
      </c>
      <c r="AL8">
        <v>0</v>
      </c>
      <c r="AM8">
        <v>0</v>
      </c>
      <c r="AN8">
        <v>68.255759999999995</v>
      </c>
      <c r="AO8">
        <v>0.39884301999999999</v>
      </c>
      <c r="AP8">
        <v>21.744232</v>
      </c>
      <c r="AQ8">
        <v>1.7841114656443681E-7</v>
      </c>
      <c r="AR8">
        <v>1.4833346999999999E-6</v>
      </c>
      <c r="AS8">
        <v>57341.305</v>
      </c>
    </row>
    <row r="9" spans="1:46" x14ac:dyDescent="0.35">
      <c r="A9">
        <v>6921.9561000000003</v>
      </c>
      <c r="B9">
        <v>11.777107000000001</v>
      </c>
      <c r="C9">
        <v>35.793467999999997</v>
      </c>
      <c r="D9">
        <v>37.681198000000002</v>
      </c>
      <c r="E9">
        <v>-71.787270000000007</v>
      </c>
      <c r="F9">
        <v>34.347942191438051</v>
      </c>
      <c r="G9">
        <v>0.29165319000000001</v>
      </c>
      <c r="H9">
        <v>1.147755E-2</v>
      </c>
      <c r="I9">
        <v>0.64237332000000003</v>
      </c>
      <c r="J9">
        <v>0.57962303999999998</v>
      </c>
      <c r="K9">
        <v>1</v>
      </c>
      <c r="L9">
        <v>10</v>
      </c>
      <c r="M9">
        <v>9.7117703000000003E-3</v>
      </c>
      <c r="N9">
        <v>2.5773517000000001E-4</v>
      </c>
      <c r="O9">
        <v>0</v>
      </c>
      <c r="P9">
        <v>-4.9656946934693628E-5</v>
      </c>
      <c r="Q9">
        <v>8.2944808999999998E-3</v>
      </c>
      <c r="R9">
        <v>2.5208927999999999E-2</v>
      </c>
      <c r="S9">
        <v>2.6538434E-2</v>
      </c>
      <c r="T9">
        <v>71.787270000000007</v>
      </c>
      <c r="U9">
        <v>579.62305000000003</v>
      </c>
      <c r="V9">
        <v>190.71308999999999</v>
      </c>
      <c r="W9">
        <v>610.19208000000003</v>
      </c>
      <c r="X9">
        <v>-18.212730000000001</v>
      </c>
      <c r="Y9">
        <v>0</v>
      </c>
      <c r="Z9">
        <v>0</v>
      </c>
      <c r="AA9">
        <v>0</v>
      </c>
      <c r="AB9">
        <v>18.212730000000001</v>
      </c>
      <c r="AC9">
        <v>0</v>
      </c>
      <c r="AD9">
        <v>0</v>
      </c>
      <c r="AE9">
        <v>0</v>
      </c>
      <c r="AF9">
        <v>-18.212730000000001</v>
      </c>
      <c r="AG9">
        <v>0</v>
      </c>
      <c r="AH9">
        <v>0</v>
      </c>
      <c r="AI9">
        <v>0</v>
      </c>
      <c r="AJ9">
        <v>-71.787270000000007</v>
      </c>
      <c r="AK9">
        <v>0</v>
      </c>
      <c r="AL9">
        <v>0</v>
      </c>
      <c r="AM9">
        <v>0</v>
      </c>
      <c r="AN9">
        <v>71.787270000000007</v>
      </c>
      <c r="AO9">
        <v>0.32902949999999997</v>
      </c>
      <c r="AP9">
        <v>18.212738000000002</v>
      </c>
      <c r="AQ9">
        <v>1.208175386429602E-6</v>
      </c>
      <c r="AR9">
        <v>3.3474640999999999E-6</v>
      </c>
      <c r="AS9">
        <v>25410.752</v>
      </c>
    </row>
    <row r="10" spans="1:46" x14ac:dyDescent="0.35">
      <c r="A10">
        <v>4726.5127000000002</v>
      </c>
      <c r="B10">
        <v>15.167641</v>
      </c>
      <c r="C10">
        <v>51.014949999999999</v>
      </c>
      <c r="D10">
        <v>53.222011999999999</v>
      </c>
      <c r="E10">
        <v>-73.441863999999995</v>
      </c>
      <c r="F10">
        <v>35.073702279267309</v>
      </c>
      <c r="G10">
        <v>0.29167077000000002</v>
      </c>
      <c r="H10">
        <v>-3.336435E-3</v>
      </c>
      <c r="I10">
        <v>0.66005760000000002</v>
      </c>
      <c r="J10">
        <v>0.60644889000000002</v>
      </c>
      <c r="K10">
        <v>1</v>
      </c>
      <c r="L10">
        <v>11</v>
      </c>
      <c r="M10">
        <v>1.0828209E-2</v>
      </c>
      <c r="N10">
        <v>2.0345359000000001E-4</v>
      </c>
      <c r="O10">
        <v>0</v>
      </c>
      <c r="P10">
        <v>-4.9164245658977961E-5</v>
      </c>
      <c r="Q10">
        <v>5.3547033999999999E-3</v>
      </c>
      <c r="R10">
        <v>1.801005E-2</v>
      </c>
      <c r="S10">
        <v>1.8789218999999999E-2</v>
      </c>
      <c r="T10">
        <v>73.441863999999995</v>
      </c>
      <c r="U10">
        <v>606.44890999999996</v>
      </c>
      <c r="V10">
        <v>180.30788999999999</v>
      </c>
      <c r="W10">
        <v>632.68573000000004</v>
      </c>
      <c r="X10">
        <v>-16.558136000000001</v>
      </c>
      <c r="Y10">
        <v>0</v>
      </c>
      <c r="Z10">
        <v>0</v>
      </c>
      <c r="AA10">
        <v>0</v>
      </c>
      <c r="AB10">
        <v>16.558136000000001</v>
      </c>
      <c r="AC10">
        <v>0</v>
      </c>
      <c r="AD10">
        <v>0</v>
      </c>
      <c r="AE10">
        <v>0</v>
      </c>
      <c r="AF10">
        <v>-16.558136000000001</v>
      </c>
      <c r="AG10">
        <v>0</v>
      </c>
      <c r="AH10">
        <v>0</v>
      </c>
      <c r="AI10">
        <v>0</v>
      </c>
      <c r="AJ10">
        <v>-73.441863999999995</v>
      </c>
      <c r="AK10">
        <v>0</v>
      </c>
      <c r="AL10">
        <v>0</v>
      </c>
      <c r="AM10">
        <v>0</v>
      </c>
      <c r="AN10">
        <v>73.441863999999995</v>
      </c>
      <c r="AO10">
        <v>0.29731755999999998</v>
      </c>
      <c r="AP10">
        <v>16.558136000000001</v>
      </c>
      <c r="AQ10">
        <v>4.9270127571566749E-7</v>
      </c>
      <c r="AR10">
        <v>-9.7314057000000005E-7</v>
      </c>
      <c r="AS10">
        <v>87419.891000000003</v>
      </c>
    </row>
    <row r="11" spans="1:46" x14ac:dyDescent="0.35">
      <c r="A11">
        <v>3231.0337</v>
      </c>
      <c r="B11">
        <v>21.213747000000001</v>
      </c>
      <c r="C11">
        <v>72.235389999999995</v>
      </c>
      <c r="D11">
        <v>75.28595</v>
      </c>
      <c r="E11">
        <v>-73.633788999999993</v>
      </c>
      <c r="F11">
        <v>35.539714621401799</v>
      </c>
      <c r="G11">
        <v>0.29166383000000001</v>
      </c>
      <c r="H11">
        <v>-3.3163162999999998E-3</v>
      </c>
      <c r="I11">
        <v>0.68191241999999996</v>
      </c>
      <c r="J11">
        <v>0.62777035999999997</v>
      </c>
      <c r="K11">
        <v>1</v>
      </c>
      <c r="L11">
        <v>11</v>
      </c>
      <c r="M11">
        <v>9.9269543000000005E-3</v>
      </c>
      <c r="N11">
        <v>1.3185666000000001E-4</v>
      </c>
      <c r="O11">
        <v>0</v>
      </c>
      <c r="P11">
        <v>-4.9463859229282312E-5</v>
      </c>
      <c r="Q11">
        <v>3.7427391000000002E-3</v>
      </c>
      <c r="R11">
        <v>1.2744481E-2</v>
      </c>
      <c r="S11">
        <v>1.3282690999999999E-2</v>
      </c>
      <c r="T11">
        <v>73.633788999999993</v>
      </c>
      <c r="U11">
        <v>627.77031999999997</v>
      </c>
      <c r="V11">
        <v>184.36063999999999</v>
      </c>
      <c r="W11">
        <v>654.28161999999998</v>
      </c>
      <c r="X11">
        <v>-16.366211</v>
      </c>
      <c r="Y11">
        <v>0</v>
      </c>
      <c r="Z11">
        <v>0</v>
      </c>
      <c r="AA11">
        <v>0</v>
      </c>
      <c r="AB11">
        <v>16.366211</v>
      </c>
      <c r="AC11">
        <v>0</v>
      </c>
      <c r="AD11">
        <v>0</v>
      </c>
      <c r="AE11">
        <v>0</v>
      </c>
      <c r="AF11">
        <v>-16.366211</v>
      </c>
      <c r="AG11">
        <v>0</v>
      </c>
      <c r="AH11">
        <v>0</v>
      </c>
      <c r="AI11">
        <v>0</v>
      </c>
      <c r="AJ11">
        <v>-73.633788999999993</v>
      </c>
      <c r="AK11">
        <v>0</v>
      </c>
      <c r="AL11">
        <v>0</v>
      </c>
      <c r="AM11">
        <v>0</v>
      </c>
      <c r="AN11">
        <v>73.633788999999993</v>
      </c>
      <c r="AO11">
        <v>0.29367526999999999</v>
      </c>
      <c r="AP11">
        <v>16.366211</v>
      </c>
      <c r="AQ11">
        <v>-2.9961357030434439E-7</v>
      </c>
      <c r="AR11">
        <v>-9.6724954999999999E-7</v>
      </c>
      <c r="AS11">
        <v>87948.133000000002</v>
      </c>
    </row>
    <row r="12" spans="1:46" x14ac:dyDescent="0.35">
      <c r="A12">
        <v>2205.7055999999998</v>
      </c>
      <c r="B12">
        <v>32.125625999999997</v>
      </c>
      <c r="C12">
        <v>101.25458</v>
      </c>
      <c r="D12">
        <v>106.22874</v>
      </c>
      <c r="E12">
        <v>-72.397025999999997</v>
      </c>
      <c r="F12">
        <v>36.006698350247461</v>
      </c>
      <c r="G12">
        <v>0.29166627000000001</v>
      </c>
      <c r="H12">
        <v>-3.2678772999999999E-3</v>
      </c>
      <c r="I12">
        <v>0.71261989999999997</v>
      </c>
      <c r="J12">
        <v>0.64744544000000004</v>
      </c>
      <c r="K12">
        <v>1</v>
      </c>
      <c r="L12">
        <v>11</v>
      </c>
      <c r="M12">
        <v>9.5226428999999994E-3</v>
      </c>
      <c r="N12">
        <v>8.9642809999999996E-5</v>
      </c>
      <c r="O12">
        <v>0</v>
      </c>
      <c r="P12">
        <v>-4.9803599405971097E-5</v>
      </c>
      <c r="Q12">
        <v>2.8468693999999998E-3</v>
      </c>
      <c r="R12">
        <v>8.9728533999999995E-3</v>
      </c>
      <c r="S12">
        <v>9.4136475000000004E-3</v>
      </c>
      <c r="T12">
        <v>72.397025999999997</v>
      </c>
      <c r="U12">
        <v>647.44542999999999</v>
      </c>
      <c r="V12">
        <v>205.41878</v>
      </c>
      <c r="W12">
        <v>679.25139999999999</v>
      </c>
      <c r="X12">
        <v>-17.602974</v>
      </c>
      <c r="Y12">
        <v>0</v>
      </c>
      <c r="Z12">
        <v>0</v>
      </c>
      <c r="AA12">
        <v>0</v>
      </c>
      <c r="AB12">
        <v>17.602974</v>
      </c>
      <c r="AC12">
        <v>0</v>
      </c>
      <c r="AD12">
        <v>0</v>
      </c>
      <c r="AE12">
        <v>0</v>
      </c>
      <c r="AF12">
        <v>-17.602974</v>
      </c>
      <c r="AG12">
        <v>0</v>
      </c>
      <c r="AH12">
        <v>0</v>
      </c>
      <c r="AI12">
        <v>0</v>
      </c>
      <c r="AJ12">
        <v>-72.397025999999997</v>
      </c>
      <c r="AK12">
        <v>0</v>
      </c>
      <c r="AL12">
        <v>0</v>
      </c>
      <c r="AM12">
        <v>0</v>
      </c>
      <c r="AN12">
        <v>72.397025999999997</v>
      </c>
      <c r="AO12">
        <v>0.31727579</v>
      </c>
      <c r="AP12">
        <v>17.602965999999999</v>
      </c>
      <c r="AQ12">
        <v>-3.3974017668879819E-7</v>
      </c>
      <c r="AR12">
        <v>-9.5312959000000001E-7</v>
      </c>
      <c r="AS12">
        <v>89252.516000000003</v>
      </c>
    </row>
    <row r="13" spans="1:46" x14ac:dyDescent="0.35">
      <c r="A13">
        <v>1505.4813999999999</v>
      </c>
      <c r="B13">
        <v>51.808788</v>
      </c>
      <c r="C13">
        <v>139.79050000000001</v>
      </c>
      <c r="D13">
        <v>149.08231000000001</v>
      </c>
      <c r="E13">
        <v>-69.664421000000004</v>
      </c>
      <c r="F13">
        <v>36.473674239095999</v>
      </c>
      <c r="G13">
        <v>0.29166317000000003</v>
      </c>
      <c r="H13">
        <v>-3.2155265E-3</v>
      </c>
      <c r="I13">
        <v>0.75625293999999998</v>
      </c>
      <c r="J13">
        <v>0.66492121999999998</v>
      </c>
      <c r="K13">
        <v>1</v>
      </c>
      <c r="L13">
        <v>11</v>
      </c>
      <c r="M13">
        <v>9.3484689000000003E-3</v>
      </c>
      <c r="N13">
        <v>6.2706764000000002E-5</v>
      </c>
      <c r="O13">
        <v>0</v>
      </c>
      <c r="P13">
        <v>-5.019670889813238E-5</v>
      </c>
      <c r="Q13">
        <v>2.3310478E-3</v>
      </c>
      <c r="R13">
        <v>6.2896352999999997E-3</v>
      </c>
      <c r="S13">
        <v>6.7077042000000002E-3</v>
      </c>
      <c r="T13">
        <v>69.664421000000004</v>
      </c>
      <c r="U13">
        <v>664.9212</v>
      </c>
      <c r="V13">
        <v>246.43132</v>
      </c>
      <c r="W13">
        <v>709.11815999999999</v>
      </c>
      <c r="X13">
        <v>-20.335578999999999</v>
      </c>
      <c r="Y13">
        <v>0</v>
      </c>
      <c r="Z13">
        <v>0</v>
      </c>
      <c r="AA13">
        <v>0</v>
      </c>
      <c r="AB13">
        <v>20.335578999999999</v>
      </c>
      <c r="AC13">
        <v>0</v>
      </c>
      <c r="AD13">
        <v>0</v>
      </c>
      <c r="AE13">
        <v>0</v>
      </c>
      <c r="AF13">
        <v>-20.335578999999999</v>
      </c>
      <c r="AG13">
        <v>0</v>
      </c>
      <c r="AH13">
        <v>0</v>
      </c>
      <c r="AI13">
        <v>0</v>
      </c>
      <c r="AJ13">
        <v>-69.664421000000004</v>
      </c>
      <c r="AK13">
        <v>0</v>
      </c>
      <c r="AL13">
        <v>0</v>
      </c>
      <c r="AM13">
        <v>0</v>
      </c>
      <c r="AN13">
        <v>69.664421000000004</v>
      </c>
      <c r="AO13">
        <v>0.37061738999999999</v>
      </c>
      <c r="AP13">
        <v>20.335571000000002</v>
      </c>
      <c r="AQ13">
        <v>-3.9310949216127662E-7</v>
      </c>
      <c r="AR13">
        <v>-9.3785064000000004E-7</v>
      </c>
      <c r="AS13">
        <v>90704.641000000003</v>
      </c>
    </row>
    <row r="14" spans="1:46" x14ac:dyDescent="0.35">
      <c r="A14">
        <v>1027.6981000000001</v>
      </c>
      <c r="B14">
        <v>85.552734000000001</v>
      </c>
      <c r="C14">
        <v>187.06682000000001</v>
      </c>
      <c r="D14">
        <v>205.70188999999999</v>
      </c>
      <c r="E14">
        <v>-65.423591999999999</v>
      </c>
      <c r="F14">
        <v>36.941191381280078</v>
      </c>
      <c r="G14">
        <v>0.29166555</v>
      </c>
      <c r="H14">
        <v>-3.2451494999999999E-3</v>
      </c>
      <c r="I14">
        <v>0.82786172999999996</v>
      </c>
      <c r="J14">
        <v>0.68465971999999997</v>
      </c>
      <c r="K14">
        <v>1</v>
      </c>
      <c r="L14">
        <v>11</v>
      </c>
      <c r="M14">
        <v>9.2622312000000002E-3</v>
      </c>
      <c r="N14">
        <v>4.5027449000000003E-5</v>
      </c>
      <c r="O14">
        <v>0</v>
      </c>
      <c r="P14">
        <v>-5.0612774818877782E-5</v>
      </c>
      <c r="Q14">
        <v>2.0218889999999998E-3</v>
      </c>
      <c r="R14">
        <v>4.4209970999999999E-3</v>
      </c>
      <c r="S14">
        <v>4.8614041999999998E-3</v>
      </c>
      <c r="T14">
        <v>65.423591999999999</v>
      </c>
      <c r="U14">
        <v>684.65972999999997</v>
      </c>
      <c r="V14">
        <v>313.12076000000002</v>
      </c>
      <c r="W14">
        <v>752.86359000000004</v>
      </c>
      <c r="X14">
        <v>-24.576408000000001</v>
      </c>
      <c r="Y14">
        <v>0</v>
      </c>
      <c r="Z14">
        <v>0</v>
      </c>
      <c r="AA14">
        <v>0</v>
      </c>
      <c r="AB14">
        <v>24.576408000000001</v>
      </c>
      <c r="AC14">
        <v>0</v>
      </c>
      <c r="AD14">
        <v>0</v>
      </c>
      <c r="AE14">
        <v>0</v>
      </c>
      <c r="AF14">
        <v>-24.576408000000001</v>
      </c>
      <c r="AG14">
        <v>0</v>
      </c>
      <c r="AH14">
        <v>0</v>
      </c>
      <c r="AI14">
        <v>0</v>
      </c>
      <c r="AJ14">
        <v>-65.423591999999999</v>
      </c>
      <c r="AK14">
        <v>0</v>
      </c>
      <c r="AL14">
        <v>0</v>
      </c>
      <c r="AM14">
        <v>0</v>
      </c>
      <c r="AN14">
        <v>65.423591999999999</v>
      </c>
      <c r="AO14">
        <v>0.45733783</v>
      </c>
      <c r="AP14">
        <v>24.576415999999998</v>
      </c>
      <c r="AQ14">
        <v>-4.160659207453951E-7</v>
      </c>
      <c r="AR14">
        <v>-9.4649835000000001E-7</v>
      </c>
      <c r="AS14">
        <v>89877.383000000002</v>
      </c>
    </row>
    <row r="15" spans="1:46" x14ac:dyDescent="0.35">
      <c r="A15">
        <v>702.02202999999997</v>
      </c>
      <c r="B15">
        <v>140.82419999999999</v>
      </c>
      <c r="C15">
        <v>238.41075000000001</v>
      </c>
      <c r="D15">
        <v>276.89553999999998</v>
      </c>
      <c r="E15">
        <v>-59.430549999999997</v>
      </c>
      <c r="F15">
        <v>37.408183296764037</v>
      </c>
      <c r="G15">
        <v>0.29166478000000001</v>
      </c>
      <c r="H15">
        <v>-3.2242836999999999E-3</v>
      </c>
      <c r="I15">
        <v>0.95091897000000003</v>
      </c>
      <c r="J15">
        <v>0.70495808000000004</v>
      </c>
      <c r="K15">
        <v>1</v>
      </c>
      <c r="L15">
        <v>11</v>
      </c>
      <c r="M15">
        <v>9.2184729999999996E-3</v>
      </c>
      <c r="N15">
        <v>3.3292242999999997E-5</v>
      </c>
      <c r="O15">
        <v>0</v>
      </c>
      <c r="P15">
        <v>-5.1008299803452453E-5</v>
      </c>
      <c r="Q15">
        <v>1.8367303000000001E-3</v>
      </c>
      <c r="R15">
        <v>3.1095239999999998E-3</v>
      </c>
      <c r="S15">
        <v>3.6114703E-3</v>
      </c>
      <c r="T15">
        <v>59.430549999999997</v>
      </c>
      <c r="U15">
        <v>704.95807000000002</v>
      </c>
      <c r="V15">
        <v>416.40386999999998</v>
      </c>
      <c r="W15">
        <v>818.75396999999998</v>
      </c>
      <c r="X15">
        <v>-30.56945</v>
      </c>
      <c r="Y15">
        <v>0</v>
      </c>
      <c r="Z15">
        <v>0</v>
      </c>
      <c r="AA15">
        <v>0</v>
      </c>
      <c r="AB15">
        <v>30.56945</v>
      </c>
      <c r="AC15">
        <v>0</v>
      </c>
      <c r="AD15">
        <v>0</v>
      </c>
      <c r="AE15">
        <v>0</v>
      </c>
      <c r="AF15">
        <v>-30.56945</v>
      </c>
      <c r="AG15">
        <v>0</v>
      </c>
      <c r="AH15">
        <v>0</v>
      </c>
      <c r="AI15">
        <v>0</v>
      </c>
      <c r="AJ15">
        <v>-59.430549999999997</v>
      </c>
      <c r="AK15">
        <v>0</v>
      </c>
      <c r="AL15">
        <v>0</v>
      </c>
      <c r="AM15">
        <v>0</v>
      </c>
      <c r="AN15">
        <v>59.430549999999997</v>
      </c>
      <c r="AO15">
        <v>0.59067893000000005</v>
      </c>
      <c r="AP15">
        <v>30.569458000000001</v>
      </c>
      <c r="AQ15">
        <v>-3.955249845746711E-7</v>
      </c>
      <c r="AR15">
        <v>-9.4041001999999995E-7</v>
      </c>
      <c r="AS15">
        <v>90458.781000000003</v>
      </c>
    </row>
    <row r="16" spans="1:46" x14ac:dyDescent="0.35">
      <c r="A16">
        <v>479.53964000000002</v>
      </c>
      <c r="B16">
        <v>222.40226999999999</v>
      </c>
      <c r="C16">
        <v>285.10001</v>
      </c>
      <c r="D16">
        <v>361.58649000000003</v>
      </c>
      <c r="E16">
        <v>-52.042740000000002</v>
      </c>
      <c r="F16">
        <v>38.130956877779681</v>
      </c>
      <c r="G16">
        <v>0.29167598</v>
      </c>
      <c r="H16">
        <v>-4.102217E-3</v>
      </c>
      <c r="I16">
        <v>1.1641216999999999</v>
      </c>
      <c r="J16">
        <v>0.72371649999999998</v>
      </c>
      <c r="K16">
        <v>1</v>
      </c>
      <c r="L16">
        <v>12</v>
      </c>
      <c r="M16">
        <v>9.3378294000000008E-3</v>
      </c>
      <c r="N16">
        <v>2.5824609000000001E-5</v>
      </c>
      <c r="O16">
        <v>0</v>
      </c>
      <c r="P16">
        <v>-5.171335694269106E-5</v>
      </c>
      <c r="Q16">
        <v>1.7010411E-3</v>
      </c>
      <c r="R16">
        <v>2.1805841999999998E-3</v>
      </c>
      <c r="S16">
        <v>2.7655901000000001E-3</v>
      </c>
      <c r="T16">
        <v>52.042740000000002</v>
      </c>
      <c r="U16">
        <v>723.71649000000002</v>
      </c>
      <c r="V16">
        <v>564.56042000000002</v>
      </c>
      <c r="W16">
        <v>917.87476000000004</v>
      </c>
      <c r="X16">
        <v>-37.957259999999998</v>
      </c>
      <c r="Y16">
        <v>0</v>
      </c>
      <c r="Z16">
        <v>0</v>
      </c>
      <c r="AA16">
        <v>0</v>
      </c>
      <c r="AB16">
        <v>37.957259999999998</v>
      </c>
      <c r="AC16">
        <v>0</v>
      </c>
      <c r="AD16">
        <v>0</v>
      </c>
      <c r="AE16">
        <v>0</v>
      </c>
      <c r="AF16">
        <v>-37.957259999999998</v>
      </c>
      <c r="AG16">
        <v>0</v>
      </c>
      <c r="AH16">
        <v>0</v>
      </c>
      <c r="AI16">
        <v>0</v>
      </c>
      <c r="AJ16">
        <v>-52.042740000000002</v>
      </c>
      <c r="AK16">
        <v>0</v>
      </c>
      <c r="AL16">
        <v>0</v>
      </c>
      <c r="AM16">
        <v>0</v>
      </c>
      <c r="AN16">
        <v>52.042740000000002</v>
      </c>
      <c r="AO16">
        <v>0.78008509000000004</v>
      </c>
      <c r="AP16">
        <v>37.957259999999998</v>
      </c>
      <c r="AQ16">
        <v>-7.050571392386133E-7</v>
      </c>
      <c r="AR16">
        <v>-1.1965182000000001E-6</v>
      </c>
      <c r="AS16">
        <v>71102.039000000004</v>
      </c>
    </row>
    <row r="17" spans="1:45" x14ac:dyDescent="0.35">
      <c r="A17">
        <v>327.62094000000002</v>
      </c>
      <c r="B17">
        <v>324.36770999999999</v>
      </c>
      <c r="C17">
        <v>307.38497999999998</v>
      </c>
      <c r="D17">
        <v>446.87799000000001</v>
      </c>
      <c r="E17">
        <v>-43.460147999999997</v>
      </c>
      <c r="F17">
        <v>38.596154579863651</v>
      </c>
      <c r="G17">
        <v>0.29168086999999998</v>
      </c>
      <c r="H17">
        <v>-4.1010431E-3</v>
      </c>
      <c r="I17">
        <v>1.5803955999999999</v>
      </c>
      <c r="J17">
        <v>0.74774437999999999</v>
      </c>
      <c r="K17">
        <v>1</v>
      </c>
      <c r="L17">
        <v>12</v>
      </c>
      <c r="M17">
        <v>9.2522110999999994E-3</v>
      </c>
      <c r="N17">
        <v>2.0704110000000001E-5</v>
      </c>
      <c r="O17">
        <v>0</v>
      </c>
      <c r="P17">
        <v>-5.2227279947253923E-5</v>
      </c>
      <c r="Q17">
        <v>1.6242755000000001E-3</v>
      </c>
      <c r="R17">
        <v>1.5392341E-3</v>
      </c>
      <c r="S17">
        <v>2.2377472000000001E-3</v>
      </c>
      <c r="T17">
        <v>43.460147999999997</v>
      </c>
      <c r="U17">
        <v>747.74445000000003</v>
      </c>
      <c r="V17">
        <v>789.05669999999998</v>
      </c>
      <c r="W17">
        <v>1087.0751</v>
      </c>
      <c r="X17">
        <v>-46.539852000000003</v>
      </c>
      <c r="Y17">
        <v>0</v>
      </c>
      <c r="Z17">
        <v>0</v>
      </c>
      <c r="AA17">
        <v>0</v>
      </c>
      <c r="AB17">
        <v>46.539852000000003</v>
      </c>
      <c r="AC17">
        <v>0</v>
      </c>
      <c r="AD17">
        <v>0</v>
      </c>
      <c r="AE17">
        <v>0</v>
      </c>
      <c r="AF17">
        <v>-46.539852000000003</v>
      </c>
      <c r="AG17">
        <v>0</v>
      </c>
      <c r="AH17">
        <v>0</v>
      </c>
      <c r="AI17">
        <v>0</v>
      </c>
      <c r="AJ17">
        <v>-43.460147999999997</v>
      </c>
      <c r="AK17">
        <v>0</v>
      </c>
      <c r="AL17">
        <v>0</v>
      </c>
      <c r="AM17">
        <v>0</v>
      </c>
      <c r="AN17">
        <v>43.460147999999997</v>
      </c>
      <c r="AO17">
        <v>1.0552490999999999</v>
      </c>
      <c r="AP17">
        <v>46.539856</v>
      </c>
      <c r="AQ17">
        <v>-5.1392300456285623E-7</v>
      </c>
      <c r="AR17">
        <v>-1.1961959E-6</v>
      </c>
      <c r="AS17">
        <v>71123.577999999994</v>
      </c>
    </row>
    <row r="18" spans="1:45" x14ac:dyDescent="0.35">
      <c r="A18">
        <v>223.64026999999999</v>
      </c>
      <c r="B18">
        <v>431.27569999999997</v>
      </c>
      <c r="C18">
        <v>299.59134</v>
      </c>
      <c r="D18">
        <v>525.12256000000002</v>
      </c>
      <c r="E18">
        <v>-34.786282</v>
      </c>
      <c r="F18">
        <v>39.066990282241022</v>
      </c>
      <c r="G18">
        <v>0.29168390999999999</v>
      </c>
      <c r="H18">
        <v>-4.1203880999999996E-3</v>
      </c>
      <c r="I18">
        <v>2.3754222</v>
      </c>
      <c r="J18">
        <v>0.77317535999999998</v>
      </c>
      <c r="K18">
        <v>1</v>
      </c>
      <c r="L18">
        <v>12</v>
      </c>
      <c r="M18">
        <v>9.2188342999999992E-3</v>
      </c>
      <c r="N18">
        <v>1.7555587E-5</v>
      </c>
      <c r="O18">
        <v>0</v>
      </c>
      <c r="P18">
        <v>-5.2759756995765199E-5</v>
      </c>
      <c r="Q18">
        <v>1.5639889E-3</v>
      </c>
      <c r="R18">
        <v>1.0864453E-3</v>
      </c>
      <c r="S18">
        <v>1.9043173000000001E-3</v>
      </c>
      <c r="T18">
        <v>34.786282</v>
      </c>
      <c r="U18">
        <v>773.17534999999998</v>
      </c>
      <c r="V18">
        <v>1113.0220999999999</v>
      </c>
      <c r="W18">
        <v>1355.2189000000001</v>
      </c>
      <c r="X18">
        <v>-55.213718</v>
      </c>
      <c r="Y18">
        <v>0</v>
      </c>
      <c r="Z18">
        <v>0</v>
      </c>
      <c r="AA18">
        <v>0</v>
      </c>
      <c r="AB18">
        <v>55.213718</v>
      </c>
      <c r="AC18">
        <v>0</v>
      </c>
      <c r="AD18">
        <v>0</v>
      </c>
      <c r="AE18">
        <v>0</v>
      </c>
      <c r="AF18">
        <v>-55.213718</v>
      </c>
      <c r="AG18">
        <v>0</v>
      </c>
      <c r="AH18">
        <v>0</v>
      </c>
      <c r="AI18">
        <v>0</v>
      </c>
      <c r="AJ18">
        <v>-34.786282</v>
      </c>
      <c r="AK18">
        <v>0</v>
      </c>
      <c r="AL18">
        <v>0</v>
      </c>
      <c r="AM18">
        <v>0</v>
      </c>
      <c r="AN18">
        <v>34.786282</v>
      </c>
      <c r="AO18">
        <v>1.4395465999999999</v>
      </c>
      <c r="AP18">
        <v>55.213715000000001</v>
      </c>
      <c r="AQ18">
        <v>-5.3247704851128364E-7</v>
      </c>
      <c r="AR18">
        <v>-1.2018509000000001E-6</v>
      </c>
      <c r="AS18">
        <v>70790.398000000001</v>
      </c>
    </row>
    <row r="19" spans="1:45" x14ac:dyDescent="0.35">
      <c r="A19">
        <v>152.70337000000001</v>
      </c>
      <c r="B19">
        <v>518.80687999999998</v>
      </c>
      <c r="C19">
        <v>266.84235000000001</v>
      </c>
      <c r="D19">
        <v>583.40845000000002</v>
      </c>
      <c r="E19">
        <v>-27.218502000000001</v>
      </c>
      <c r="F19">
        <v>39.541763584813452</v>
      </c>
      <c r="G19">
        <v>0.2916899</v>
      </c>
      <c r="H19">
        <v>-4.0840086999999999E-3</v>
      </c>
      <c r="I19">
        <v>3.9058611000000001</v>
      </c>
      <c r="J19">
        <v>0.81711060000000002</v>
      </c>
      <c r="K19">
        <v>1</v>
      </c>
      <c r="L19">
        <v>12</v>
      </c>
      <c r="M19">
        <v>9.1967322000000001E-3</v>
      </c>
      <c r="N19">
        <v>1.5763797000000002E-5</v>
      </c>
      <c r="O19">
        <v>0</v>
      </c>
      <c r="P19">
        <v>-5.3303730420909528E-5</v>
      </c>
      <c r="Q19">
        <v>1.5242643000000001E-3</v>
      </c>
      <c r="R19">
        <v>7.8398781E-4</v>
      </c>
      <c r="S19">
        <v>1.7140650000000001E-3</v>
      </c>
      <c r="T19">
        <v>27.218502000000001</v>
      </c>
      <c r="U19">
        <v>817.11059999999998</v>
      </c>
      <c r="V19">
        <v>1588.6632</v>
      </c>
      <c r="W19">
        <v>1786.4827</v>
      </c>
      <c r="X19">
        <v>-62.781497999999999</v>
      </c>
      <c r="Y19">
        <v>0</v>
      </c>
      <c r="Z19">
        <v>0</v>
      </c>
      <c r="AA19">
        <v>0</v>
      </c>
      <c r="AB19">
        <v>62.781497999999999</v>
      </c>
      <c r="AC19">
        <v>0</v>
      </c>
      <c r="AD19">
        <v>0</v>
      </c>
      <c r="AE19">
        <v>0</v>
      </c>
      <c r="AF19">
        <v>-62.781497999999999</v>
      </c>
      <c r="AG19">
        <v>0</v>
      </c>
      <c r="AH19">
        <v>0</v>
      </c>
      <c r="AI19">
        <v>0</v>
      </c>
      <c r="AJ19">
        <v>-27.218502000000001</v>
      </c>
      <c r="AK19">
        <v>0</v>
      </c>
      <c r="AL19">
        <v>0</v>
      </c>
      <c r="AM19">
        <v>0</v>
      </c>
      <c r="AN19">
        <v>27.218502000000001</v>
      </c>
      <c r="AO19">
        <v>1.944245</v>
      </c>
      <c r="AP19">
        <v>62.781494000000002</v>
      </c>
      <c r="AQ19">
        <v>-5.4397342514433511E-7</v>
      </c>
      <c r="AR19">
        <v>-1.1912640999999999E-6</v>
      </c>
      <c r="AS19">
        <v>71422.445000000007</v>
      </c>
    </row>
    <row r="20" spans="1:45" x14ac:dyDescent="0.35">
      <c r="A20">
        <v>104.23287999999999</v>
      </c>
      <c r="B20">
        <v>586.57952999999998</v>
      </c>
      <c r="C20">
        <v>224.79271</v>
      </c>
      <c r="D20">
        <v>628.17780000000005</v>
      </c>
      <c r="E20">
        <v>-20.968145</v>
      </c>
      <c r="F20">
        <v>40.011234940408031</v>
      </c>
      <c r="G20">
        <v>0.29168695</v>
      </c>
      <c r="H20">
        <v>-4.1108834999999998E-3</v>
      </c>
      <c r="I20">
        <v>6.7925553000000001</v>
      </c>
      <c r="J20">
        <v>0.86982614000000003</v>
      </c>
      <c r="K20">
        <v>1</v>
      </c>
      <c r="L20">
        <v>12</v>
      </c>
      <c r="M20">
        <v>9.1846342999999993E-3</v>
      </c>
      <c r="N20">
        <v>1.4621075E-5</v>
      </c>
      <c r="O20">
        <v>0</v>
      </c>
      <c r="P20">
        <v>-5.3816181000730667E-5</v>
      </c>
      <c r="Q20">
        <v>1.4864892E-3</v>
      </c>
      <c r="R20">
        <v>5.6966172999999996E-4</v>
      </c>
      <c r="S20">
        <v>1.5919059999999999E-3</v>
      </c>
      <c r="T20">
        <v>20.968145</v>
      </c>
      <c r="U20">
        <v>869.82617000000005</v>
      </c>
      <c r="V20">
        <v>2269.7453999999998</v>
      </c>
      <c r="W20">
        <v>2430.7080000000001</v>
      </c>
      <c r="X20">
        <v>-69.031852999999998</v>
      </c>
      <c r="Y20">
        <v>0</v>
      </c>
      <c r="Z20">
        <v>0</v>
      </c>
      <c r="AA20">
        <v>0</v>
      </c>
      <c r="AB20">
        <v>69.031852999999998</v>
      </c>
      <c r="AC20">
        <v>0</v>
      </c>
      <c r="AD20">
        <v>0</v>
      </c>
      <c r="AE20">
        <v>0</v>
      </c>
      <c r="AF20">
        <v>-69.031852999999998</v>
      </c>
      <c r="AG20">
        <v>0</v>
      </c>
      <c r="AH20">
        <v>0</v>
      </c>
      <c r="AI20">
        <v>0</v>
      </c>
      <c r="AJ20">
        <v>-20.968145</v>
      </c>
      <c r="AK20">
        <v>0</v>
      </c>
      <c r="AL20">
        <v>0</v>
      </c>
      <c r="AM20">
        <v>0</v>
      </c>
      <c r="AN20">
        <v>20.968145</v>
      </c>
      <c r="AO20">
        <v>2.6094241</v>
      </c>
      <c r="AP20">
        <v>69.031852999999998</v>
      </c>
      <c r="AQ20">
        <v>-5.1245057982113253E-7</v>
      </c>
      <c r="AR20">
        <v>-1.1990911E-6</v>
      </c>
      <c r="AS20">
        <v>70954.812999999995</v>
      </c>
    </row>
    <row r="21" spans="1:45" x14ac:dyDescent="0.35">
      <c r="A21">
        <v>71.207656999999998</v>
      </c>
      <c r="B21">
        <v>631.88720999999998</v>
      </c>
      <c r="C21">
        <v>183.33824000000001</v>
      </c>
      <c r="D21">
        <v>657.94708000000003</v>
      </c>
      <c r="E21">
        <v>-16.179766000000001</v>
      </c>
      <c r="F21">
        <v>40.472374322329422</v>
      </c>
      <c r="G21">
        <v>0.29169202</v>
      </c>
      <c r="H21">
        <v>-4.0498477999999999E-3</v>
      </c>
      <c r="I21">
        <v>12.19103</v>
      </c>
      <c r="J21">
        <v>0.94659579000000005</v>
      </c>
      <c r="K21">
        <v>1</v>
      </c>
      <c r="L21">
        <v>12</v>
      </c>
      <c r="M21">
        <v>9.1826105000000005E-3</v>
      </c>
      <c r="N21">
        <v>1.3956457999999999E-5</v>
      </c>
      <c r="O21">
        <v>0</v>
      </c>
      <c r="P21">
        <v>-5.4334832924366209E-5</v>
      </c>
      <c r="Q21">
        <v>1.4596799000000001E-3</v>
      </c>
      <c r="R21">
        <v>4.2351728000000001E-4</v>
      </c>
      <c r="S21">
        <v>1.5198791000000001E-3</v>
      </c>
      <c r="T21">
        <v>16.179766000000001</v>
      </c>
      <c r="U21">
        <v>946.59576000000004</v>
      </c>
      <c r="V21">
        <v>3262.5043999999998</v>
      </c>
      <c r="W21">
        <v>3397.0544</v>
      </c>
      <c r="X21">
        <v>-73.820235999999994</v>
      </c>
      <c r="Y21">
        <v>0</v>
      </c>
      <c r="Z21">
        <v>0</v>
      </c>
      <c r="AA21">
        <v>0</v>
      </c>
      <c r="AB21">
        <v>73.820235999999994</v>
      </c>
      <c r="AC21">
        <v>0</v>
      </c>
      <c r="AD21">
        <v>0</v>
      </c>
      <c r="AE21">
        <v>0</v>
      </c>
      <c r="AF21">
        <v>-73.820235999999994</v>
      </c>
      <c r="AG21">
        <v>0</v>
      </c>
      <c r="AH21">
        <v>0</v>
      </c>
      <c r="AI21">
        <v>0</v>
      </c>
      <c r="AJ21">
        <v>-16.179766000000001</v>
      </c>
      <c r="AK21">
        <v>0</v>
      </c>
      <c r="AL21">
        <v>0</v>
      </c>
      <c r="AM21">
        <v>0</v>
      </c>
      <c r="AN21">
        <v>16.179766000000001</v>
      </c>
      <c r="AO21">
        <v>3.4465652000000002</v>
      </c>
      <c r="AP21">
        <v>73.820235999999994</v>
      </c>
      <c r="AQ21">
        <v>-5.1865192363554236E-7</v>
      </c>
      <c r="AR21">
        <v>-1.1813083000000001E-6</v>
      </c>
      <c r="AS21">
        <v>72025.429999999993</v>
      </c>
    </row>
    <row r="22" spans="1:45" x14ac:dyDescent="0.35">
      <c r="A22">
        <v>48.645705999999997</v>
      </c>
      <c r="B22">
        <v>665.18469000000005</v>
      </c>
      <c r="C22">
        <v>150.08036999999999</v>
      </c>
      <c r="D22">
        <v>681.90526999999997</v>
      </c>
      <c r="E22">
        <v>-12.714305</v>
      </c>
      <c r="F22">
        <v>40.952330158470431</v>
      </c>
      <c r="G22">
        <v>0.29169714000000002</v>
      </c>
      <c r="H22">
        <v>-4.0180533999999999E-3</v>
      </c>
      <c r="I22">
        <v>21.799761</v>
      </c>
      <c r="J22">
        <v>1.0559696000000001</v>
      </c>
      <c r="K22">
        <v>1</v>
      </c>
      <c r="L22">
        <v>12</v>
      </c>
      <c r="M22">
        <v>9.1786579999999993E-3</v>
      </c>
      <c r="N22">
        <v>1.3460312E-5</v>
      </c>
      <c r="O22">
        <v>0</v>
      </c>
      <c r="P22">
        <v>-5.4858627987931563E-5</v>
      </c>
      <c r="Q22">
        <v>1.4305208000000001E-3</v>
      </c>
      <c r="R22">
        <v>3.2275708999999998E-4</v>
      </c>
      <c r="S22">
        <v>1.4664794000000001E-3</v>
      </c>
      <c r="T22">
        <v>12.714305</v>
      </c>
      <c r="U22">
        <v>1055.9694</v>
      </c>
      <c r="V22">
        <v>4680.2578000000003</v>
      </c>
      <c r="W22">
        <v>4797.9043000000001</v>
      </c>
      <c r="X22">
        <v>-77.285697999999996</v>
      </c>
      <c r="Y22">
        <v>0</v>
      </c>
      <c r="Z22">
        <v>0</v>
      </c>
      <c r="AA22">
        <v>0</v>
      </c>
      <c r="AB22">
        <v>77.285697999999996</v>
      </c>
      <c r="AC22">
        <v>0</v>
      </c>
      <c r="AD22">
        <v>0</v>
      </c>
      <c r="AE22">
        <v>0</v>
      </c>
      <c r="AF22">
        <v>-77.285697999999996</v>
      </c>
      <c r="AG22">
        <v>0</v>
      </c>
      <c r="AH22">
        <v>0</v>
      </c>
      <c r="AI22">
        <v>0</v>
      </c>
      <c r="AJ22">
        <v>-12.714305</v>
      </c>
      <c r="AK22">
        <v>0</v>
      </c>
      <c r="AL22">
        <v>0</v>
      </c>
      <c r="AM22">
        <v>0</v>
      </c>
      <c r="AN22">
        <v>12.714305</v>
      </c>
      <c r="AO22">
        <v>4.4321899</v>
      </c>
      <c r="AP22">
        <v>77.285697999999996</v>
      </c>
      <c r="AQ22">
        <v>-5.2379506356535336E-7</v>
      </c>
      <c r="AR22">
        <v>-1.1720547E-6</v>
      </c>
      <c r="AS22">
        <v>72596.633000000002</v>
      </c>
    </row>
    <row r="23" spans="1:45" x14ac:dyDescent="0.35">
      <c r="A23">
        <v>33.224487000000003</v>
      </c>
      <c r="B23">
        <v>688.57056</v>
      </c>
      <c r="C23">
        <v>127.63891</v>
      </c>
      <c r="D23">
        <v>700.30071999999996</v>
      </c>
      <c r="E23">
        <v>-10.501601000000001</v>
      </c>
      <c r="F23">
        <v>41.442430528375553</v>
      </c>
      <c r="G23">
        <v>0.29169004999999998</v>
      </c>
      <c r="H23">
        <v>-4.0343044999999996E-3</v>
      </c>
      <c r="I23">
        <v>37.530017999999998</v>
      </c>
      <c r="J23">
        <v>1.2467395999999999</v>
      </c>
      <c r="K23">
        <v>1</v>
      </c>
      <c r="L23">
        <v>12</v>
      </c>
      <c r="M23">
        <v>9.1834003000000001E-3</v>
      </c>
      <c r="N23">
        <v>1.311351E-5</v>
      </c>
      <c r="O23">
        <v>0</v>
      </c>
      <c r="P23">
        <v>-5.5406780883686832E-5</v>
      </c>
      <c r="Q23">
        <v>1.4040394000000001E-3</v>
      </c>
      <c r="R23">
        <v>2.6026390999999999E-4</v>
      </c>
      <c r="S23">
        <v>1.427958E-3</v>
      </c>
      <c r="T23">
        <v>10.501601000000001</v>
      </c>
      <c r="U23">
        <v>1246.7399</v>
      </c>
      <c r="V23">
        <v>6725.7568000000001</v>
      </c>
      <c r="W23">
        <v>6840.3334999999997</v>
      </c>
      <c r="X23">
        <v>-79.498397999999995</v>
      </c>
      <c r="Y23">
        <v>0</v>
      </c>
      <c r="Z23">
        <v>0</v>
      </c>
      <c r="AA23">
        <v>0</v>
      </c>
      <c r="AB23">
        <v>79.498397999999995</v>
      </c>
      <c r="AC23">
        <v>0</v>
      </c>
      <c r="AD23">
        <v>0</v>
      </c>
      <c r="AE23">
        <v>0</v>
      </c>
      <c r="AF23">
        <v>-79.498397999999995</v>
      </c>
      <c r="AG23">
        <v>0</v>
      </c>
      <c r="AH23">
        <v>0</v>
      </c>
      <c r="AI23">
        <v>0</v>
      </c>
      <c r="AJ23">
        <v>-10.501601000000001</v>
      </c>
      <c r="AK23">
        <v>0</v>
      </c>
      <c r="AL23">
        <v>0</v>
      </c>
      <c r="AM23">
        <v>0</v>
      </c>
      <c r="AN23">
        <v>10.501601000000001</v>
      </c>
      <c r="AO23">
        <v>5.3946762000000001</v>
      </c>
      <c r="AP23">
        <v>79.498397999999995</v>
      </c>
      <c r="AQ23">
        <v>-5.4815289575526965E-7</v>
      </c>
      <c r="AR23">
        <v>-1.1767664999999999E-6</v>
      </c>
      <c r="AS23">
        <v>72302.437999999995</v>
      </c>
    </row>
    <row r="24" spans="1:45" x14ac:dyDescent="0.35">
      <c r="A24">
        <v>22.658066000000002</v>
      </c>
      <c r="B24">
        <v>707.40233999999998</v>
      </c>
      <c r="C24">
        <v>111.30051</v>
      </c>
      <c r="D24">
        <v>716.10468000000003</v>
      </c>
      <c r="E24">
        <v>-8.9414406</v>
      </c>
      <c r="F24">
        <v>41.954427726013819</v>
      </c>
      <c r="G24">
        <v>0.29169469999999997</v>
      </c>
      <c r="H24">
        <v>-3.9853361000000004E-3</v>
      </c>
      <c r="I24">
        <v>63.110290999999997</v>
      </c>
      <c r="J24">
        <v>1.5245491</v>
      </c>
      <c r="K24">
        <v>1</v>
      </c>
      <c r="L24">
        <v>12</v>
      </c>
      <c r="M24">
        <v>9.1872718000000006E-3</v>
      </c>
      <c r="N24">
        <v>1.282951E-5</v>
      </c>
      <c r="O24">
        <v>0</v>
      </c>
      <c r="P24">
        <v>-5.5921770358313248E-5</v>
      </c>
      <c r="Q24">
        <v>1.3794739000000001E-3</v>
      </c>
      <c r="R24">
        <v>2.1704218000000001E-4</v>
      </c>
      <c r="S24">
        <v>1.3964438999999999E-3</v>
      </c>
      <c r="T24">
        <v>8.9414406</v>
      </c>
      <c r="U24">
        <v>1524.5485000000001</v>
      </c>
      <c r="V24">
        <v>9689.7109</v>
      </c>
      <c r="W24">
        <v>9808.9110999999994</v>
      </c>
      <c r="X24">
        <v>-81.058563000000007</v>
      </c>
      <c r="Y24">
        <v>0</v>
      </c>
      <c r="Z24">
        <v>0</v>
      </c>
      <c r="AA24">
        <v>0</v>
      </c>
      <c r="AB24">
        <v>81.058563000000007</v>
      </c>
      <c r="AC24">
        <v>0</v>
      </c>
      <c r="AD24">
        <v>0</v>
      </c>
      <c r="AE24">
        <v>0</v>
      </c>
      <c r="AF24">
        <v>-81.058563000000007</v>
      </c>
      <c r="AG24">
        <v>0</v>
      </c>
      <c r="AH24">
        <v>0</v>
      </c>
      <c r="AI24">
        <v>0</v>
      </c>
      <c r="AJ24">
        <v>-8.9414406</v>
      </c>
      <c r="AK24">
        <v>0</v>
      </c>
      <c r="AL24">
        <v>0</v>
      </c>
      <c r="AM24">
        <v>0</v>
      </c>
      <c r="AN24">
        <v>8.9414406</v>
      </c>
      <c r="AO24">
        <v>6.3557873000000003</v>
      </c>
      <c r="AP24">
        <v>81.058563000000007</v>
      </c>
      <c r="AQ24">
        <v>-5.1498947462641547E-7</v>
      </c>
      <c r="AR24">
        <v>-1.1625015E-6</v>
      </c>
      <c r="AS24">
        <v>73192</v>
      </c>
    </row>
    <row r="25" spans="1:45" x14ac:dyDescent="0.35">
      <c r="A25">
        <v>15.480518</v>
      </c>
      <c r="B25">
        <v>721.83734000000004</v>
      </c>
      <c r="C25">
        <v>106.85709</v>
      </c>
      <c r="D25">
        <v>729.70374000000004</v>
      </c>
      <c r="E25">
        <v>-8.4206170999999994</v>
      </c>
      <c r="F25">
        <v>42.407534787576878</v>
      </c>
      <c r="G25">
        <v>0.29168664999999999</v>
      </c>
      <c r="H25">
        <v>-3.9959312000000004E-3</v>
      </c>
      <c r="I25">
        <v>96.212447999999995</v>
      </c>
      <c r="J25">
        <v>2.0632164</v>
      </c>
      <c r="K25">
        <v>1</v>
      </c>
      <c r="L25">
        <v>12</v>
      </c>
      <c r="M25">
        <v>9.1863907999999994E-3</v>
      </c>
      <c r="N25">
        <v>1.2589207000000001E-5</v>
      </c>
      <c r="O25">
        <v>0</v>
      </c>
      <c r="P25">
        <v>-5.6408941119948688E-5</v>
      </c>
      <c r="Q25">
        <v>1.3556455999999999E-3</v>
      </c>
      <c r="R25">
        <v>2.0068279999999999E-4</v>
      </c>
      <c r="S25">
        <v>1.3704192E-3</v>
      </c>
      <c r="T25">
        <v>8.4206170999999994</v>
      </c>
      <c r="U25">
        <v>2063.2161000000001</v>
      </c>
      <c r="V25">
        <v>13937.368</v>
      </c>
      <c r="W25">
        <v>14089.254999999999</v>
      </c>
      <c r="X25">
        <v>-81.579384000000005</v>
      </c>
      <c r="Y25">
        <v>0</v>
      </c>
      <c r="Z25">
        <v>0</v>
      </c>
      <c r="AA25">
        <v>0</v>
      </c>
      <c r="AB25">
        <v>81.579384000000005</v>
      </c>
      <c r="AC25">
        <v>0</v>
      </c>
      <c r="AD25">
        <v>0</v>
      </c>
      <c r="AE25">
        <v>0</v>
      </c>
      <c r="AF25">
        <v>-81.579384000000005</v>
      </c>
      <c r="AG25">
        <v>0</v>
      </c>
      <c r="AH25">
        <v>0</v>
      </c>
      <c r="AI25">
        <v>0</v>
      </c>
      <c r="AJ25">
        <v>-8.4206170999999994</v>
      </c>
      <c r="AK25">
        <v>0</v>
      </c>
      <c r="AL25">
        <v>0</v>
      </c>
      <c r="AM25">
        <v>0</v>
      </c>
      <c r="AN25">
        <v>8.4206170999999994</v>
      </c>
      <c r="AO25">
        <v>6.7551661000000003</v>
      </c>
      <c r="AP25">
        <v>81.579384000000005</v>
      </c>
      <c r="AQ25">
        <v>-4.8717076163544697E-7</v>
      </c>
      <c r="AR25">
        <v>-1.1655598999999999E-6</v>
      </c>
      <c r="AS25">
        <v>72995.914000000004</v>
      </c>
    </row>
    <row r="26" spans="1:45" x14ac:dyDescent="0.35">
      <c r="A26">
        <v>10.571718000000001</v>
      </c>
      <c r="B26">
        <v>739.76324</v>
      </c>
      <c r="C26">
        <v>105.84596999999999</v>
      </c>
      <c r="D26">
        <v>747.29711999999995</v>
      </c>
      <c r="E26">
        <v>-8.1426648999999998</v>
      </c>
      <c r="F26">
        <v>42.851926515373627</v>
      </c>
      <c r="G26">
        <v>0.29168486999999998</v>
      </c>
      <c r="H26">
        <v>-4.0294401999999997E-3</v>
      </c>
      <c r="I26">
        <v>142.23295999999999</v>
      </c>
      <c r="J26">
        <v>2.8533974</v>
      </c>
      <c r="K26">
        <v>1</v>
      </c>
      <c r="L26">
        <v>12</v>
      </c>
      <c r="M26">
        <v>9.1842933999999998E-3</v>
      </c>
      <c r="N26">
        <v>1.2290016E-5</v>
      </c>
      <c r="O26">
        <v>0</v>
      </c>
      <c r="P26">
        <v>-5.686190808966148E-5</v>
      </c>
      <c r="Q26">
        <v>1.3246651999999999E-3</v>
      </c>
      <c r="R26">
        <v>1.8953426000000001E-4</v>
      </c>
      <c r="S26">
        <v>1.3381558E-3</v>
      </c>
      <c r="T26">
        <v>8.1426648999999998</v>
      </c>
      <c r="U26">
        <v>2853.3964999999998</v>
      </c>
      <c r="V26">
        <v>19942.548999999999</v>
      </c>
      <c r="W26">
        <v>20145.648000000001</v>
      </c>
      <c r="X26">
        <v>-81.857337999999999</v>
      </c>
      <c r="Y26">
        <v>0</v>
      </c>
      <c r="Z26">
        <v>0</v>
      </c>
      <c r="AA26">
        <v>0</v>
      </c>
      <c r="AB26">
        <v>81.857337999999999</v>
      </c>
      <c r="AC26">
        <v>0</v>
      </c>
      <c r="AD26">
        <v>0</v>
      </c>
      <c r="AE26">
        <v>0</v>
      </c>
      <c r="AF26">
        <v>-81.857337999999999</v>
      </c>
      <c r="AG26">
        <v>0</v>
      </c>
      <c r="AH26">
        <v>0</v>
      </c>
      <c r="AI26">
        <v>0</v>
      </c>
      <c r="AJ26">
        <v>-8.1426648999999998</v>
      </c>
      <c r="AK26">
        <v>0</v>
      </c>
      <c r="AL26">
        <v>0</v>
      </c>
      <c r="AM26">
        <v>0</v>
      </c>
      <c r="AN26">
        <v>8.1426648999999998</v>
      </c>
      <c r="AO26">
        <v>6.9890542</v>
      </c>
      <c r="AP26">
        <v>81.857337999999999</v>
      </c>
      <c r="AQ26">
        <v>-4.5296696971278551E-7</v>
      </c>
      <c r="AR26">
        <v>-1.1753267000000001E-6</v>
      </c>
      <c r="AS26">
        <v>72388.429999999993</v>
      </c>
    </row>
    <row r="27" spans="1:45" x14ac:dyDescent="0.35">
      <c r="A27">
        <v>7.2204246999999997</v>
      </c>
      <c r="B27">
        <v>759.53179999999998</v>
      </c>
      <c r="C27">
        <v>112.0093</v>
      </c>
      <c r="D27">
        <v>767.74645999999996</v>
      </c>
      <c r="E27">
        <v>-8.3890294999999995</v>
      </c>
      <c r="F27">
        <v>43.195210051635513</v>
      </c>
      <c r="G27">
        <v>0.29169518</v>
      </c>
      <c r="H27">
        <v>-3.9435243E-3</v>
      </c>
      <c r="I27">
        <v>196.79013</v>
      </c>
      <c r="J27">
        <v>4.1886668</v>
      </c>
      <c r="K27">
        <v>1</v>
      </c>
      <c r="L27">
        <v>12</v>
      </c>
      <c r="M27">
        <v>9.1839674999999992E-3</v>
      </c>
      <c r="N27">
        <v>1.196224E-5</v>
      </c>
      <c r="O27">
        <v>0</v>
      </c>
      <c r="P27">
        <v>-5.7361482264928982E-5</v>
      </c>
      <c r="Q27">
        <v>1.2885768000000001E-3</v>
      </c>
      <c r="R27">
        <v>1.9002837E-4</v>
      </c>
      <c r="S27">
        <v>1.3025133E-3</v>
      </c>
      <c r="T27">
        <v>8.3890294999999995</v>
      </c>
      <c r="U27">
        <v>4188.6674999999996</v>
      </c>
      <c r="V27">
        <v>28403.228999999999</v>
      </c>
      <c r="W27">
        <v>28710.421999999999</v>
      </c>
      <c r="X27">
        <v>-81.610969999999995</v>
      </c>
      <c r="Y27">
        <v>0</v>
      </c>
      <c r="Z27">
        <v>0</v>
      </c>
      <c r="AA27">
        <v>0</v>
      </c>
      <c r="AB27">
        <v>81.610969999999995</v>
      </c>
      <c r="AC27">
        <v>0</v>
      </c>
      <c r="AD27">
        <v>0</v>
      </c>
      <c r="AE27">
        <v>0</v>
      </c>
      <c r="AF27">
        <v>-81.610969999999995</v>
      </c>
      <c r="AG27">
        <v>0</v>
      </c>
      <c r="AH27">
        <v>0</v>
      </c>
      <c r="AI27">
        <v>0</v>
      </c>
      <c r="AJ27">
        <v>-8.3890294999999995</v>
      </c>
      <c r="AK27">
        <v>0</v>
      </c>
      <c r="AL27">
        <v>0</v>
      </c>
      <c r="AM27">
        <v>0</v>
      </c>
      <c r="AN27">
        <v>8.3890294999999995</v>
      </c>
      <c r="AO27">
        <v>6.7809711000000004</v>
      </c>
      <c r="AP27">
        <v>81.610969999999995</v>
      </c>
      <c r="AQ27">
        <v>-4.9957417526750176E-7</v>
      </c>
      <c r="AR27">
        <v>-1.1503070999999999E-6</v>
      </c>
      <c r="AS27">
        <v>73968.148000000001</v>
      </c>
    </row>
    <row r="28" spans="1:45" x14ac:dyDescent="0.35">
      <c r="A28">
        <v>4.9321336999999996</v>
      </c>
      <c r="B28">
        <v>780.35137999999995</v>
      </c>
      <c r="C28">
        <v>122.35352</v>
      </c>
      <c r="D28">
        <v>789.88518999999997</v>
      </c>
      <c r="E28">
        <v>-8.9110192999999995</v>
      </c>
      <c r="F28">
        <v>43.672506527655059</v>
      </c>
      <c r="G28">
        <v>0.29168801999999999</v>
      </c>
      <c r="H28">
        <v>-4.0039079999999996E-3</v>
      </c>
      <c r="I28">
        <v>263.73563000000001</v>
      </c>
      <c r="J28">
        <v>6.3281074000000004</v>
      </c>
      <c r="K28">
        <v>1</v>
      </c>
      <c r="L28">
        <v>12</v>
      </c>
      <c r="M28">
        <v>9.1826011999999995E-3</v>
      </c>
      <c r="N28">
        <v>1.1625234999999999E-5</v>
      </c>
      <c r="O28">
        <v>0</v>
      </c>
      <c r="P28">
        <v>-5.7764582839203493E-5</v>
      </c>
      <c r="Q28">
        <v>1.2507262E-3</v>
      </c>
      <c r="R28">
        <v>1.9610493999999999E-4</v>
      </c>
      <c r="S28">
        <v>1.2660067000000001E-3</v>
      </c>
      <c r="T28">
        <v>8.9110192999999995</v>
      </c>
      <c r="U28">
        <v>6328.1068999999998</v>
      </c>
      <c r="V28">
        <v>40359.663999999997</v>
      </c>
      <c r="W28">
        <v>40852.754000000001</v>
      </c>
      <c r="X28">
        <v>-81.088982000000001</v>
      </c>
      <c r="Y28">
        <v>0</v>
      </c>
      <c r="Z28">
        <v>0</v>
      </c>
      <c r="AA28">
        <v>0</v>
      </c>
      <c r="AB28">
        <v>81.088982000000001</v>
      </c>
      <c r="AC28">
        <v>0</v>
      </c>
      <c r="AD28">
        <v>0</v>
      </c>
      <c r="AE28">
        <v>0</v>
      </c>
      <c r="AF28">
        <v>-81.088982000000001</v>
      </c>
      <c r="AG28">
        <v>0</v>
      </c>
      <c r="AH28">
        <v>0</v>
      </c>
      <c r="AI28">
        <v>0</v>
      </c>
      <c r="AJ28">
        <v>-8.9110192999999995</v>
      </c>
      <c r="AK28">
        <v>0</v>
      </c>
      <c r="AL28">
        <v>0</v>
      </c>
      <c r="AM28">
        <v>0</v>
      </c>
      <c r="AN28">
        <v>8.9110192999999995</v>
      </c>
      <c r="AO28">
        <v>6.3778414999999997</v>
      </c>
      <c r="AP28">
        <v>81.088982000000001</v>
      </c>
      <c r="AQ28">
        <v>-4.0310057427450408E-7</v>
      </c>
      <c r="AR28">
        <v>-1.1678920000000001E-6</v>
      </c>
      <c r="AS28">
        <v>72850.827999999994</v>
      </c>
    </row>
    <row r="29" spans="1:45" x14ac:dyDescent="0.35">
      <c r="A29">
        <v>3.3674569000000001</v>
      </c>
      <c r="B29">
        <v>804.27692000000002</v>
      </c>
      <c r="C29">
        <v>137.42946000000001</v>
      </c>
      <c r="D29">
        <v>815.93395999999996</v>
      </c>
      <c r="E29">
        <v>-9.6966695999999999</v>
      </c>
      <c r="F29">
        <v>44.691773296101019</v>
      </c>
      <c r="G29">
        <v>0.29168913000000002</v>
      </c>
      <c r="H29">
        <v>-3.9918599999999999E-3</v>
      </c>
      <c r="I29">
        <v>343.90481999999997</v>
      </c>
      <c r="J29">
        <v>9.7563619999999993</v>
      </c>
      <c r="K29">
        <v>1</v>
      </c>
      <c r="L29">
        <v>13</v>
      </c>
      <c r="M29">
        <v>9.1882431999999997E-3</v>
      </c>
      <c r="N29">
        <v>1.1261013E-5</v>
      </c>
      <c r="O29">
        <v>0</v>
      </c>
      <c r="P29">
        <v>-5.8841348838112843E-5</v>
      </c>
      <c r="Q29">
        <v>1.2080796999999999E-3</v>
      </c>
      <c r="R29">
        <v>2.0642858E-4</v>
      </c>
      <c r="S29">
        <v>1.2255893999999999E-3</v>
      </c>
      <c r="T29">
        <v>9.6966695999999999</v>
      </c>
      <c r="U29">
        <v>9756.3633000000009</v>
      </c>
      <c r="V29">
        <v>57097.055</v>
      </c>
      <c r="W29">
        <v>57924.608999999997</v>
      </c>
      <c r="X29">
        <v>-80.303329000000005</v>
      </c>
      <c r="Y29">
        <v>0</v>
      </c>
      <c r="Z29">
        <v>0</v>
      </c>
      <c r="AA29">
        <v>0</v>
      </c>
      <c r="AB29">
        <v>80.303329000000005</v>
      </c>
      <c r="AC29">
        <v>0</v>
      </c>
      <c r="AD29">
        <v>0</v>
      </c>
      <c r="AE29">
        <v>0</v>
      </c>
      <c r="AF29">
        <v>-80.303329000000005</v>
      </c>
      <c r="AG29">
        <v>0</v>
      </c>
      <c r="AH29">
        <v>0</v>
      </c>
      <c r="AI29">
        <v>0</v>
      </c>
      <c r="AJ29">
        <v>-9.6966695999999999</v>
      </c>
      <c r="AK29">
        <v>0</v>
      </c>
      <c r="AL29">
        <v>0</v>
      </c>
      <c r="AM29">
        <v>0</v>
      </c>
      <c r="AN29">
        <v>9.6966695999999999</v>
      </c>
      <c r="AO29">
        <v>5.8522892000000004</v>
      </c>
      <c r="AP29">
        <v>80.303329000000005</v>
      </c>
      <c r="AQ29">
        <v>-1.0767659989093499E-6</v>
      </c>
      <c r="AR29">
        <v>-1.1643822E-6</v>
      </c>
      <c r="AS29">
        <v>73070.983999999997</v>
      </c>
    </row>
    <row r="30" spans="1:45" x14ac:dyDescent="0.35">
      <c r="A30">
        <v>2.2977941</v>
      </c>
      <c r="B30">
        <v>833.08159999999998</v>
      </c>
      <c r="C30">
        <v>157.36121</v>
      </c>
      <c r="D30">
        <v>847.81335000000001</v>
      </c>
      <c r="E30">
        <v>-10.696600999999999</v>
      </c>
      <c r="F30">
        <v>45.64705614146078</v>
      </c>
      <c r="G30">
        <v>0.29169529999999999</v>
      </c>
      <c r="H30">
        <v>-3.9731892999999999E-3</v>
      </c>
      <c r="I30">
        <v>440.16077000000001</v>
      </c>
      <c r="J30">
        <v>15.163734</v>
      </c>
      <c r="K30">
        <v>1</v>
      </c>
      <c r="L30">
        <v>13</v>
      </c>
      <c r="M30">
        <v>9.1906954000000006E-3</v>
      </c>
      <c r="N30">
        <v>1.084047E-5</v>
      </c>
      <c r="O30">
        <v>0</v>
      </c>
      <c r="P30">
        <v>-6.0076111042611913E-5</v>
      </c>
      <c r="Q30">
        <v>1.1590095999999999E-3</v>
      </c>
      <c r="R30">
        <v>2.1892592000000001E-4</v>
      </c>
      <c r="S30">
        <v>1.1795048999999999E-3</v>
      </c>
      <c r="T30">
        <v>10.696600999999999</v>
      </c>
      <c r="U30">
        <v>15163.736999999999</v>
      </c>
      <c r="V30">
        <v>80277.906000000003</v>
      </c>
      <c r="W30">
        <v>81697.5</v>
      </c>
      <c r="X30">
        <v>-79.303398000000001</v>
      </c>
      <c r="Y30">
        <v>0</v>
      </c>
      <c r="Z30">
        <v>0</v>
      </c>
      <c r="AA30">
        <v>0</v>
      </c>
      <c r="AB30">
        <v>79.303398000000001</v>
      </c>
      <c r="AC30">
        <v>0</v>
      </c>
      <c r="AD30">
        <v>0</v>
      </c>
      <c r="AE30">
        <v>0</v>
      </c>
      <c r="AF30">
        <v>-79.303398000000001</v>
      </c>
      <c r="AG30">
        <v>0</v>
      </c>
      <c r="AH30">
        <v>0</v>
      </c>
      <c r="AI30">
        <v>0</v>
      </c>
      <c r="AJ30">
        <v>-10.696600999999999</v>
      </c>
      <c r="AK30">
        <v>0</v>
      </c>
      <c r="AL30">
        <v>0</v>
      </c>
      <c r="AM30">
        <v>0</v>
      </c>
      <c r="AN30">
        <v>10.696600999999999</v>
      </c>
      <c r="AO30">
        <v>5.2940721999999996</v>
      </c>
      <c r="AP30">
        <v>79.303398000000001</v>
      </c>
      <c r="AQ30">
        <v>-1.234762204499069E-6</v>
      </c>
      <c r="AR30">
        <v>-1.1589606000000001E-6</v>
      </c>
      <c r="AS30">
        <v>73415.906000000003</v>
      </c>
    </row>
    <row r="31" spans="1:45" x14ac:dyDescent="0.35">
      <c r="A31">
        <v>1.5687749</v>
      </c>
      <c r="B31">
        <v>868.46918000000005</v>
      </c>
      <c r="C31">
        <v>188.35207</v>
      </c>
      <c r="D31">
        <v>888.65923999999995</v>
      </c>
      <c r="E31">
        <v>-12.236701</v>
      </c>
      <c r="F31">
        <v>47.028523087064968</v>
      </c>
      <c r="G31">
        <v>0.29169548000000001</v>
      </c>
      <c r="H31">
        <v>-3.9893016E-3</v>
      </c>
      <c r="I31">
        <v>538.62816999999995</v>
      </c>
      <c r="J31">
        <v>24.196878000000002</v>
      </c>
      <c r="K31">
        <v>1</v>
      </c>
      <c r="L31">
        <v>13</v>
      </c>
      <c r="M31">
        <v>9.1893271999999998E-3</v>
      </c>
      <c r="N31">
        <v>1.0340665E-5</v>
      </c>
      <c r="O31">
        <v>0</v>
      </c>
      <c r="P31">
        <v>-6.1555033642137689E-5</v>
      </c>
      <c r="Q31">
        <v>1.0997246E-3</v>
      </c>
      <c r="R31">
        <v>2.3850632999999999E-4</v>
      </c>
      <c r="S31">
        <v>1.1252908E-3</v>
      </c>
      <c r="T31">
        <v>12.236701</v>
      </c>
      <c r="U31">
        <v>24196.883000000002</v>
      </c>
      <c r="V31">
        <v>111568.96000000001</v>
      </c>
      <c r="W31">
        <v>114162.7</v>
      </c>
      <c r="X31">
        <v>-77.763298000000006</v>
      </c>
      <c r="Y31">
        <v>0</v>
      </c>
      <c r="Z31">
        <v>0</v>
      </c>
      <c r="AA31">
        <v>0</v>
      </c>
      <c r="AB31">
        <v>77.763298000000006</v>
      </c>
      <c r="AC31">
        <v>0</v>
      </c>
      <c r="AD31">
        <v>0</v>
      </c>
      <c r="AE31">
        <v>0</v>
      </c>
      <c r="AF31">
        <v>-77.763298000000006</v>
      </c>
      <c r="AG31">
        <v>0</v>
      </c>
      <c r="AH31">
        <v>0</v>
      </c>
      <c r="AI31">
        <v>0</v>
      </c>
      <c r="AJ31">
        <v>-12.236701</v>
      </c>
      <c r="AK31">
        <v>0</v>
      </c>
      <c r="AL31">
        <v>0</v>
      </c>
      <c r="AM31">
        <v>0</v>
      </c>
      <c r="AN31">
        <v>12.236701</v>
      </c>
      <c r="AO31">
        <v>4.6108823000000001</v>
      </c>
      <c r="AP31">
        <v>77.763298000000006</v>
      </c>
      <c r="AQ31">
        <v>-1.4789225995257839E-6</v>
      </c>
      <c r="AR31">
        <v>-1.1636612E-6</v>
      </c>
      <c r="AS31">
        <v>73119.437999999995</v>
      </c>
    </row>
    <row r="32" spans="1:45" x14ac:dyDescent="0.35">
      <c r="A32">
        <v>1.0731459000000001</v>
      </c>
      <c r="B32">
        <v>903.24963000000002</v>
      </c>
      <c r="C32">
        <v>223.21503000000001</v>
      </c>
      <c r="D32">
        <v>930.42187999999999</v>
      </c>
      <c r="E32">
        <v>-13.881071</v>
      </c>
      <c r="F32">
        <v>49.02506403523148</v>
      </c>
      <c r="G32">
        <v>0.29170284000000002</v>
      </c>
      <c r="H32">
        <v>-3.9425679E-3</v>
      </c>
      <c r="I32">
        <v>664.41272000000004</v>
      </c>
      <c r="J32">
        <v>38.240622999999999</v>
      </c>
      <c r="K32">
        <v>1</v>
      </c>
      <c r="L32">
        <v>13</v>
      </c>
      <c r="M32">
        <v>9.1896765000000005E-3</v>
      </c>
      <c r="N32">
        <v>9.8768923999999998E-6</v>
      </c>
      <c r="O32">
        <v>0</v>
      </c>
      <c r="P32">
        <v>-6.343402425854907E-5</v>
      </c>
      <c r="Q32">
        <v>1.0433931999999999E-3</v>
      </c>
      <c r="R32">
        <v>2.5784792000000002E-4</v>
      </c>
      <c r="S32">
        <v>1.0747813E-3</v>
      </c>
      <c r="T32">
        <v>13.881071</v>
      </c>
      <c r="U32">
        <v>38240.629000000001</v>
      </c>
      <c r="V32">
        <v>154742.41</v>
      </c>
      <c r="W32">
        <v>159397.48000000001</v>
      </c>
      <c r="X32">
        <v>-76.118926999999999</v>
      </c>
      <c r="Y32">
        <v>0</v>
      </c>
      <c r="Z32">
        <v>0</v>
      </c>
      <c r="AA32">
        <v>0</v>
      </c>
      <c r="AB32">
        <v>76.118926999999999</v>
      </c>
      <c r="AC32">
        <v>0</v>
      </c>
      <c r="AD32">
        <v>0</v>
      </c>
      <c r="AE32">
        <v>0</v>
      </c>
      <c r="AF32">
        <v>-76.118926999999999</v>
      </c>
      <c r="AG32">
        <v>0</v>
      </c>
      <c r="AH32">
        <v>0</v>
      </c>
      <c r="AI32">
        <v>0</v>
      </c>
      <c r="AJ32">
        <v>-13.881071</v>
      </c>
      <c r="AK32">
        <v>0</v>
      </c>
      <c r="AL32">
        <v>0</v>
      </c>
      <c r="AM32">
        <v>0</v>
      </c>
      <c r="AN32">
        <v>13.881071</v>
      </c>
      <c r="AO32">
        <v>4.0465450000000001</v>
      </c>
      <c r="AP32">
        <v>76.118926999999999</v>
      </c>
      <c r="AQ32">
        <v>-1.878990616411381E-6</v>
      </c>
      <c r="AR32">
        <v>-1.1500582E-6</v>
      </c>
      <c r="AS32">
        <v>73988.031000000003</v>
      </c>
    </row>
    <row r="33" spans="1:45" x14ac:dyDescent="0.35">
      <c r="A33">
        <v>0.73150771999999997</v>
      </c>
      <c r="B33">
        <v>951.77826000000005</v>
      </c>
      <c r="C33">
        <v>261.6062</v>
      </c>
      <c r="D33">
        <v>987.07628999999997</v>
      </c>
      <c r="E33">
        <v>-15.368817999999999</v>
      </c>
      <c r="F33">
        <v>51.934422600053949</v>
      </c>
      <c r="G33">
        <v>0.29169893000000002</v>
      </c>
      <c r="H33">
        <v>-3.8513040999999999E-3</v>
      </c>
      <c r="I33">
        <v>831.67412999999999</v>
      </c>
      <c r="J33">
        <v>58.418151999999999</v>
      </c>
      <c r="K33">
        <v>1</v>
      </c>
      <c r="L33">
        <v>13</v>
      </c>
      <c r="M33">
        <v>9.1876565000000004E-3</v>
      </c>
      <c r="N33">
        <v>9.3079497999999997E-6</v>
      </c>
      <c r="O33">
        <v>0</v>
      </c>
      <c r="P33">
        <v>-6.6167897664354109E-5</v>
      </c>
      <c r="Q33">
        <v>9.7686448000000006E-4</v>
      </c>
      <c r="R33">
        <v>2.6850143E-4</v>
      </c>
      <c r="S33">
        <v>1.0130929E-3</v>
      </c>
      <c r="T33">
        <v>15.368817999999999</v>
      </c>
      <c r="U33">
        <v>58418.156000000003</v>
      </c>
      <c r="V33">
        <v>212537.47</v>
      </c>
      <c r="W33">
        <v>220419.73</v>
      </c>
      <c r="X33">
        <v>-74.631180000000001</v>
      </c>
      <c r="Y33">
        <v>0</v>
      </c>
      <c r="Z33">
        <v>0</v>
      </c>
      <c r="AA33">
        <v>0</v>
      </c>
      <c r="AB33">
        <v>74.631180000000001</v>
      </c>
      <c r="AC33">
        <v>0</v>
      </c>
      <c r="AD33">
        <v>0</v>
      </c>
      <c r="AE33">
        <v>0</v>
      </c>
      <c r="AF33">
        <v>-74.631180000000001</v>
      </c>
      <c r="AG33">
        <v>0</v>
      </c>
      <c r="AH33">
        <v>0</v>
      </c>
      <c r="AI33">
        <v>0</v>
      </c>
      <c r="AJ33">
        <v>-15.368817999999999</v>
      </c>
      <c r="AK33">
        <v>0</v>
      </c>
      <c r="AL33">
        <v>0</v>
      </c>
      <c r="AM33">
        <v>0</v>
      </c>
      <c r="AN33">
        <v>15.368817999999999</v>
      </c>
      <c r="AO33">
        <v>3.6382097999999998</v>
      </c>
      <c r="AP33">
        <v>74.631180000000001</v>
      </c>
      <c r="AQ33">
        <v>-2.7338734058050389E-6</v>
      </c>
      <c r="AR33">
        <v>-1.1234213000000001E-6</v>
      </c>
      <c r="AS33">
        <v>75740.304999999993</v>
      </c>
    </row>
    <row r="34" spans="1:45" x14ac:dyDescent="0.35">
      <c r="A34">
        <v>0.50003200999999997</v>
      </c>
      <c r="B34">
        <v>1011.9895</v>
      </c>
      <c r="C34">
        <v>315.18133999999998</v>
      </c>
      <c r="D34">
        <v>1059.9349</v>
      </c>
      <c r="E34">
        <v>-17.299054999999999</v>
      </c>
      <c r="F34">
        <v>56.172970454732422</v>
      </c>
      <c r="G34">
        <v>0.29169494000000001</v>
      </c>
      <c r="H34">
        <v>-3.7519179999999999E-3</v>
      </c>
      <c r="I34">
        <v>1009.8615</v>
      </c>
      <c r="J34">
        <v>89.294441000000006</v>
      </c>
      <c r="K34">
        <v>1</v>
      </c>
      <c r="L34">
        <v>13</v>
      </c>
      <c r="M34">
        <v>9.1896159999999994E-3</v>
      </c>
      <c r="N34">
        <v>8.6699810999999996E-6</v>
      </c>
      <c r="O34">
        <v>0</v>
      </c>
      <c r="P34">
        <v>-7.0404405422221116E-5</v>
      </c>
      <c r="Q34">
        <v>9.0077769999999998E-4</v>
      </c>
      <c r="R34">
        <v>2.8054471000000001E-4</v>
      </c>
      <c r="S34">
        <v>9.4345416000000005E-4</v>
      </c>
      <c r="T34">
        <v>17.299054999999999</v>
      </c>
      <c r="U34">
        <v>89294.445000000007</v>
      </c>
      <c r="V34">
        <v>286708.09000000003</v>
      </c>
      <c r="W34">
        <v>300291.56</v>
      </c>
      <c r="X34">
        <v>-72.700942999999995</v>
      </c>
      <c r="Y34">
        <v>0</v>
      </c>
      <c r="Z34">
        <v>0</v>
      </c>
      <c r="AA34">
        <v>0</v>
      </c>
      <c r="AB34">
        <v>72.700942999999995</v>
      </c>
      <c r="AC34">
        <v>0</v>
      </c>
      <c r="AD34">
        <v>0</v>
      </c>
      <c r="AE34">
        <v>0</v>
      </c>
      <c r="AF34">
        <v>-72.700942999999995</v>
      </c>
      <c r="AG34">
        <v>0</v>
      </c>
      <c r="AH34">
        <v>0</v>
      </c>
      <c r="AI34">
        <v>0</v>
      </c>
      <c r="AJ34">
        <v>-17.299054999999999</v>
      </c>
      <c r="AK34">
        <v>0</v>
      </c>
      <c r="AL34">
        <v>0</v>
      </c>
      <c r="AM34">
        <v>0</v>
      </c>
      <c r="AN34">
        <v>17.299054999999999</v>
      </c>
      <c r="AO34">
        <v>3.2108165999999998</v>
      </c>
      <c r="AP34">
        <v>72.700942999999995</v>
      </c>
      <c r="AQ34">
        <v>-4.2365077578670069E-6</v>
      </c>
      <c r="AR34">
        <v>-1.0944154E-6</v>
      </c>
      <c r="AS34">
        <v>77745.554999999993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"/>
  <sheetViews>
    <sheetView tabSelected="1" topLeftCell="F1" zoomScale="70" zoomScaleNormal="70" workbookViewId="0">
      <selection activeCell="O19" sqref="O19"/>
    </sheetView>
  </sheetViews>
  <sheetFormatPr baseColWidth="10" defaultColWidth="8.7265625" defaultRowHeight="14.5" x14ac:dyDescent="0.35"/>
  <cols>
    <col min="1" max="1" width="10.81640625" bestFit="1" customWidth="1"/>
    <col min="2" max="2" width="10.08984375" bestFit="1" customWidth="1"/>
    <col min="3" max="3" width="10.81640625" bestFit="1" customWidth="1"/>
    <col min="4" max="4" width="9.81640625" bestFit="1" customWidth="1"/>
    <col min="5" max="5" width="11.90625" bestFit="1" customWidth="1"/>
    <col min="6" max="6" width="10.81640625" bestFit="1" customWidth="1"/>
    <col min="7" max="7" width="12.453125" bestFit="1" customWidth="1"/>
    <col min="8" max="8" width="11.90625" bestFit="1" customWidth="1"/>
    <col min="9" max="9" width="19.1796875" bestFit="1" customWidth="1"/>
    <col min="10" max="10" width="20.1796875" bestFit="1" customWidth="1"/>
    <col min="12" max="12" width="10.81640625" bestFit="1" customWidth="1"/>
    <col min="13" max="13" width="9.90625" bestFit="1" customWidth="1"/>
    <col min="14" max="16" width="11.81640625" bestFit="1" customWidth="1"/>
  </cols>
  <sheetData>
    <row r="1" spans="1:18" x14ac:dyDescent="0.35">
      <c r="A1" s="1" t="s">
        <v>7</v>
      </c>
      <c r="B1" s="1" t="s">
        <v>8</v>
      </c>
      <c r="C1" s="1" t="s">
        <v>58</v>
      </c>
      <c r="D1" s="1" t="s">
        <v>10</v>
      </c>
      <c r="E1" s="1" t="s">
        <v>11</v>
      </c>
      <c r="F1" s="1" t="s">
        <v>13</v>
      </c>
      <c r="G1" s="1" t="s">
        <v>14</v>
      </c>
      <c r="H1" s="1" t="s">
        <v>17</v>
      </c>
      <c r="I1" s="1" t="s">
        <v>53</v>
      </c>
      <c r="J1" s="1" t="s">
        <v>54</v>
      </c>
      <c r="K1" s="2" t="s">
        <v>55</v>
      </c>
      <c r="L1" s="2" t="s">
        <v>71</v>
      </c>
      <c r="O1" s="3" t="s">
        <v>59</v>
      </c>
      <c r="P1" s="3" t="s">
        <v>60</v>
      </c>
      <c r="Q1" s="3" t="s">
        <v>62</v>
      </c>
      <c r="R1" s="4" t="s">
        <v>61</v>
      </c>
    </row>
    <row r="2" spans="1:18" x14ac:dyDescent="0.35">
      <c r="A2">
        <v>100003.71</v>
      </c>
      <c r="B2">
        <v>7.2816329</v>
      </c>
      <c r="C2">
        <v>2.7303457</v>
      </c>
      <c r="D2">
        <v>7.7766938000000003</v>
      </c>
      <c r="E2">
        <v>-20.554207000000002</v>
      </c>
      <c r="F2">
        <v>0.29164749000000001</v>
      </c>
      <c r="G2">
        <v>5.6780012999999999E-3</v>
      </c>
      <c r="H2">
        <v>1</v>
      </c>
      <c r="I2">
        <f>B2*$K$2</f>
        <v>1.7299917846238169</v>
      </c>
      <c r="J2">
        <f>C2*$K$2</f>
        <v>0.64868357071158655</v>
      </c>
      <c r="K2">
        <f>(K3/2)^2*PI()</f>
        <v>0.23758294442772815</v>
      </c>
      <c r="L2">
        <f>1/SQRT(2*PI()*A2)</f>
        <v>1.2615428596070804E-3</v>
      </c>
      <c r="M2" t="s">
        <v>73</v>
      </c>
      <c r="O2" s="5">
        <v>182.5</v>
      </c>
      <c r="P2" s="5">
        <f>O2-I2</f>
        <v>180.77000821537618</v>
      </c>
      <c r="Q2">
        <f>A17</f>
        <v>327.62094000000002</v>
      </c>
      <c r="R2" s="5">
        <f>1/(P2*2*PI()*A17)</f>
        <v>2.6873368154334021E-6</v>
      </c>
    </row>
    <row r="3" spans="1:18" x14ac:dyDescent="0.35">
      <c r="A3">
        <v>68289.789000000004</v>
      </c>
      <c r="B3">
        <v>7.3823151999999999</v>
      </c>
      <c r="C3">
        <v>4.0175853000000004</v>
      </c>
      <c r="D3">
        <v>8.4047345999999994</v>
      </c>
      <c r="E3">
        <v>-28.555807000000001</v>
      </c>
      <c r="F3">
        <v>0.29164189000000001</v>
      </c>
      <c r="G3">
        <v>5.7059223999999997E-3</v>
      </c>
      <c r="H3">
        <v>1</v>
      </c>
      <c r="I3">
        <f t="shared" ref="I3:I34" si="0">B3*$K$2</f>
        <v>1.7539121819095729</v>
      </c>
      <c r="J3">
        <f t="shared" ref="J3:J34" si="1">C3*$K$2</f>
        <v>0.95450974506355757</v>
      </c>
      <c r="K3">
        <v>0.55000000000000004</v>
      </c>
      <c r="L3">
        <f t="shared" ref="L3:L34" si="2">1/SQRT(2*PI()*A3)</f>
        <v>1.5266243331326201E-3</v>
      </c>
      <c r="M3" s="6" t="s">
        <v>72</v>
      </c>
      <c r="N3" t="s">
        <v>56</v>
      </c>
    </row>
    <row r="4" spans="1:18" x14ac:dyDescent="0.35">
      <c r="A4">
        <v>46633.758000000002</v>
      </c>
      <c r="B4">
        <v>7.5371575000000002</v>
      </c>
      <c r="C4">
        <v>5.8224092000000001</v>
      </c>
      <c r="D4">
        <v>9.5241375000000001</v>
      </c>
      <c r="E4">
        <v>-37.685870999999999</v>
      </c>
      <c r="F4">
        <v>0.29164656999999999</v>
      </c>
      <c r="G4">
        <v>5.9404326999999996E-3</v>
      </c>
      <c r="H4">
        <v>1</v>
      </c>
      <c r="I4">
        <f t="shared" si="0"/>
        <v>1.7907000714655346</v>
      </c>
      <c r="J4">
        <f t="shared" si="1"/>
        <v>1.3833051213990932</v>
      </c>
      <c r="L4">
        <f t="shared" si="2"/>
        <v>1.8473954025231638E-3</v>
      </c>
    </row>
    <row r="5" spans="1:18" x14ac:dyDescent="0.35">
      <c r="A5">
        <v>31843.822</v>
      </c>
      <c r="B5">
        <v>7.7745762000000003</v>
      </c>
      <c r="C5">
        <v>8.4185885999999996</v>
      </c>
      <c r="D5">
        <v>11.459349</v>
      </c>
      <c r="E5">
        <v>-47.277489000000003</v>
      </c>
      <c r="F5">
        <v>0.29164630000000002</v>
      </c>
      <c r="G5">
        <v>5.5235177000000002E-3</v>
      </c>
      <c r="H5">
        <v>1</v>
      </c>
      <c r="I5">
        <f t="shared" si="0"/>
        <v>1.847106705273738</v>
      </c>
      <c r="J5">
        <f t="shared" si="1"/>
        <v>2.0001130675137055</v>
      </c>
      <c r="L5">
        <f t="shared" si="2"/>
        <v>2.2356173531134591E-3</v>
      </c>
    </row>
    <row r="6" spans="1:18" x14ac:dyDescent="0.35">
      <c r="A6">
        <v>21748.811000000002</v>
      </c>
      <c r="B6">
        <v>8.1779556000000007</v>
      </c>
      <c r="C6">
        <v>12.132571</v>
      </c>
      <c r="D6">
        <v>14.631413</v>
      </c>
      <c r="E6">
        <v>-56.018073999999999</v>
      </c>
      <c r="F6">
        <v>0.29164069999999997</v>
      </c>
      <c r="G6">
        <v>5.1400958999999998E-3</v>
      </c>
      <c r="H6">
        <v>1</v>
      </c>
      <c r="I6">
        <f t="shared" si="0"/>
        <v>1.9429427708472284</v>
      </c>
      <c r="J6">
        <f t="shared" si="1"/>
        <v>2.8824919416584662</v>
      </c>
      <c r="L6">
        <f t="shared" si="2"/>
        <v>2.7051559458544519E-3</v>
      </c>
      <c r="O6">
        <v>175</v>
      </c>
    </row>
    <row r="7" spans="1:18" x14ac:dyDescent="0.35">
      <c r="A7">
        <v>14845.605</v>
      </c>
      <c r="B7">
        <v>8.8392429000000003</v>
      </c>
      <c r="C7">
        <v>17.453028</v>
      </c>
      <c r="D7">
        <v>19.563751</v>
      </c>
      <c r="E7">
        <v>-63.139656000000002</v>
      </c>
      <c r="F7">
        <v>0.29164243000000001</v>
      </c>
      <c r="G7">
        <v>4.9707190999999998E-3</v>
      </c>
      <c r="H7">
        <v>1</v>
      </c>
      <c r="I7">
        <f t="shared" si="0"/>
        <v>2.1000533546938907</v>
      </c>
      <c r="J7">
        <f t="shared" si="1"/>
        <v>4.1465417814195833</v>
      </c>
      <c r="L7">
        <f t="shared" si="2"/>
        <v>3.2742445651914955E-3</v>
      </c>
    </row>
    <row r="8" spans="1:18" x14ac:dyDescent="0.35">
      <c r="A8">
        <v>10141.406000000001</v>
      </c>
      <c r="B8">
        <v>9.9631633999999991</v>
      </c>
      <c r="C8">
        <v>24.980162</v>
      </c>
      <c r="D8">
        <v>26.893737999999999</v>
      </c>
      <c r="E8">
        <v>-68.255759999999995</v>
      </c>
      <c r="F8">
        <v>0.29164422000000001</v>
      </c>
      <c r="G8">
        <v>5.0861103999999997E-3</v>
      </c>
      <c r="H8">
        <v>1</v>
      </c>
      <c r="I8">
        <f t="shared" si="0"/>
        <v>2.3670776963865747</v>
      </c>
      <c r="J8">
        <f t="shared" si="1"/>
        <v>5.9348604402416463</v>
      </c>
      <c r="L8">
        <f t="shared" si="2"/>
        <v>3.9615120477292567E-3</v>
      </c>
      <c r="N8">
        <f>-1*10^(-10)</f>
        <v>-1E-10</v>
      </c>
      <c r="O8">
        <f>N8*O6^6+N9*O6^5+N10*O6^4+N11*O6^3+N12*O6^2+N13*O6^+N14</f>
        <v>886.73730468764438</v>
      </c>
    </row>
    <row r="9" spans="1:18" x14ac:dyDescent="0.35">
      <c r="A9">
        <v>6921.9561000000003</v>
      </c>
      <c r="B9">
        <v>11.777107000000001</v>
      </c>
      <c r="C9">
        <v>35.793467999999997</v>
      </c>
      <c r="D9">
        <v>37.681198000000002</v>
      </c>
      <c r="E9">
        <v>-71.787270000000007</v>
      </c>
      <c r="F9">
        <v>0.29165319000000001</v>
      </c>
      <c r="G9">
        <v>1.147755E-2</v>
      </c>
      <c r="H9">
        <v>1</v>
      </c>
      <c r="I9">
        <f t="shared" si="0"/>
        <v>2.7980397579004084</v>
      </c>
      <c r="J9">
        <f t="shared" si="1"/>
        <v>8.5039175187196658</v>
      </c>
      <c r="L9">
        <f t="shared" si="2"/>
        <v>4.7950776623827632E-3</v>
      </c>
      <c r="N9">
        <f>9*10^-8</f>
        <v>8.9999999999999999E-8</v>
      </c>
    </row>
    <row r="10" spans="1:18" x14ac:dyDescent="0.35">
      <c r="A10">
        <v>4726.5127000000002</v>
      </c>
      <c r="B10">
        <v>15.167641</v>
      </c>
      <c r="C10">
        <v>51.014949999999999</v>
      </c>
      <c r="D10">
        <v>53.222011999999999</v>
      </c>
      <c r="E10">
        <v>-73.441863999999995</v>
      </c>
      <c r="F10">
        <v>0.29167077000000002</v>
      </c>
      <c r="G10">
        <v>-3.336435E-3</v>
      </c>
      <c r="H10">
        <v>1</v>
      </c>
      <c r="I10">
        <f t="shared" si="0"/>
        <v>3.6035728088027308</v>
      </c>
      <c r="J10">
        <f t="shared" si="1"/>
        <v>12.12028203083333</v>
      </c>
      <c r="L10">
        <f t="shared" si="2"/>
        <v>5.8028273757896459E-3</v>
      </c>
      <c r="N10">
        <f>-2*10^-5</f>
        <v>-2.0000000000000002E-5</v>
      </c>
    </row>
    <row r="11" spans="1:18" x14ac:dyDescent="0.35">
      <c r="A11">
        <v>3231.0337</v>
      </c>
      <c r="B11">
        <v>21.213747000000001</v>
      </c>
      <c r="C11">
        <v>72.235389999999995</v>
      </c>
      <c r="D11">
        <v>75.28595</v>
      </c>
      <c r="E11">
        <v>-73.633788999999993</v>
      </c>
      <c r="F11">
        <v>0.29166383000000001</v>
      </c>
      <c r="G11">
        <v>-3.3163162999999998E-3</v>
      </c>
      <c r="H11">
        <v>1</v>
      </c>
      <c r="I11">
        <f t="shared" si="0"/>
        <v>5.040024474604885</v>
      </c>
      <c r="J11">
        <f t="shared" si="1"/>
        <v>17.161896648085268</v>
      </c>
      <c r="L11">
        <f t="shared" si="2"/>
        <v>7.0184194828014903E-3</v>
      </c>
      <c r="N11">
        <f>0.0022</f>
        <v>2.2000000000000001E-3</v>
      </c>
    </row>
    <row r="12" spans="1:18" x14ac:dyDescent="0.35">
      <c r="A12">
        <v>2205.7055999999998</v>
      </c>
      <c r="B12">
        <v>32.125625999999997</v>
      </c>
      <c r="C12">
        <v>101.25458</v>
      </c>
      <c r="D12">
        <v>106.22874</v>
      </c>
      <c r="E12">
        <v>-72.397025999999997</v>
      </c>
      <c r="F12">
        <v>0.29166627000000001</v>
      </c>
      <c r="G12">
        <v>-3.2678772999999999E-3</v>
      </c>
      <c r="H12">
        <v>1</v>
      </c>
      <c r="I12">
        <f t="shared" si="0"/>
        <v>7.6325008166639776</v>
      </c>
      <c r="J12">
        <f t="shared" si="1"/>
        <v>24.056361253192954</v>
      </c>
      <c r="L12">
        <f t="shared" si="2"/>
        <v>8.4944701180299457E-3</v>
      </c>
      <c r="N12">
        <f>-0.1321</f>
        <v>-0.1321</v>
      </c>
    </row>
    <row r="13" spans="1:18" x14ac:dyDescent="0.35">
      <c r="A13">
        <v>1505.4813999999999</v>
      </c>
      <c r="B13">
        <v>51.808788</v>
      </c>
      <c r="C13">
        <v>139.79050000000001</v>
      </c>
      <c r="D13">
        <v>149.08231000000001</v>
      </c>
      <c r="E13">
        <v>-69.664421000000004</v>
      </c>
      <c r="F13">
        <v>0.29166317000000003</v>
      </c>
      <c r="G13">
        <v>-3.2155265E-3</v>
      </c>
      <c r="H13">
        <v>1</v>
      </c>
      <c r="I13">
        <f t="shared" si="0"/>
        <v>12.30888440027195</v>
      </c>
      <c r="J13">
        <f t="shared" si="1"/>
        <v>33.211838593024332</v>
      </c>
      <c r="L13">
        <f t="shared" si="2"/>
        <v>1.0281876159928201E-2</v>
      </c>
      <c r="N13">
        <v>4.4420999999999999</v>
      </c>
    </row>
    <row r="14" spans="1:18" x14ac:dyDescent="0.35">
      <c r="A14">
        <v>1027.6981000000001</v>
      </c>
      <c r="B14">
        <v>85.552734000000001</v>
      </c>
      <c r="C14">
        <v>187.06682000000001</v>
      </c>
      <c r="D14">
        <v>205.70188999999999</v>
      </c>
      <c r="E14">
        <v>-65.423591999999999</v>
      </c>
      <c r="F14">
        <v>0.29166555</v>
      </c>
      <c r="G14">
        <v>-3.2451494999999999E-3</v>
      </c>
      <c r="H14">
        <v>1</v>
      </c>
      <c r="I14">
        <f t="shared" si="0"/>
        <v>20.32587044756221</v>
      </c>
      <c r="J14">
        <f t="shared" si="1"/>
        <v>44.443885900331829</v>
      </c>
      <c r="L14">
        <f t="shared" si="2"/>
        <v>1.2444495328615069E-2</v>
      </c>
      <c r="N14">
        <v>-4.6757999999999997</v>
      </c>
    </row>
    <row r="15" spans="1:18" x14ac:dyDescent="0.35">
      <c r="A15">
        <v>702.02202999999997</v>
      </c>
      <c r="B15">
        <v>140.82419999999999</v>
      </c>
      <c r="C15">
        <v>238.41075000000001</v>
      </c>
      <c r="D15">
        <v>276.89553999999998</v>
      </c>
      <c r="E15">
        <v>-59.430549999999997</v>
      </c>
      <c r="F15">
        <v>0.29166478000000001</v>
      </c>
      <c r="G15">
        <v>-3.2242836999999999E-3</v>
      </c>
      <c r="H15">
        <v>1</v>
      </c>
      <c r="I15">
        <f t="shared" si="0"/>
        <v>33.457428082679272</v>
      </c>
      <c r="J15">
        <f t="shared" si="1"/>
        <v>56.642327968222993</v>
      </c>
      <c r="L15">
        <f t="shared" si="2"/>
        <v>1.5056869814528551E-2</v>
      </c>
    </row>
    <row r="16" spans="1:18" x14ac:dyDescent="0.35">
      <c r="A16">
        <v>479.53964000000002</v>
      </c>
      <c r="B16">
        <v>222.40226999999999</v>
      </c>
      <c r="C16">
        <v>285.10001</v>
      </c>
      <c r="D16">
        <v>361.58649000000003</v>
      </c>
      <c r="E16">
        <v>-52.042740000000002</v>
      </c>
      <c r="F16">
        <v>0.29167598</v>
      </c>
      <c r="G16">
        <v>-4.102217E-3</v>
      </c>
      <c r="H16">
        <v>1</v>
      </c>
      <c r="I16">
        <f t="shared" si="0"/>
        <v>52.838986154010591</v>
      </c>
      <c r="J16">
        <f t="shared" si="1"/>
        <v>67.734899832174733</v>
      </c>
      <c r="L16">
        <f t="shared" si="2"/>
        <v>1.821787883754759E-2</v>
      </c>
    </row>
    <row r="17" spans="1:16" x14ac:dyDescent="0.35">
      <c r="A17">
        <v>327.62094000000002</v>
      </c>
      <c r="B17">
        <v>324.36770999999999</v>
      </c>
      <c r="C17">
        <v>307.38497999999998</v>
      </c>
      <c r="D17">
        <v>446.87799000000001</v>
      </c>
      <c r="E17">
        <v>-43.460147999999997</v>
      </c>
      <c r="F17">
        <v>0.29168086999999998</v>
      </c>
      <c r="G17">
        <v>-4.1010431E-3</v>
      </c>
      <c r="H17">
        <v>1</v>
      </c>
      <c r="I17">
        <f t="shared" si="0"/>
        <v>77.06423561907944</v>
      </c>
      <c r="J17">
        <f t="shared" si="1"/>
        <v>73.029428621258319</v>
      </c>
      <c r="L17">
        <f t="shared" si="2"/>
        <v>2.204064196441154E-2</v>
      </c>
    </row>
    <row r="18" spans="1:16" x14ac:dyDescent="0.35">
      <c r="A18">
        <v>223.64026999999999</v>
      </c>
      <c r="B18">
        <v>431.27569999999997</v>
      </c>
      <c r="C18">
        <v>299.59134</v>
      </c>
      <c r="D18">
        <v>525.12256000000002</v>
      </c>
      <c r="E18">
        <v>-34.786282</v>
      </c>
      <c r="F18">
        <v>0.29168390999999999</v>
      </c>
      <c r="G18">
        <v>-4.1203880999999996E-3</v>
      </c>
      <c r="H18">
        <v>1</v>
      </c>
      <c r="I18">
        <f t="shared" si="0"/>
        <v>102.46375066612956</v>
      </c>
      <c r="J18">
        <f t="shared" si="1"/>
        <v>71.177792682248608</v>
      </c>
      <c r="L18">
        <f t="shared" si="2"/>
        <v>2.6676881637157278E-2</v>
      </c>
    </row>
    <row r="19" spans="1:16" x14ac:dyDescent="0.35">
      <c r="A19">
        <v>152.70337000000001</v>
      </c>
      <c r="B19">
        <v>518.80687999999998</v>
      </c>
      <c r="C19">
        <v>266.84235000000001</v>
      </c>
      <c r="D19">
        <v>583.40845000000002</v>
      </c>
      <c r="E19">
        <v>-27.218502000000001</v>
      </c>
      <c r="F19">
        <v>0.2916899</v>
      </c>
      <c r="G19">
        <v>-4.0840086999999999E-3</v>
      </c>
      <c r="H19">
        <v>1</v>
      </c>
      <c r="I19">
        <f t="shared" si="0"/>
        <v>123.25966613976303</v>
      </c>
      <c r="J19">
        <f t="shared" si="1"/>
        <v>63.397191211014388</v>
      </c>
      <c r="L19">
        <f t="shared" si="2"/>
        <v>3.2283882280360963E-2</v>
      </c>
    </row>
    <row r="20" spans="1:16" x14ac:dyDescent="0.35">
      <c r="A20">
        <v>104.23287999999999</v>
      </c>
      <c r="B20">
        <v>586.57952999999998</v>
      </c>
      <c r="C20">
        <v>224.79271</v>
      </c>
      <c r="D20">
        <v>628.17780000000005</v>
      </c>
      <c r="E20">
        <v>-20.968145</v>
      </c>
      <c r="F20">
        <v>0.29168695</v>
      </c>
      <c r="G20">
        <v>-4.1108834999999998E-3</v>
      </c>
      <c r="H20">
        <v>1</v>
      </c>
      <c r="I20">
        <f t="shared" si="0"/>
        <v>139.36129187843289</v>
      </c>
      <c r="J20">
        <f t="shared" si="1"/>
        <v>53.406913927688407</v>
      </c>
      <c r="L20">
        <f t="shared" si="2"/>
        <v>3.9075783703290276E-2</v>
      </c>
      <c r="N20" t="s">
        <v>75</v>
      </c>
    </row>
    <row r="21" spans="1:16" x14ac:dyDescent="0.35">
      <c r="A21">
        <v>71.207656999999998</v>
      </c>
      <c r="B21">
        <v>631.88720999999998</v>
      </c>
      <c r="C21">
        <v>183.33824000000001</v>
      </c>
      <c r="D21">
        <v>657.94708000000003</v>
      </c>
      <c r="E21">
        <v>-16.179766000000001</v>
      </c>
      <c r="F21">
        <v>0.29169202</v>
      </c>
      <c r="G21">
        <v>-4.0498477999999999E-3</v>
      </c>
      <c r="H21">
        <v>1</v>
      </c>
      <c r="I21">
        <f t="shared" si="0"/>
        <v>150.12562389802218</v>
      </c>
      <c r="J21">
        <f t="shared" si="1"/>
        <v>43.558038885397487</v>
      </c>
      <c r="L21">
        <f t="shared" si="2"/>
        <v>4.7276652472029161E-2</v>
      </c>
      <c r="N21" s="5">
        <f>((4*N24*O24)/(N26*P24^2*O26*142.86))^2</f>
        <v>1.0496786956151708E-5</v>
      </c>
      <c r="O21" t="s">
        <v>76</v>
      </c>
    </row>
    <row r="22" spans="1:16" x14ac:dyDescent="0.35">
      <c r="A22">
        <v>48.645705999999997</v>
      </c>
      <c r="B22">
        <v>665.18469000000005</v>
      </c>
      <c r="C22">
        <v>150.08036999999999</v>
      </c>
      <c r="D22">
        <v>681.90526999999997</v>
      </c>
      <c r="E22">
        <v>-12.714305</v>
      </c>
      <c r="F22">
        <v>0.29169714000000002</v>
      </c>
      <c r="G22">
        <v>-4.0180533999999999E-3</v>
      </c>
      <c r="H22">
        <v>1</v>
      </c>
      <c r="I22">
        <f t="shared" si="0"/>
        <v>158.03653723844559</v>
      </c>
      <c r="J22">
        <f t="shared" si="1"/>
        <v>35.656536205402872</v>
      </c>
      <c r="L22">
        <f t="shared" si="2"/>
        <v>5.7198917590349493E-2</v>
      </c>
      <c r="N22" t="s">
        <v>74</v>
      </c>
    </row>
    <row r="23" spans="1:16" x14ac:dyDescent="0.35">
      <c r="A23">
        <v>33.224487000000003</v>
      </c>
      <c r="B23">
        <v>688.57056</v>
      </c>
      <c r="C23">
        <v>127.63891</v>
      </c>
      <c r="D23">
        <v>700.30071999999996</v>
      </c>
      <c r="E23">
        <v>-10.501601000000001</v>
      </c>
      <c r="F23">
        <v>0.29169004999999998</v>
      </c>
      <c r="G23">
        <v>-4.0343044999999996E-3</v>
      </c>
      <c r="H23">
        <v>1</v>
      </c>
      <c r="I23">
        <f t="shared" si="0"/>
        <v>163.59262109104966</v>
      </c>
      <c r="J23">
        <f t="shared" si="1"/>
        <v>30.324828061345794</v>
      </c>
      <c r="L23">
        <f t="shared" si="2"/>
        <v>6.9211924256733517E-2</v>
      </c>
      <c r="N23" t="s">
        <v>63</v>
      </c>
      <c r="O23" t="s">
        <v>64</v>
      </c>
      <c r="P23" t="s">
        <v>65</v>
      </c>
    </row>
    <row r="24" spans="1:16" x14ac:dyDescent="0.35">
      <c r="A24">
        <v>22.658066000000002</v>
      </c>
      <c r="B24">
        <v>707.40233999999998</v>
      </c>
      <c r="C24">
        <v>111.30051</v>
      </c>
      <c r="D24">
        <v>716.10468000000003</v>
      </c>
      <c r="E24">
        <v>-8.9414406</v>
      </c>
      <c r="F24">
        <v>0.29169469999999997</v>
      </c>
      <c r="G24">
        <v>-3.9853361000000004E-3</v>
      </c>
      <c r="H24">
        <v>1</v>
      </c>
      <c r="I24">
        <f t="shared" si="0"/>
        <v>168.06673083226485</v>
      </c>
      <c r="J24">
        <f t="shared" si="1"/>
        <v>26.443102882107802</v>
      </c>
      <c r="K24" t="s">
        <v>57</v>
      </c>
      <c r="L24">
        <f t="shared" si="2"/>
        <v>8.3810541582296338E-2</v>
      </c>
      <c r="N24">
        <v>8.3140000000000001</v>
      </c>
      <c r="O24">
        <v>298</v>
      </c>
      <c r="P24">
        <v>96485</v>
      </c>
    </row>
    <row r="25" spans="1:16" x14ac:dyDescent="0.35">
      <c r="A25">
        <v>15.480518</v>
      </c>
      <c r="B25">
        <v>721.83734000000004</v>
      </c>
      <c r="C25">
        <v>106.85709</v>
      </c>
      <c r="D25">
        <v>729.70374000000004</v>
      </c>
      <c r="E25">
        <v>-8.4206170999999994</v>
      </c>
      <c r="F25">
        <v>0.29168664999999999</v>
      </c>
      <c r="G25">
        <v>-3.9959312000000004E-3</v>
      </c>
      <c r="H25">
        <v>1</v>
      </c>
      <c r="I25">
        <f t="shared" si="0"/>
        <v>171.49624063507912</v>
      </c>
      <c r="J25">
        <f t="shared" si="1"/>
        <v>25.387422075178744</v>
      </c>
      <c r="L25">
        <f t="shared" si="2"/>
        <v>0.10139518255515212</v>
      </c>
      <c r="N25" t="s">
        <v>66</v>
      </c>
      <c r="O25" t="s">
        <v>67</v>
      </c>
    </row>
    <row r="26" spans="1:16" x14ac:dyDescent="0.35">
      <c r="A26">
        <v>10.571718000000001</v>
      </c>
      <c r="B26">
        <v>739.76324</v>
      </c>
      <c r="C26">
        <v>105.84596999999999</v>
      </c>
      <c r="D26">
        <v>747.29711999999995</v>
      </c>
      <c r="E26">
        <v>-8.1426648999999998</v>
      </c>
      <c r="F26">
        <v>0.29168486999999998</v>
      </c>
      <c r="G26">
        <v>-4.0294401999999997E-3</v>
      </c>
      <c r="H26">
        <v>1</v>
      </c>
      <c r="I26">
        <f t="shared" si="0"/>
        <v>175.75512873859611</v>
      </c>
      <c r="J26">
        <f t="shared" si="1"/>
        <v>25.147197208408979</v>
      </c>
      <c r="L26">
        <f t="shared" si="2"/>
        <v>0.12269794270442978</v>
      </c>
      <c r="N26">
        <v>1</v>
      </c>
      <c r="O26">
        <f>2.3*10^-6</f>
        <v>2.2999999999999996E-6</v>
      </c>
      <c r="P26" t="s">
        <v>69</v>
      </c>
    </row>
    <row r="27" spans="1:16" x14ac:dyDescent="0.35">
      <c r="A27">
        <v>7.2204246999999997</v>
      </c>
      <c r="B27">
        <v>759.53179999999998</v>
      </c>
      <c r="C27">
        <v>112.0093</v>
      </c>
      <c r="D27">
        <v>767.74645999999996</v>
      </c>
      <c r="E27">
        <v>-8.3890294999999995</v>
      </c>
      <c r="F27">
        <v>0.29169518</v>
      </c>
      <c r="G27">
        <v>-3.9435243E-3</v>
      </c>
      <c r="H27">
        <v>1</v>
      </c>
      <c r="I27">
        <f t="shared" si="0"/>
        <v>180.45180143049234</v>
      </c>
      <c r="J27">
        <f t="shared" si="1"/>
        <v>26.611499297288731</v>
      </c>
      <c r="L27">
        <f t="shared" si="2"/>
        <v>0.14846657649956063</v>
      </c>
      <c r="N27" t="s">
        <v>68</v>
      </c>
    </row>
    <row r="28" spans="1:16" x14ac:dyDescent="0.35">
      <c r="A28">
        <v>4.9321336999999996</v>
      </c>
      <c r="B28">
        <v>780.35137999999995</v>
      </c>
      <c r="C28">
        <v>122.35352</v>
      </c>
      <c r="D28">
        <v>789.88518999999997</v>
      </c>
      <c r="E28">
        <v>-8.9110192999999995</v>
      </c>
      <c r="F28">
        <v>0.29168801999999999</v>
      </c>
      <c r="G28">
        <v>-4.0039079999999996E-3</v>
      </c>
      <c r="H28">
        <v>1</v>
      </c>
      <c r="I28">
        <f t="shared" si="0"/>
        <v>185.39817854864097</v>
      </c>
      <c r="J28">
        <f t="shared" si="1"/>
        <v>29.069109542696925</v>
      </c>
      <c r="L28">
        <f t="shared" si="2"/>
        <v>0.17963569780853197</v>
      </c>
      <c r="N28" s="5">
        <f>(N24*O24)/(P2*N26^2*P24^2*O26)</f>
        <v>6.4010684020089626E-4</v>
      </c>
      <c r="O28" t="s">
        <v>70</v>
      </c>
    </row>
    <row r="29" spans="1:16" x14ac:dyDescent="0.35">
      <c r="A29">
        <v>3.3674569000000001</v>
      </c>
      <c r="B29">
        <v>804.27692000000002</v>
      </c>
      <c r="C29">
        <v>137.42946000000001</v>
      </c>
      <c r="D29">
        <v>815.93395999999996</v>
      </c>
      <c r="E29">
        <v>-9.6966695999999999</v>
      </c>
      <c r="F29">
        <v>0.29168913000000002</v>
      </c>
      <c r="G29">
        <v>-3.9918599999999999E-3</v>
      </c>
      <c r="H29">
        <v>1</v>
      </c>
      <c r="I29">
        <f t="shared" si="0"/>
        <v>191.08247878886436</v>
      </c>
      <c r="J29">
        <f t="shared" si="1"/>
        <v>32.650895757912693</v>
      </c>
      <c r="L29">
        <f t="shared" si="2"/>
        <v>0.21739975126980318</v>
      </c>
    </row>
    <row r="30" spans="1:16" x14ac:dyDescent="0.35">
      <c r="A30">
        <v>2.2977941</v>
      </c>
      <c r="B30">
        <v>833.08159999999998</v>
      </c>
      <c r="C30">
        <v>157.36121</v>
      </c>
      <c r="D30">
        <v>847.81335000000001</v>
      </c>
      <c r="E30">
        <v>-10.696600999999999</v>
      </c>
      <c r="F30">
        <v>0.29169529999999999</v>
      </c>
      <c r="G30">
        <v>-3.9731892999999999E-3</v>
      </c>
      <c r="H30">
        <v>1</v>
      </c>
      <c r="I30">
        <f t="shared" si="0"/>
        <v>197.92597947656284</v>
      </c>
      <c r="J30">
        <f t="shared" si="1"/>
        <v>37.386339610510056</v>
      </c>
      <c r="L30">
        <f t="shared" si="2"/>
        <v>0.26318098670979662</v>
      </c>
    </row>
    <row r="31" spans="1:16" x14ac:dyDescent="0.35">
      <c r="A31">
        <v>1.5687749</v>
      </c>
      <c r="B31">
        <v>868.46918000000005</v>
      </c>
      <c r="C31">
        <v>188.35207</v>
      </c>
      <c r="D31">
        <v>888.65923999999995</v>
      </c>
      <c r="E31">
        <v>-12.236701</v>
      </c>
      <c r="F31">
        <v>0.29169548000000001</v>
      </c>
      <c r="G31">
        <v>-3.9893016E-3</v>
      </c>
      <c r="H31">
        <v>1</v>
      </c>
      <c r="I31">
        <f t="shared" si="0"/>
        <v>206.33346492913464</v>
      </c>
      <c r="J31">
        <f t="shared" si="1"/>
        <v>44.74923937965756</v>
      </c>
      <c r="L31">
        <f t="shared" si="2"/>
        <v>0.31851489742922362</v>
      </c>
    </row>
    <row r="32" spans="1:16" x14ac:dyDescent="0.35">
      <c r="A32">
        <v>1.0731459000000001</v>
      </c>
      <c r="B32">
        <v>903.24963000000002</v>
      </c>
      <c r="C32">
        <v>223.21503000000001</v>
      </c>
      <c r="D32">
        <v>930.42187999999999</v>
      </c>
      <c r="E32">
        <v>-13.881071</v>
      </c>
      <c r="F32">
        <v>0.29170284000000002</v>
      </c>
      <c r="G32">
        <v>-3.9425679E-3</v>
      </c>
      <c r="H32">
        <v>1</v>
      </c>
      <c r="I32">
        <f t="shared" si="0"/>
        <v>214.59670664865601</v>
      </c>
      <c r="J32">
        <f t="shared" si="1"/>
        <v>53.032084067923677</v>
      </c>
      <c r="L32">
        <f t="shared" si="2"/>
        <v>0.38510635066008186</v>
      </c>
    </row>
    <row r="33" spans="1:12" x14ac:dyDescent="0.35">
      <c r="A33">
        <v>0.73150771999999997</v>
      </c>
      <c r="B33">
        <v>951.77826000000005</v>
      </c>
      <c r="C33">
        <v>261.6062</v>
      </c>
      <c r="D33">
        <v>987.07628999999997</v>
      </c>
      <c r="E33">
        <v>-15.368817999999999</v>
      </c>
      <c r="F33">
        <v>0.29169893000000002</v>
      </c>
      <c r="G33">
        <v>-3.8513040999999999E-3</v>
      </c>
      <c r="H33">
        <v>1</v>
      </c>
      <c r="I33">
        <f t="shared" si="0"/>
        <v>226.12628145309981</v>
      </c>
      <c r="J33">
        <f t="shared" si="1"/>
        <v>62.153171276549138</v>
      </c>
      <c r="L33">
        <f t="shared" si="2"/>
        <v>0.4664451791852775</v>
      </c>
    </row>
    <row r="34" spans="1:12" x14ac:dyDescent="0.35">
      <c r="A34">
        <v>0.50003200999999997</v>
      </c>
      <c r="B34">
        <v>1011.9895</v>
      </c>
      <c r="C34">
        <v>315.18133999999998</v>
      </c>
      <c r="D34">
        <v>1059.9349</v>
      </c>
      <c r="E34">
        <v>-17.299054999999999</v>
      </c>
      <c r="F34">
        <v>0.29169494000000001</v>
      </c>
      <c r="G34">
        <v>-3.7519179999999999E-3</v>
      </c>
      <c r="H34">
        <v>1</v>
      </c>
      <c r="I34">
        <f t="shared" si="0"/>
        <v>240.4314451399444</v>
      </c>
      <c r="J34">
        <f t="shared" si="1"/>
        <v>74.881710785876891</v>
      </c>
      <c r="L34">
        <f t="shared" si="2"/>
        <v>0.56417152470627763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Summary</vt:lpstr>
      <vt:lpstr>Raw_All_Columns</vt:lpstr>
      <vt:lpstr>Tidy_EIS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Dominik Schuck</cp:lastModifiedBy>
  <dcterms:created xsi:type="dcterms:W3CDTF">2025-09-20T15:54:59Z</dcterms:created>
  <dcterms:modified xsi:type="dcterms:W3CDTF">2025-09-21T13:18:57Z</dcterms:modified>
</cp:coreProperties>
</file>