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bian\Dropbox\Workshop Master\Excel Examples\"/>
    </mc:Choice>
  </mc:AlternateContent>
  <xr:revisionPtr revIDLastSave="0" documentId="13_ncr:1_{FCF7DCA6-897A-453E-9493-A8295BAFDA56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Dashboard" sheetId="2" r:id="rId1"/>
    <sheet name="Calc_sheet" sheetId="1" state="veryHidden" r:id="rId2"/>
    <sheet name="Selection_Chart" sheetId="4" state="veryHidden" r:id="rId3"/>
    <sheet name="Sheet1" sheetId="3" state="very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18" i="4" l="1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17" i="4"/>
  <c r="N18" i="4"/>
  <c r="O18" i="4"/>
  <c r="P18" i="4"/>
  <c r="Q18" i="4"/>
  <c r="R18" i="4"/>
  <c r="S18" i="4"/>
  <c r="T18" i="4"/>
  <c r="V18" i="4" s="1"/>
  <c r="U18" i="4"/>
  <c r="N19" i="4"/>
  <c r="O19" i="4"/>
  <c r="P19" i="4"/>
  <c r="Q19" i="4"/>
  <c r="R19" i="4"/>
  <c r="S19" i="4"/>
  <c r="V19" i="4" s="1"/>
  <c r="T19" i="4"/>
  <c r="U19" i="4"/>
  <c r="N20" i="4"/>
  <c r="O20" i="4"/>
  <c r="P20" i="4"/>
  <c r="Q20" i="4"/>
  <c r="R20" i="4"/>
  <c r="V20" i="4" s="1"/>
  <c r="S20" i="4"/>
  <c r="T20" i="4"/>
  <c r="U20" i="4"/>
  <c r="N21" i="4"/>
  <c r="O21" i="4"/>
  <c r="P21" i="4"/>
  <c r="Q21" i="4"/>
  <c r="V21" i="4" s="1"/>
  <c r="R21" i="4"/>
  <c r="S21" i="4"/>
  <c r="T21" i="4"/>
  <c r="U21" i="4"/>
  <c r="N22" i="4"/>
  <c r="O22" i="4"/>
  <c r="P22" i="4"/>
  <c r="V22" i="4" s="1"/>
  <c r="Q22" i="4"/>
  <c r="R22" i="4"/>
  <c r="S22" i="4"/>
  <c r="T22" i="4"/>
  <c r="U22" i="4"/>
  <c r="N23" i="4"/>
  <c r="O23" i="4"/>
  <c r="V23" i="4" s="1"/>
  <c r="P23" i="4"/>
  <c r="Q23" i="4"/>
  <c r="R23" i="4"/>
  <c r="S23" i="4"/>
  <c r="T23" i="4"/>
  <c r="U23" i="4"/>
  <c r="N24" i="4"/>
  <c r="O24" i="4"/>
  <c r="V24" i="4" s="1"/>
  <c r="P24" i="4"/>
  <c r="Q24" i="4"/>
  <c r="R24" i="4"/>
  <c r="S24" i="4"/>
  <c r="T24" i="4"/>
  <c r="U24" i="4"/>
  <c r="N25" i="4"/>
  <c r="O25" i="4"/>
  <c r="P25" i="4"/>
  <c r="Q25" i="4"/>
  <c r="R25" i="4"/>
  <c r="S25" i="4"/>
  <c r="T25" i="4"/>
  <c r="U25" i="4"/>
  <c r="V25" i="4"/>
  <c r="N26" i="4"/>
  <c r="O26" i="4"/>
  <c r="P26" i="4"/>
  <c r="Q26" i="4"/>
  <c r="R26" i="4"/>
  <c r="S26" i="4"/>
  <c r="T26" i="4"/>
  <c r="V26" i="4" s="1"/>
  <c r="U26" i="4"/>
  <c r="N27" i="4"/>
  <c r="O27" i="4"/>
  <c r="P27" i="4"/>
  <c r="Q27" i="4"/>
  <c r="R27" i="4"/>
  <c r="S27" i="4"/>
  <c r="V27" i="4" s="1"/>
  <c r="T27" i="4"/>
  <c r="U27" i="4"/>
  <c r="N28" i="4"/>
  <c r="O28" i="4"/>
  <c r="P28" i="4"/>
  <c r="Q28" i="4"/>
  <c r="R28" i="4"/>
  <c r="V28" i="4" s="1"/>
  <c r="S28" i="4"/>
  <c r="T28" i="4"/>
  <c r="U28" i="4"/>
  <c r="N29" i="4"/>
  <c r="O29" i="4"/>
  <c r="P29" i="4"/>
  <c r="Q29" i="4"/>
  <c r="V29" i="4" s="1"/>
  <c r="R29" i="4"/>
  <c r="S29" i="4"/>
  <c r="T29" i="4"/>
  <c r="U29" i="4"/>
  <c r="N30" i="4"/>
  <c r="O30" i="4"/>
  <c r="P30" i="4"/>
  <c r="V30" i="4" s="1"/>
  <c r="Q30" i="4"/>
  <c r="R30" i="4"/>
  <c r="S30" i="4"/>
  <c r="T30" i="4"/>
  <c r="U30" i="4"/>
  <c r="N31" i="4"/>
  <c r="O31" i="4"/>
  <c r="V31" i="4" s="1"/>
  <c r="P31" i="4"/>
  <c r="Q31" i="4"/>
  <c r="R31" i="4"/>
  <c r="S31" i="4"/>
  <c r="T31" i="4"/>
  <c r="U31" i="4"/>
  <c r="N32" i="4"/>
  <c r="O32" i="4"/>
  <c r="V32" i="4" s="1"/>
  <c r="P32" i="4"/>
  <c r="Q32" i="4"/>
  <c r="R32" i="4"/>
  <c r="S32" i="4"/>
  <c r="T32" i="4"/>
  <c r="U32" i="4"/>
  <c r="N33" i="4"/>
  <c r="O33" i="4"/>
  <c r="P33" i="4"/>
  <c r="Q33" i="4"/>
  <c r="R33" i="4"/>
  <c r="S33" i="4"/>
  <c r="T33" i="4"/>
  <c r="U33" i="4"/>
  <c r="V33" i="4"/>
  <c r="N34" i="4"/>
  <c r="O34" i="4"/>
  <c r="P34" i="4"/>
  <c r="Q34" i="4"/>
  <c r="R34" i="4"/>
  <c r="S34" i="4"/>
  <c r="T34" i="4"/>
  <c r="V34" i="4" s="1"/>
  <c r="U34" i="4"/>
  <c r="N35" i="4"/>
  <c r="O35" i="4"/>
  <c r="P35" i="4"/>
  <c r="Q35" i="4"/>
  <c r="R35" i="4"/>
  <c r="S35" i="4"/>
  <c r="V35" i="4" s="1"/>
  <c r="T35" i="4"/>
  <c r="U35" i="4"/>
  <c r="N36" i="4"/>
  <c r="O36" i="4"/>
  <c r="P36" i="4"/>
  <c r="Q36" i="4"/>
  <c r="R36" i="4"/>
  <c r="V36" i="4" s="1"/>
  <c r="S36" i="4"/>
  <c r="T36" i="4"/>
  <c r="U36" i="4"/>
  <c r="N37" i="4"/>
  <c r="O37" i="4"/>
  <c r="P37" i="4"/>
  <c r="Q37" i="4"/>
  <c r="V37" i="4" s="1"/>
  <c r="R37" i="4"/>
  <c r="S37" i="4"/>
  <c r="T37" i="4"/>
  <c r="U37" i="4"/>
  <c r="N38" i="4"/>
  <c r="O38" i="4"/>
  <c r="P38" i="4"/>
  <c r="V38" i="4" s="1"/>
  <c r="Q38" i="4"/>
  <c r="R38" i="4"/>
  <c r="S38" i="4"/>
  <c r="T38" i="4"/>
  <c r="U38" i="4"/>
  <c r="N39" i="4"/>
  <c r="O39" i="4"/>
  <c r="V39" i="4" s="1"/>
  <c r="P39" i="4"/>
  <c r="Q39" i="4"/>
  <c r="R39" i="4"/>
  <c r="S39" i="4"/>
  <c r="T39" i="4"/>
  <c r="U39" i="4"/>
  <c r="N40" i="4"/>
  <c r="O40" i="4"/>
  <c r="V40" i="4" s="1"/>
  <c r="P40" i="4"/>
  <c r="Q40" i="4"/>
  <c r="R40" i="4"/>
  <c r="S40" i="4"/>
  <c r="T40" i="4"/>
  <c r="U40" i="4"/>
  <c r="N41" i="4"/>
  <c r="O41" i="4"/>
  <c r="P41" i="4"/>
  <c r="Q41" i="4"/>
  <c r="R41" i="4"/>
  <c r="S41" i="4"/>
  <c r="T41" i="4"/>
  <c r="U41" i="4"/>
  <c r="V41" i="4"/>
  <c r="N42" i="4"/>
  <c r="O42" i="4"/>
  <c r="P42" i="4"/>
  <c r="Q42" i="4"/>
  <c r="R42" i="4"/>
  <c r="S42" i="4"/>
  <c r="T42" i="4"/>
  <c r="V42" i="4" s="1"/>
  <c r="U42" i="4"/>
  <c r="N43" i="4"/>
  <c r="O43" i="4"/>
  <c r="P43" i="4"/>
  <c r="Q43" i="4"/>
  <c r="R43" i="4"/>
  <c r="S43" i="4"/>
  <c r="V43" i="4" s="1"/>
  <c r="T43" i="4"/>
  <c r="U43" i="4"/>
  <c r="N44" i="4"/>
  <c r="O44" i="4"/>
  <c r="P44" i="4"/>
  <c r="Q44" i="4"/>
  <c r="R44" i="4"/>
  <c r="V44" i="4" s="1"/>
  <c r="S44" i="4"/>
  <c r="T44" i="4"/>
  <c r="U44" i="4"/>
  <c r="N45" i="4"/>
  <c r="O45" i="4"/>
  <c r="P45" i="4"/>
  <c r="Q45" i="4"/>
  <c r="V45" i="4" s="1"/>
  <c r="R45" i="4"/>
  <c r="S45" i="4"/>
  <c r="T45" i="4"/>
  <c r="U45" i="4"/>
  <c r="N46" i="4"/>
  <c r="O46" i="4"/>
  <c r="P46" i="4"/>
  <c r="V46" i="4" s="1"/>
  <c r="Q46" i="4"/>
  <c r="R46" i="4"/>
  <c r="S46" i="4"/>
  <c r="T46" i="4"/>
  <c r="U46" i="4"/>
  <c r="N47" i="4"/>
  <c r="O47" i="4"/>
  <c r="V47" i="4" s="1"/>
  <c r="P47" i="4"/>
  <c r="Q47" i="4"/>
  <c r="R47" i="4"/>
  <c r="S47" i="4"/>
  <c r="T47" i="4"/>
  <c r="U47" i="4"/>
  <c r="N48" i="4"/>
  <c r="O48" i="4"/>
  <c r="V48" i="4" s="1"/>
  <c r="P48" i="4"/>
  <c r="Q48" i="4"/>
  <c r="R48" i="4"/>
  <c r="S48" i="4"/>
  <c r="T48" i="4"/>
  <c r="U48" i="4"/>
  <c r="N49" i="4"/>
  <c r="O49" i="4"/>
  <c r="P49" i="4"/>
  <c r="Q49" i="4"/>
  <c r="R49" i="4"/>
  <c r="S49" i="4"/>
  <c r="T49" i="4"/>
  <c r="U49" i="4"/>
  <c r="V49" i="4"/>
  <c r="N50" i="4"/>
  <c r="O50" i="4"/>
  <c r="P50" i="4"/>
  <c r="Q50" i="4"/>
  <c r="R50" i="4"/>
  <c r="S50" i="4"/>
  <c r="T50" i="4"/>
  <c r="V50" i="4" s="1"/>
  <c r="U50" i="4"/>
  <c r="N51" i="4"/>
  <c r="O51" i="4"/>
  <c r="P51" i="4"/>
  <c r="Q51" i="4"/>
  <c r="R51" i="4"/>
  <c r="S51" i="4"/>
  <c r="V51" i="4" s="1"/>
  <c r="T51" i="4"/>
  <c r="U51" i="4"/>
  <c r="N52" i="4"/>
  <c r="O52" i="4"/>
  <c r="P52" i="4"/>
  <c r="Q52" i="4"/>
  <c r="R52" i="4"/>
  <c r="V52" i="4" s="1"/>
  <c r="S52" i="4"/>
  <c r="T52" i="4"/>
  <c r="U52" i="4"/>
  <c r="N53" i="4"/>
  <c r="O53" i="4"/>
  <c r="P53" i="4"/>
  <c r="Q53" i="4"/>
  <c r="V53" i="4" s="1"/>
  <c r="R53" i="4"/>
  <c r="S53" i="4"/>
  <c r="T53" i="4"/>
  <c r="U53" i="4"/>
  <c r="N54" i="4"/>
  <c r="O54" i="4"/>
  <c r="P54" i="4"/>
  <c r="V54" i="4" s="1"/>
  <c r="Q54" i="4"/>
  <c r="R54" i="4"/>
  <c r="S54" i="4"/>
  <c r="T54" i="4"/>
  <c r="U54" i="4"/>
  <c r="N55" i="4"/>
  <c r="O55" i="4"/>
  <c r="V55" i="4" s="1"/>
  <c r="P55" i="4"/>
  <c r="Q55" i="4"/>
  <c r="R55" i="4"/>
  <c r="S55" i="4"/>
  <c r="T55" i="4"/>
  <c r="U55" i="4"/>
  <c r="N56" i="4"/>
  <c r="O56" i="4"/>
  <c r="V56" i="4" s="1"/>
  <c r="P56" i="4"/>
  <c r="Q56" i="4"/>
  <c r="R56" i="4"/>
  <c r="S56" i="4"/>
  <c r="T56" i="4"/>
  <c r="U56" i="4"/>
  <c r="N57" i="4"/>
  <c r="O57" i="4"/>
  <c r="P57" i="4"/>
  <c r="Q57" i="4"/>
  <c r="R57" i="4"/>
  <c r="S57" i="4"/>
  <c r="T57" i="4"/>
  <c r="U57" i="4"/>
  <c r="V57" i="4"/>
  <c r="N58" i="4"/>
  <c r="O58" i="4"/>
  <c r="P58" i="4"/>
  <c r="Q58" i="4"/>
  <c r="R58" i="4"/>
  <c r="S58" i="4"/>
  <c r="T58" i="4"/>
  <c r="V58" i="4" s="1"/>
  <c r="U58" i="4"/>
  <c r="N59" i="4"/>
  <c r="O59" i="4"/>
  <c r="P59" i="4"/>
  <c r="Q59" i="4"/>
  <c r="R59" i="4"/>
  <c r="S59" i="4"/>
  <c r="V59" i="4" s="1"/>
  <c r="T59" i="4"/>
  <c r="U59" i="4"/>
  <c r="N60" i="4"/>
  <c r="O60" i="4"/>
  <c r="P60" i="4"/>
  <c r="Q60" i="4"/>
  <c r="R60" i="4"/>
  <c r="V60" i="4" s="1"/>
  <c r="S60" i="4"/>
  <c r="T60" i="4"/>
  <c r="U60" i="4"/>
  <c r="N61" i="4"/>
  <c r="O61" i="4"/>
  <c r="P61" i="4"/>
  <c r="Q61" i="4"/>
  <c r="V61" i="4" s="1"/>
  <c r="R61" i="4"/>
  <c r="S61" i="4"/>
  <c r="T61" i="4"/>
  <c r="U61" i="4"/>
  <c r="N62" i="4"/>
  <c r="O62" i="4"/>
  <c r="P62" i="4"/>
  <c r="V62" i="4" s="1"/>
  <c r="Q62" i="4"/>
  <c r="R62" i="4"/>
  <c r="S62" i="4"/>
  <c r="T62" i="4"/>
  <c r="U62" i="4"/>
  <c r="N63" i="4"/>
  <c r="O63" i="4"/>
  <c r="V63" i="4" s="1"/>
  <c r="P63" i="4"/>
  <c r="Q63" i="4"/>
  <c r="R63" i="4"/>
  <c r="S63" i="4"/>
  <c r="T63" i="4"/>
  <c r="U63" i="4"/>
  <c r="N64" i="4"/>
  <c r="O64" i="4"/>
  <c r="V64" i="4" s="1"/>
  <c r="P64" i="4"/>
  <c r="Q64" i="4"/>
  <c r="R64" i="4"/>
  <c r="S64" i="4"/>
  <c r="T64" i="4"/>
  <c r="U64" i="4"/>
  <c r="N65" i="4"/>
  <c r="O65" i="4"/>
  <c r="P65" i="4"/>
  <c r="Q65" i="4"/>
  <c r="R65" i="4"/>
  <c r="S65" i="4"/>
  <c r="T65" i="4"/>
  <c r="U65" i="4"/>
  <c r="V65" i="4"/>
  <c r="N66" i="4"/>
  <c r="O66" i="4"/>
  <c r="P66" i="4"/>
  <c r="Q66" i="4"/>
  <c r="R66" i="4"/>
  <c r="S66" i="4"/>
  <c r="T66" i="4"/>
  <c r="V66" i="4" s="1"/>
  <c r="U66" i="4"/>
  <c r="N67" i="4"/>
  <c r="O67" i="4"/>
  <c r="P67" i="4"/>
  <c r="Q67" i="4"/>
  <c r="R67" i="4"/>
  <c r="S67" i="4"/>
  <c r="V67" i="4" s="1"/>
  <c r="T67" i="4"/>
  <c r="U67" i="4"/>
  <c r="N68" i="4"/>
  <c r="O68" i="4"/>
  <c r="P68" i="4"/>
  <c r="Q68" i="4"/>
  <c r="R68" i="4"/>
  <c r="V68" i="4" s="1"/>
  <c r="S68" i="4"/>
  <c r="T68" i="4"/>
  <c r="U68" i="4"/>
  <c r="N69" i="4"/>
  <c r="O69" i="4"/>
  <c r="P69" i="4"/>
  <c r="Q69" i="4"/>
  <c r="V69" i="4" s="1"/>
  <c r="R69" i="4"/>
  <c r="S69" i="4"/>
  <c r="T69" i="4"/>
  <c r="U69" i="4"/>
  <c r="N70" i="4"/>
  <c r="O70" i="4"/>
  <c r="P70" i="4"/>
  <c r="V70" i="4" s="1"/>
  <c r="Q70" i="4"/>
  <c r="R70" i="4"/>
  <c r="S70" i="4"/>
  <c r="T70" i="4"/>
  <c r="U70" i="4"/>
  <c r="N71" i="4"/>
  <c r="O71" i="4"/>
  <c r="V71" i="4" s="1"/>
  <c r="P71" i="4"/>
  <c r="Q71" i="4"/>
  <c r="R71" i="4"/>
  <c r="S71" i="4"/>
  <c r="T71" i="4"/>
  <c r="U71" i="4"/>
  <c r="N72" i="4"/>
  <c r="O72" i="4"/>
  <c r="V72" i="4" s="1"/>
  <c r="P72" i="4"/>
  <c r="Q72" i="4"/>
  <c r="R72" i="4"/>
  <c r="S72" i="4"/>
  <c r="T72" i="4"/>
  <c r="U72" i="4"/>
  <c r="N73" i="4"/>
  <c r="O73" i="4"/>
  <c r="P73" i="4"/>
  <c r="Q73" i="4"/>
  <c r="R73" i="4"/>
  <c r="S73" i="4"/>
  <c r="T73" i="4"/>
  <c r="U73" i="4"/>
  <c r="V73" i="4"/>
  <c r="N74" i="4"/>
  <c r="O74" i="4"/>
  <c r="P74" i="4"/>
  <c r="Q74" i="4"/>
  <c r="R74" i="4"/>
  <c r="S74" i="4"/>
  <c r="T74" i="4"/>
  <c r="V74" i="4" s="1"/>
  <c r="U74" i="4"/>
  <c r="N75" i="4"/>
  <c r="O75" i="4"/>
  <c r="P75" i="4"/>
  <c r="Q75" i="4"/>
  <c r="R75" i="4"/>
  <c r="S75" i="4"/>
  <c r="V75" i="4" s="1"/>
  <c r="T75" i="4"/>
  <c r="U75" i="4"/>
  <c r="N76" i="4"/>
  <c r="O76" i="4"/>
  <c r="P76" i="4"/>
  <c r="Q76" i="4"/>
  <c r="R76" i="4"/>
  <c r="V76" i="4" s="1"/>
  <c r="S76" i="4"/>
  <c r="T76" i="4"/>
  <c r="U76" i="4"/>
  <c r="N77" i="4"/>
  <c r="O77" i="4"/>
  <c r="P77" i="4"/>
  <c r="Q77" i="4"/>
  <c r="V77" i="4" s="1"/>
  <c r="R77" i="4"/>
  <c r="S77" i="4"/>
  <c r="T77" i="4"/>
  <c r="U77" i="4"/>
  <c r="N78" i="4"/>
  <c r="O78" i="4"/>
  <c r="P78" i="4"/>
  <c r="V78" i="4" s="1"/>
  <c r="Q78" i="4"/>
  <c r="R78" i="4"/>
  <c r="S78" i="4"/>
  <c r="T78" i="4"/>
  <c r="U78" i="4"/>
  <c r="N79" i="4"/>
  <c r="O79" i="4"/>
  <c r="V79" i="4" s="1"/>
  <c r="P79" i="4"/>
  <c r="Q79" i="4"/>
  <c r="R79" i="4"/>
  <c r="S79" i="4"/>
  <c r="T79" i="4"/>
  <c r="U79" i="4"/>
  <c r="N80" i="4"/>
  <c r="O80" i="4"/>
  <c r="V80" i="4" s="1"/>
  <c r="P80" i="4"/>
  <c r="Q80" i="4"/>
  <c r="R80" i="4"/>
  <c r="S80" i="4"/>
  <c r="T80" i="4"/>
  <c r="U80" i="4"/>
  <c r="N81" i="4"/>
  <c r="O81" i="4"/>
  <c r="P81" i="4"/>
  <c r="Q81" i="4"/>
  <c r="R81" i="4"/>
  <c r="S81" i="4"/>
  <c r="T81" i="4"/>
  <c r="U81" i="4"/>
  <c r="V81" i="4"/>
  <c r="N82" i="4"/>
  <c r="O82" i="4"/>
  <c r="P82" i="4"/>
  <c r="Q82" i="4"/>
  <c r="R82" i="4"/>
  <c r="S82" i="4"/>
  <c r="T82" i="4"/>
  <c r="V82" i="4" s="1"/>
  <c r="U82" i="4"/>
  <c r="N83" i="4"/>
  <c r="O83" i="4"/>
  <c r="P83" i="4"/>
  <c r="Q83" i="4"/>
  <c r="R83" i="4"/>
  <c r="S83" i="4"/>
  <c r="V83" i="4" s="1"/>
  <c r="T83" i="4"/>
  <c r="U83" i="4"/>
  <c r="N84" i="4"/>
  <c r="O84" i="4"/>
  <c r="P84" i="4"/>
  <c r="Q84" i="4"/>
  <c r="R84" i="4"/>
  <c r="V84" i="4" s="1"/>
  <c r="S84" i="4"/>
  <c r="T84" i="4"/>
  <c r="U84" i="4"/>
  <c r="N85" i="4"/>
  <c r="O85" i="4"/>
  <c r="P85" i="4"/>
  <c r="Q85" i="4"/>
  <c r="V85" i="4" s="1"/>
  <c r="R85" i="4"/>
  <c r="S85" i="4"/>
  <c r="T85" i="4"/>
  <c r="U85" i="4"/>
  <c r="N86" i="4"/>
  <c r="O86" i="4"/>
  <c r="P86" i="4"/>
  <c r="V86" i="4" s="1"/>
  <c r="Q86" i="4"/>
  <c r="R86" i="4"/>
  <c r="S86" i="4"/>
  <c r="T86" i="4"/>
  <c r="U86" i="4"/>
  <c r="N87" i="4"/>
  <c r="O87" i="4"/>
  <c r="V87" i="4" s="1"/>
  <c r="P87" i="4"/>
  <c r="Q87" i="4"/>
  <c r="R87" i="4"/>
  <c r="S87" i="4"/>
  <c r="T87" i="4"/>
  <c r="U87" i="4"/>
  <c r="N88" i="4"/>
  <c r="O88" i="4"/>
  <c r="V88" i="4" s="1"/>
  <c r="P88" i="4"/>
  <c r="Q88" i="4"/>
  <c r="R88" i="4"/>
  <c r="S88" i="4"/>
  <c r="T88" i="4"/>
  <c r="U88" i="4"/>
  <c r="N89" i="4"/>
  <c r="O89" i="4"/>
  <c r="P89" i="4"/>
  <c r="Q89" i="4"/>
  <c r="R89" i="4"/>
  <c r="S89" i="4"/>
  <c r="T89" i="4"/>
  <c r="U89" i="4"/>
  <c r="V89" i="4"/>
  <c r="N90" i="4"/>
  <c r="O90" i="4"/>
  <c r="P90" i="4"/>
  <c r="Q90" i="4"/>
  <c r="R90" i="4"/>
  <c r="S90" i="4"/>
  <c r="T90" i="4"/>
  <c r="V90" i="4" s="1"/>
  <c r="U90" i="4"/>
  <c r="N91" i="4"/>
  <c r="O91" i="4"/>
  <c r="P91" i="4"/>
  <c r="Q91" i="4"/>
  <c r="R91" i="4"/>
  <c r="S91" i="4"/>
  <c r="V91" i="4" s="1"/>
  <c r="T91" i="4"/>
  <c r="U91" i="4"/>
  <c r="N92" i="4"/>
  <c r="O92" i="4"/>
  <c r="P92" i="4"/>
  <c r="Q92" i="4"/>
  <c r="R92" i="4"/>
  <c r="V92" i="4" s="1"/>
  <c r="S92" i="4"/>
  <c r="T92" i="4"/>
  <c r="U92" i="4"/>
  <c r="N93" i="4"/>
  <c r="O93" i="4"/>
  <c r="P93" i="4"/>
  <c r="Q93" i="4"/>
  <c r="V93" i="4" s="1"/>
  <c r="R93" i="4"/>
  <c r="S93" i="4"/>
  <c r="T93" i="4"/>
  <c r="U93" i="4"/>
  <c r="N94" i="4"/>
  <c r="O94" i="4"/>
  <c r="P94" i="4"/>
  <c r="V94" i="4" s="1"/>
  <c r="Q94" i="4"/>
  <c r="R94" i="4"/>
  <c r="S94" i="4"/>
  <c r="T94" i="4"/>
  <c r="U94" i="4"/>
  <c r="N95" i="4"/>
  <c r="O95" i="4"/>
  <c r="V95" i="4" s="1"/>
  <c r="P95" i="4"/>
  <c r="Q95" i="4"/>
  <c r="R95" i="4"/>
  <c r="S95" i="4"/>
  <c r="T95" i="4"/>
  <c r="U95" i="4"/>
  <c r="N96" i="4"/>
  <c r="O96" i="4"/>
  <c r="V96" i="4" s="1"/>
  <c r="P96" i="4"/>
  <c r="Q96" i="4"/>
  <c r="R96" i="4"/>
  <c r="S96" i="4"/>
  <c r="T96" i="4"/>
  <c r="U96" i="4"/>
  <c r="N97" i="4"/>
  <c r="O97" i="4"/>
  <c r="P97" i="4"/>
  <c r="Q97" i="4"/>
  <c r="R97" i="4"/>
  <c r="S97" i="4"/>
  <c r="T97" i="4"/>
  <c r="U97" i="4"/>
  <c r="V97" i="4"/>
  <c r="U17" i="4"/>
  <c r="T17" i="4"/>
  <c r="S17" i="4"/>
  <c r="R17" i="4"/>
  <c r="Q17" i="4"/>
  <c r="P17" i="4"/>
  <c r="O17" i="4"/>
  <c r="V17" i="4" s="1"/>
  <c r="N17" i="4"/>
  <c r="U3" i="1" l="1"/>
  <c r="V3" i="1" s="1"/>
  <c r="L3" i="1" l="1"/>
  <c r="Z3" i="1" s="1"/>
  <c r="P3" i="1"/>
  <c r="O3" i="1"/>
  <c r="O21" i="3"/>
  <c r="N21" i="3"/>
  <c r="L21" i="3"/>
  <c r="F4" i="3"/>
  <c r="G4" i="3"/>
  <c r="H4" i="3"/>
  <c r="O4" i="3" s="1"/>
  <c r="I4" i="3"/>
  <c r="F5" i="3"/>
  <c r="G5" i="3"/>
  <c r="N5" i="3" s="1"/>
  <c r="H5" i="3"/>
  <c r="K5" i="3" s="1"/>
  <c r="I5" i="3"/>
  <c r="F6" i="3"/>
  <c r="G6" i="3"/>
  <c r="M6" i="3" s="1"/>
  <c r="H6" i="3"/>
  <c r="Q6" i="3" s="1"/>
  <c r="I6" i="3"/>
  <c r="F7" i="3"/>
  <c r="G7" i="3"/>
  <c r="H7" i="3"/>
  <c r="K7" i="3" s="1"/>
  <c r="I7" i="3"/>
  <c r="F8" i="3"/>
  <c r="G8" i="3"/>
  <c r="J8" i="3" s="1"/>
  <c r="H8" i="3"/>
  <c r="O8" i="3" s="1"/>
  <c r="I8" i="3"/>
  <c r="F9" i="3"/>
  <c r="G9" i="3"/>
  <c r="J9" i="3" s="1"/>
  <c r="H9" i="3"/>
  <c r="K9" i="3" s="1"/>
  <c r="I9" i="3"/>
  <c r="F10" i="3"/>
  <c r="G10" i="3"/>
  <c r="M10" i="3" s="1"/>
  <c r="H10" i="3"/>
  <c r="Q10" i="3" s="1"/>
  <c r="I10" i="3"/>
  <c r="F11" i="3"/>
  <c r="G11" i="3"/>
  <c r="H11" i="3"/>
  <c r="M11" i="3" s="1"/>
  <c r="I11" i="3"/>
  <c r="F12" i="3"/>
  <c r="G12" i="3"/>
  <c r="H12" i="3"/>
  <c r="O12" i="3" s="1"/>
  <c r="I12" i="3"/>
  <c r="F13" i="3"/>
  <c r="G13" i="3"/>
  <c r="J13" i="3" s="1"/>
  <c r="H13" i="3"/>
  <c r="K13" i="3" s="1"/>
  <c r="I13" i="3"/>
  <c r="F14" i="3"/>
  <c r="G14" i="3"/>
  <c r="M14" i="3" s="1"/>
  <c r="H14" i="3"/>
  <c r="Q14" i="3" s="1"/>
  <c r="I14" i="3"/>
  <c r="F15" i="3"/>
  <c r="G15" i="3"/>
  <c r="H15" i="3"/>
  <c r="K15" i="3" s="1"/>
  <c r="I15" i="3"/>
  <c r="F16" i="3"/>
  <c r="G16" i="3"/>
  <c r="H16" i="3"/>
  <c r="O16" i="3" s="1"/>
  <c r="I16" i="3"/>
  <c r="F17" i="3"/>
  <c r="G17" i="3"/>
  <c r="H17" i="3"/>
  <c r="K17" i="3" s="1"/>
  <c r="I17" i="3"/>
  <c r="L17" i="3" s="1"/>
  <c r="F18" i="3"/>
  <c r="G18" i="3"/>
  <c r="J18" i="3" s="1"/>
  <c r="H18" i="3"/>
  <c r="O18" i="3" s="1"/>
  <c r="I18" i="3"/>
  <c r="I3" i="3"/>
  <c r="H3" i="3"/>
  <c r="G3" i="3"/>
  <c r="J4" i="3"/>
  <c r="J10" i="3"/>
  <c r="J12" i="3"/>
  <c r="J16" i="3"/>
  <c r="F3" i="3"/>
  <c r="M4" i="3"/>
  <c r="N4" i="3"/>
  <c r="P4" i="3"/>
  <c r="Q4" i="3"/>
  <c r="J6" i="3"/>
  <c r="K6" i="3"/>
  <c r="L6" i="3"/>
  <c r="N6" i="3"/>
  <c r="O6" i="3"/>
  <c r="P6" i="3"/>
  <c r="M7" i="3"/>
  <c r="M8" i="3"/>
  <c r="P8" i="3"/>
  <c r="N9" i="3"/>
  <c r="P9" i="3"/>
  <c r="L10" i="3"/>
  <c r="N10" i="3"/>
  <c r="O10" i="3"/>
  <c r="P10" i="3"/>
  <c r="M12" i="3"/>
  <c r="N12" i="3"/>
  <c r="P12" i="3"/>
  <c r="Q12" i="3"/>
  <c r="J14" i="3"/>
  <c r="K14" i="3"/>
  <c r="L14" i="3"/>
  <c r="N14" i="3"/>
  <c r="O14" i="3"/>
  <c r="P14" i="3"/>
  <c r="M16" i="3"/>
  <c r="N16" i="3"/>
  <c r="P16" i="3"/>
  <c r="Q16" i="3"/>
  <c r="L18" i="3"/>
  <c r="M18" i="3"/>
  <c r="N18" i="3"/>
  <c r="P18" i="3"/>
  <c r="Q18" i="3"/>
  <c r="Q15" i="3" l="1"/>
  <c r="Q13" i="3"/>
  <c r="O11" i="3"/>
  <c r="Q9" i="3"/>
  <c r="O7" i="3"/>
  <c r="O5" i="3"/>
  <c r="M17" i="3"/>
  <c r="P15" i="3"/>
  <c r="N11" i="3"/>
  <c r="N7" i="3"/>
  <c r="K18" i="3"/>
  <c r="Y18" i="3" s="1" a="1"/>
  <c r="Y18" i="3" s="1"/>
  <c r="P13" i="3"/>
  <c r="M5" i="3"/>
  <c r="Y14" i="3" a="1"/>
  <c r="Y14" i="3" s="1"/>
  <c r="Q8" i="3"/>
  <c r="N8" i="3"/>
  <c r="Q21" i="3"/>
  <c r="J21" i="3"/>
  <c r="P21" i="3"/>
  <c r="K21" i="3"/>
  <c r="Y21" i="3" s="1" a="1"/>
  <c r="Y21" i="3" s="1"/>
  <c r="M21" i="3"/>
  <c r="J17" i="3"/>
  <c r="O15" i="3"/>
  <c r="Y15" i="3" s="1" a="1"/>
  <c r="Y15" i="3" s="1"/>
  <c r="O13" i="3"/>
  <c r="O9" i="3"/>
  <c r="L7" i="3"/>
  <c r="L5" i="3"/>
  <c r="M9" i="3"/>
  <c r="J7" i="3"/>
  <c r="J5" i="3"/>
  <c r="Q17" i="3"/>
  <c r="N15" i="3"/>
  <c r="N13" i="3"/>
  <c r="O17" i="3"/>
  <c r="L15" i="3"/>
  <c r="L13" i="3"/>
  <c r="Y13" i="3" s="1" a="1"/>
  <c r="Y13" i="3" s="1"/>
  <c r="Q11" i="3"/>
  <c r="L9" i="3"/>
  <c r="Y9" i="3" s="1" a="1"/>
  <c r="Y9" i="3" s="1"/>
  <c r="Q7" i="3"/>
  <c r="Q5" i="3"/>
  <c r="P17" i="3"/>
  <c r="M15" i="3"/>
  <c r="M13" i="3"/>
  <c r="N17" i="3"/>
  <c r="P11" i="3"/>
  <c r="P7" i="3"/>
  <c r="P5" i="3"/>
  <c r="J11" i="3"/>
  <c r="J15" i="3"/>
  <c r="O3" i="3"/>
  <c r="Y6" i="3" a="1"/>
  <c r="Y6" i="3" s="1"/>
  <c r="L16" i="3"/>
  <c r="L12" i="3"/>
  <c r="L11" i="3"/>
  <c r="Y11" i="3" s="1" a="1"/>
  <c r="Y11" i="3" s="1"/>
  <c r="L8" i="3"/>
  <c r="L4" i="3"/>
  <c r="K16" i="3"/>
  <c r="K12" i="3"/>
  <c r="K11" i="3"/>
  <c r="K10" i="3"/>
  <c r="Y10" i="3" s="1" a="1"/>
  <c r="Y10" i="3" s="1"/>
  <c r="K8" i="3"/>
  <c r="K4" i="3"/>
  <c r="Y4" i="3" a="1"/>
  <c r="Y4" i="3" s="1"/>
  <c r="N3" i="3"/>
  <c r="K3" i="3"/>
  <c r="M3" i="3"/>
  <c r="J3" i="3"/>
  <c r="Y3" i="3" s="1" a="1"/>
  <c r="Y3" i="3" s="1"/>
  <c r="L3" i="3"/>
  <c r="P3" i="3"/>
  <c r="Q3" i="3"/>
  <c r="Y8" i="3" l="1" a="1"/>
  <c r="Y8" i="3" s="1"/>
  <c r="Y7" i="3" a="1"/>
  <c r="Y7" i="3" s="1"/>
  <c r="Y5" i="3" a="1"/>
  <c r="Y5" i="3" s="1"/>
  <c r="Y17" i="3" a="1"/>
  <c r="Y17" i="3" s="1"/>
  <c r="Y16" i="3" a="1"/>
  <c r="Y16" i="3" s="1"/>
  <c r="Y12" i="3" a="1"/>
  <c r="Y12" i="3" s="1"/>
  <c r="X10" i="2"/>
  <c r="W5" i="2"/>
  <c r="K3" i="1" l="1"/>
  <c r="G5" i="1"/>
  <c r="H5" i="1"/>
  <c r="G6" i="1"/>
  <c r="H6" i="1"/>
  <c r="J6" i="1" s="1"/>
  <c r="G7" i="1"/>
  <c r="H7" i="1"/>
  <c r="H4" i="1"/>
  <c r="G4" i="1"/>
  <c r="Y18" i="4" l="1"/>
  <c r="AG18" i="4" s="1"/>
  <c r="Y26" i="4"/>
  <c r="AG26" i="4" s="1"/>
  <c r="Z30" i="4"/>
  <c r="AH30" i="4" s="1"/>
  <c r="Z26" i="4"/>
  <c r="AH26" i="4" s="1"/>
  <c r="AB19" i="4"/>
  <c r="AJ19" i="4" s="1"/>
  <c r="AB18" i="4"/>
  <c r="AJ18" i="4" s="1"/>
  <c r="Z18" i="4"/>
  <c r="AH18" i="4" s="1"/>
  <c r="Z22" i="4"/>
  <c r="AA20" i="4"/>
  <c r="AI20" i="4" s="1"/>
  <c r="AA18" i="4"/>
  <c r="AI18" i="4" s="1"/>
  <c r="J5" i="1"/>
  <c r="L5" i="1" s="1"/>
  <c r="L6" i="1"/>
  <c r="J7" i="1"/>
  <c r="L7" i="1" s="1"/>
  <c r="J4" i="1"/>
  <c r="L4" i="1" s="1"/>
  <c r="W3" i="1"/>
  <c r="X3" i="1" s="1"/>
  <c r="Y3" i="1"/>
  <c r="J3" i="2" s="1"/>
  <c r="O5" i="1" l="1"/>
  <c r="AA24" i="4"/>
  <c r="AI24" i="4" s="1"/>
  <c r="AH22" i="4"/>
  <c r="AB20" i="4"/>
  <c r="AJ20" i="4" s="1"/>
  <c r="AC18" i="4"/>
  <c r="AD18" i="4" s="1"/>
  <c r="AK18" i="4" s="1"/>
  <c r="AL18" i="4" s="1"/>
  <c r="AM18" i="4" s="1"/>
  <c r="AC19" i="4"/>
  <c r="AD19" i="4" s="1"/>
  <c r="AK19" i="4" s="1"/>
  <c r="AL19" i="4" s="1"/>
  <c r="AA28" i="4"/>
  <c r="AI28" i="4" s="1"/>
  <c r="AA26" i="4"/>
  <c r="AI26" i="4" s="1"/>
  <c r="AB21" i="4"/>
  <c r="AJ21" i="4" s="1"/>
  <c r="AA22" i="4"/>
  <c r="AI22" i="4" s="1"/>
  <c r="AA32" i="4"/>
  <c r="AI32" i="4" s="1"/>
  <c r="AA30" i="4"/>
  <c r="AI30" i="4" s="1"/>
  <c r="J12" i="1"/>
  <c r="O12" i="1" s="1"/>
  <c r="K5" i="1"/>
  <c r="W7" i="2"/>
  <c r="P5" i="1"/>
  <c r="J13" i="1"/>
  <c r="P13" i="1" s="1"/>
  <c r="O6" i="1"/>
  <c r="W8" i="2"/>
  <c r="J11" i="1"/>
  <c r="O11" i="1" s="1"/>
  <c r="P6" i="1"/>
  <c r="K6" i="1"/>
  <c r="P7" i="1"/>
  <c r="K7" i="1"/>
  <c r="W9" i="2"/>
  <c r="O7" i="1"/>
  <c r="J10" i="1"/>
  <c r="M10" i="1" s="1"/>
  <c r="H3" i="2"/>
  <c r="O4" i="1"/>
  <c r="J15" i="1"/>
  <c r="K15" i="1" s="1"/>
  <c r="W6" i="2"/>
  <c r="J8" i="1"/>
  <c r="M8" i="1" s="1"/>
  <c r="K4" i="1"/>
  <c r="J9" i="1"/>
  <c r="P9" i="1" s="1"/>
  <c r="J14" i="1"/>
  <c r="O14" i="1" s="1"/>
  <c r="P4" i="1"/>
  <c r="I3" i="2"/>
  <c r="AB24" i="4" l="1"/>
  <c r="AJ24" i="4" s="1"/>
  <c r="AB25" i="4"/>
  <c r="AJ25" i="4" s="1"/>
  <c r="AO18" i="4"/>
  <c r="AM19" i="4"/>
  <c r="AO19" i="4" s="1"/>
  <c r="AC20" i="4"/>
  <c r="AD20" i="4" s="1"/>
  <c r="AK20" i="4" s="1"/>
  <c r="AC21" i="4"/>
  <c r="AD21" i="4" s="1"/>
  <c r="AK21" i="4" s="1"/>
  <c r="AL21" i="4" s="1"/>
  <c r="AB23" i="4"/>
  <c r="AJ23" i="4" s="1"/>
  <c r="AB22" i="4"/>
  <c r="AJ22" i="4" s="1"/>
  <c r="AB31" i="4"/>
  <c r="AJ31" i="4" s="1"/>
  <c r="AB30" i="4"/>
  <c r="AJ30" i="4" s="1"/>
  <c r="AB27" i="4"/>
  <c r="AJ27" i="4" s="1"/>
  <c r="AB26" i="4"/>
  <c r="AJ26" i="4" s="1"/>
  <c r="AB33" i="4"/>
  <c r="AJ33" i="4" s="1"/>
  <c r="AB32" i="4"/>
  <c r="AJ32" i="4" s="1"/>
  <c r="AB29" i="4"/>
  <c r="AJ29" i="4" s="1"/>
  <c r="AB28" i="4"/>
  <c r="AJ28" i="4" s="1"/>
  <c r="M12" i="1"/>
  <c r="L12" i="1"/>
  <c r="W14" i="2"/>
  <c r="K12" i="1"/>
  <c r="P12" i="1"/>
  <c r="K11" i="1"/>
  <c r="M11" i="1"/>
  <c r="L11" i="1"/>
  <c r="W13" i="2"/>
  <c r="P11" i="1"/>
  <c r="W15" i="2"/>
  <c r="K13" i="1"/>
  <c r="L13" i="1"/>
  <c r="M13" i="1"/>
  <c r="O13" i="1"/>
  <c r="R7" i="1"/>
  <c r="P10" i="1"/>
  <c r="K8" i="1"/>
  <c r="K10" i="1"/>
  <c r="W12" i="2"/>
  <c r="L10" i="1"/>
  <c r="O10" i="1"/>
  <c r="R5" i="1"/>
  <c r="R6" i="1"/>
  <c r="K9" i="1"/>
  <c r="M9" i="1"/>
  <c r="W11" i="2"/>
  <c r="O9" i="1"/>
  <c r="L9" i="1"/>
  <c r="M14" i="1"/>
  <c r="E5" i="1" a="1"/>
  <c r="E5" i="1" s="1"/>
  <c r="Y10" i="2" s="1"/>
  <c r="W17" i="2"/>
  <c r="O15" i="1"/>
  <c r="N14" i="1"/>
  <c r="N15" i="1"/>
  <c r="P15" i="1"/>
  <c r="M15" i="1"/>
  <c r="L15" i="1"/>
  <c r="R4" i="1"/>
  <c r="L8" i="1"/>
  <c r="W10" i="2"/>
  <c r="W16" i="2"/>
  <c r="L14" i="1"/>
  <c r="P8" i="1"/>
  <c r="O8" i="1"/>
  <c r="K14" i="1"/>
  <c r="P14" i="1"/>
  <c r="AC25" i="4" l="1"/>
  <c r="AD25" i="4" s="1"/>
  <c r="AK25" i="4" s="1"/>
  <c r="AL25" i="4" s="1"/>
  <c r="AC24" i="4"/>
  <c r="AD24" i="4" s="1"/>
  <c r="AK24" i="4" s="1"/>
  <c r="AL24" i="4" s="1"/>
  <c r="AQ18" i="4"/>
  <c r="AR18" i="4"/>
  <c r="AS18" i="4"/>
  <c r="AT18" i="4"/>
  <c r="AU18" i="4"/>
  <c r="AS19" i="4"/>
  <c r="AQ19" i="4"/>
  <c r="AT19" i="4"/>
  <c r="AU19" i="4"/>
  <c r="AR19" i="4"/>
  <c r="AL20" i="4"/>
  <c r="AM20" i="4" s="1"/>
  <c r="AC22" i="4"/>
  <c r="AD22" i="4" s="1"/>
  <c r="AK22" i="4" s="1"/>
  <c r="AL22" i="4" s="1"/>
  <c r="AC28" i="4"/>
  <c r="AD28" i="4" s="1"/>
  <c r="AK28" i="4" s="1"/>
  <c r="AL28" i="4" s="1"/>
  <c r="AC23" i="4"/>
  <c r="AD23" i="4" s="1"/>
  <c r="AK23" i="4" s="1"/>
  <c r="AL23" i="4" s="1"/>
  <c r="AC32" i="4"/>
  <c r="AD32" i="4" s="1"/>
  <c r="AK32" i="4" s="1"/>
  <c r="AL32" i="4" s="1"/>
  <c r="AC33" i="4"/>
  <c r="AD33" i="4" s="1"/>
  <c r="AK33" i="4" s="1"/>
  <c r="AL33" i="4" s="1"/>
  <c r="AC26" i="4"/>
  <c r="AD26" i="4" s="1"/>
  <c r="AK26" i="4" s="1"/>
  <c r="AL26" i="4" s="1"/>
  <c r="AC29" i="4"/>
  <c r="AD29" i="4" s="1"/>
  <c r="AK29" i="4" s="1"/>
  <c r="AL29" i="4" s="1"/>
  <c r="AC27" i="4"/>
  <c r="AD27" i="4" s="1"/>
  <c r="AK27" i="4" s="1"/>
  <c r="AL27" i="4" s="1"/>
  <c r="AC30" i="4"/>
  <c r="AD30" i="4" s="1"/>
  <c r="AK30" i="4" s="1"/>
  <c r="AL30" i="4" s="1"/>
  <c r="AC31" i="4"/>
  <c r="AD31" i="4" s="1"/>
  <c r="AK31" i="4" s="1"/>
  <c r="AL31" i="4" s="1"/>
  <c r="R15" i="1"/>
  <c r="R10" i="1"/>
  <c r="R8" i="1"/>
  <c r="R9" i="1"/>
  <c r="R13" i="1"/>
  <c r="R11" i="1"/>
  <c r="R12" i="1"/>
  <c r="R14" i="1"/>
  <c r="AO20" i="4" l="1"/>
  <c r="AM22" i="4"/>
  <c r="AM23" i="4"/>
  <c r="AM27" i="4"/>
  <c r="AM28" i="4"/>
  <c r="AM29" i="4"/>
  <c r="AM21" i="4"/>
  <c r="AM33" i="4"/>
  <c r="AM24" i="4"/>
  <c r="AM31" i="4"/>
  <c r="AM32" i="4"/>
  <c r="AM25" i="4"/>
  <c r="AM26" i="4"/>
  <c r="AM30" i="4"/>
  <c r="U11" i="1"/>
  <c r="V11" i="1" s="1"/>
  <c r="U5" i="1"/>
  <c r="U8" i="1"/>
  <c r="U12" i="1"/>
  <c r="U13" i="1"/>
  <c r="V13" i="1" s="1"/>
  <c r="U16" i="1"/>
  <c r="U7" i="1"/>
  <c r="U15" i="1"/>
  <c r="U10" i="1"/>
  <c r="U9" i="1"/>
  <c r="U14" i="1"/>
  <c r="V14" i="1" s="1"/>
  <c r="U4" i="1"/>
  <c r="V4" i="1" s="1"/>
  <c r="U6" i="1"/>
  <c r="V9" i="1" l="1"/>
  <c r="V5" i="1"/>
  <c r="V16" i="1"/>
  <c r="V7" i="1"/>
  <c r="V12" i="1"/>
  <c r="V10" i="1"/>
  <c r="V15" i="1"/>
  <c r="V6" i="1"/>
  <c r="V8" i="1"/>
  <c r="AO28" i="4"/>
  <c r="AT28" i="4" s="1"/>
  <c r="AO27" i="4"/>
  <c r="AS27" i="4" s="1"/>
  <c r="AO26" i="4"/>
  <c r="AQ26" i="4" s="1"/>
  <c r="AO30" i="4"/>
  <c r="AO21" i="4"/>
  <c r="AO31" i="4"/>
  <c r="AO32" i="4"/>
  <c r="AQ20" i="4"/>
  <c r="AR20" i="4"/>
  <c r="AS20" i="4"/>
  <c r="AT20" i="4"/>
  <c r="AU20" i="4"/>
  <c r="AO24" i="4"/>
  <c r="AO23" i="4"/>
  <c r="AO25" i="4"/>
  <c r="AO33" i="4"/>
  <c r="AO22" i="4"/>
  <c r="AO29" i="4"/>
  <c r="Z9" i="1"/>
  <c r="Z10" i="1"/>
  <c r="Z13" i="1"/>
  <c r="Z11" i="1"/>
  <c r="H4" i="2"/>
  <c r="Z4" i="1"/>
  <c r="Z15" i="1"/>
  <c r="Z12" i="1"/>
  <c r="Z14" i="1"/>
  <c r="Z7" i="1"/>
  <c r="Z8" i="1"/>
  <c r="Z16" i="1"/>
  <c r="Z5" i="1"/>
  <c r="Z6" i="1"/>
  <c r="W4" i="1"/>
  <c r="W16" i="1"/>
  <c r="W14" i="1"/>
  <c r="W5" i="1"/>
  <c r="W10" i="1"/>
  <c r="W7" i="1"/>
  <c r="W8" i="1"/>
  <c r="W13" i="1"/>
  <c r="W11" i="1"/>
  <c r="W15" i="1"/>
  <c r="W12" i="1"/>
  <c r="W9" i="1"/>
  <c r="W6" i="1"/>
  <c r="Y14" i="1"/>
  <c r="J14" i="2" s="1"/>
  <c r="Y13" i="1"/>
  <c r="J13" i="2" s="1"/>
  <c r="Y15" i="1"/>
  <c r="J15" i="2" s="1"/>
  <c r="Y6" i="1"/>
  <c r="J6" i="2" s="1"/>
  <c r="Y8" i="1"/>
  <c r="J8" i="2" s="1"/>
  <c r="Y12" i="1"/>
  <c r="J12" i="2" s="1"/>
  <c r="Y9" i="1"/>
  <c r="J9" i="2" s="1"/>
  <c r="AU28" i="4" l="1"/>
  <c r="AS28" i="4"/>
  <c r="AR28" i="4"/>
  <c r="AQ28" i="4"/>
  <c r="AU26" i="4"/>
  <c r="AQ27" i="4"/>
  <c r="AU27" i="4"/>
  <c r="AT26" i="4"/>
  <c r="AT27" i="4"/>
  <c r="AR27" i="4"/>
  <c r="AS26" i="4"/>
  <c r="AR26" i="4"/>
  <c r="AT30" i="4"/>
  <c r="AU30" i="4"/>
  <c r="AQ30" i="4"/>
  <c r="AS30" i="4"/>
  <c r="AR30" i="4"/>
  <c r="AQ29" i="4"/>
  <c r="AR29" i="4"/>
  <c r="AS29" i="4"/>
  <c r="AT29" i="4"/>
  <c r="AU29" i="4"/>
  <c r="AT22" i="4"/>
  <c r="AU22" i="4"/>
  <c r="AR22" i="4"/>
  <c r="AQ22" i="4"/>
  <c r="AS22" i="4"/>
  <c r="AU33" i="4"/>
  <c r="AS33" i="4"/>
  <c r="AQ33" i="4"/>
  <c r="AR33" i="4"/>
  <c r="AT33" i="4"/>
  <c r="AU25" i="4"/>
  <c r="AS25" i="4"/>
  <c r="AQ25" i="4"/>
  <c r="AR25" i="4"/>
  <c r="AT25" i="4"/>
  <c r="AR32" i="4"/>
  <c r="AS32" i="4"/>
  <c r="AT32" i="4"/>
  <c r="AU32" i="4"/>
  <c r="AQ32" i="4"/>
  <c r="AQ23" i="4"/>
  <c r="AR23" i="4"/>
  <c r="AS23" i="4"/>
  <c r="AT23" i="4"/>
  <c r="AU23" i="4"/>
  <c r="AQ31" i="4"/>
  <c r="AU31" i="4"/>
  <c r="AR31" i="4"/>
  <c r="AS31" i="4"/>
  <c r="AT31" i="4"/>
  <c r="AR24" i="4"/>
  <c r="AS24" i="4"/>
  <c r="AT24" i="4"/>
  <c r="AU24" i="4"/>
  <c r="AQ24" i="4"/>
  <c r="AQ21" i="4"/>
  <c r="AR21" i="4"/>
  <c r="AS21" i="4"/>
  <c r="AT21" i="4"/>
  <c r="AU21" i="4"/>
  <c r="Y11" i="1"/>
  <c r="J11" i="2" s="1"/>
  <c r="Y5" i="1"/>
  <c r="Y10" i="1"/>
  <c r="J10" i="2" s="1"/>
  <c r="X11" i="1"/>
  <c r="I11" i="2" s="1"/>
  <c r="X16" i="1"/>
  <c r="I16" i="2" s="1"/>
  <c r="X6" i="1"/>
  <c r="I6" i="2" s="1"/>
  <c r="X10" i="1"/>
  <c r="I10" i="2" s="1"/>
  <c r="X13" i="1"/>
  <c r="I13" i="2" s="1"/>
  <c r="Y16" i="1"/>
  <c r="J16" i="2" s="1"/>
  <c r="X5" i="1"/>
  <c r="I5" i="2" s="1"/>
  <c r="X7" i="1"/>
  <c r="I7" i="2" s="1"/>
  <c r="X8" i="1"/>
  <c r="I8" i="2" s="1"/>
  <c r="X14" i="1"/>
  <c r="I14" i="2" s="1"/>
  <c r="X15" i="1"/>
  <c r="I15" i="2" s="1"/>
  <c r="X12" i="1"/>
  <c r="I12" i="2" s="1"/>
  <c r="X4" i="1"/>
  <c r="I4" i="2" s="1"/>
  <c r="X9" i="1"/>
  <c r="I9" i="2" s="1"/>
  <c r="Y4" i="1"/>
  <c r="J4" i="2" s="1"/>
  <c r="H7" i="2"/>
  <c r="H14" i="2"/>
  <c r="H15" i="2"/>
  <c r="H5" i="2"/>
  <c r="H6" i="2"/>
  <c r="H12" i="2"/>
  <c r="H8" i="2"/>
  <c r="H10" i="2"/>
  <c r="H11" i="2"/>
  <c r="H9" i="2"/>
  <c r="H13" i="2"/>
  <c r="H16" i="2"/>
  <c r="Y7" i="1"/>
  <c r="J7" i="2" s="1"/>
  <c r="J5" i="2" l="1"/>
  <c r="T23" i="1"/>
  <c r="AV14" i="4" s="1"/>
  <c r="AX33" i="4" s="1"/>
  <c r="AW25" i="4" l="1"/>
  <c r="AW24" i="4"/>
  <c r="AW32" i="4"/>
  <c r="AX32" i="4"/>
  <c r="AX31" i="4"/>
  <c r="AX22" i="4"/>
  <c r="AX25" i="4"/>
  <c r="AW29" i="4"/>
  <c r="AX24" i="4"/>
  <c r="AW23" i="4"/>
  <c r="AW22" i="4"/>
  <c r="AX29" i="4"/>
  <c r="AW31" i="4"/>
  <c r="AX21" i="4"/>
  <c r="AX30" i="4"/>
  <c r="AW18" i="4"/>
  <c r="AX18" i="4"/>
  <c r="AW19" i="4"/>
  <c r="AX19" i="4"/>
  <c r="AW20" i="4"/>
  <c r="AX20" i="4"/>
  <c r="AW27" i="4"/>
  <c r="AX27" i="4"/>
  <c r="AX26" i="4"/>
  <c r="AW26" i="4"/>
  <c r="AW28" i="4"/>
  <c r="AX28" i="4"/>
  <c r="AX23" i="4"/>
  <c r="AW21" i="4"/>
  <c r="AW30" i="4"/>
  <c r="AW33" i="4"/>
</calcChain>
</file>

<file path=xl/sharedStrings.xml><?xml version="1.0" encoding="utf-8"?>
<sst xmlns="http://schemas.openxmlformats.org/spreadsheetml/2006/main" count="170" uniqueCount="60">
  <si>
    <t>Parameter</t>
  </si>
  <si>
    <t>Estimate</t>
  </si>
  <si>
    <t>Intercept</t>
  </si>
  <si>
    <t>Session</t>
  </si>
  <si>
    <t>Hemisphere</t>
  </si>
  <si>
    <t>Prime</t>
  </si>
  <si>
    <t>Target</t>
  </si>
  <si>
    <t>Session*Hemisphere</t>
  </si>
  <si>
    <t>Session*Prime</t>
  </si>
  <si>
    <t>Session*Target</t>
  </si>
  <si>
    <t>Hemisphere*Prime</t>
  </si>
  <si>
    <t>Hemisphere*Target</t>
  </si>
  <si>
    <t>Prime*Target</t>
  </si>
  <si>
    <t>Session*Hemipshere*Target</t>
  </si>
  <si>
    <t>Session*Prime*Target</t>
  </si>
  <si>
    <r>
      <t>X</t>
    </r>
    <r>
      <rPr>
        <vertAlign val="sub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 - [Session=1]</t>
    </r>
  </si>
  <si>
    <r>
      <t>X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 - [Hemisphere=0]</t>
    </r>
  </si>
  <si>
    <r>
      <t>X</t>
    </r>
    <r>
      <rPr>
        <vertAlign val="sub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 xml:space="preserve">  - [Prime=0]</t>
    </r>
  </si>
  <si>
    <r>
      <t>X</t>
    </r>
    <r>
      <rPr>
        <vertAlign val="sub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 xml:space="preserve">  - [Target=0]</t>
    </r>
  </si>
  <si>
    <r>
      <t>X</t>
    </r>
    <r>
      <rPr>
        <vertAlign val="subscript"/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 xml:space="preserve">  - [Session=1] * [Hemisphere=0]</t>
    </r>
  </si>
  <si>
    <r>
      <t>X</t>
    </r>
    <r>
      <rPr>
        <vertAlign val="subscript"/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 xml:space="preserve">  - [Session=1] * [Prime=0]</t>
    </r>
  </si>
  <si>
    <r>
      <t>X</t>
    </r>
    <r>
      <rPr>
        <vertAlign val="subscript"/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 xml:space="preserve">  - [Session=1] * [Target=0]</t>
    </r>
  </si>
  <si>
    <r>
      <t>X</t>
    </r>
    <r>
      <rPr>
        <vertAlign val="subscript"/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 xml:space="preserve">  - [Hemisphere=0] * [Prime=0]</t>
    </r>
  </si>
  <si>
    <r>
      <t>X</t>
    </r>
    <r>
      <rPr>
        <vertAlign val="subscript"/>
        <sz val="11"/>
        <color rgb="FF000000"/>
        <rFont val="Calibri"/>
        <family val="2"/>
        <scheme val="minor"/>
      </rPr>
      <t>9</t>
    </r>
    <r>
      <rPr>
        <sz val="11"/>
        <color rgb="FF000000"/>
        <rFont val="Calibri"/>
        <family val="2"/>
        <scheme val="minor"/>
      </rPr>
      <t xml:space="preserve">  - [Hemisphere=0] * [Target=0]</t>
    </r>
  </si>
  <si>
    <r>
      <t>X</t>
    </r>
    <r>
      <rPr>
        <vertAlign val="subscript"/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 xml:space="preserve"> - [Prime=0] * [Target=0]</t>
    </r>
  </si>
  <si>
    <r>
      <t>X</t>
    </r>
    <r>
      <rPr>
        <vertAlign val="subscript"/>
        <sz val="11"/>
        <color rgb="FF000000"/>
        <rFont val="Calibri"/>
        <family val="2"/>
        <scheme val="minor"/>
      </rPr>
      <t>11</t>
    </r>
    <r>
      <rPr>
        <sz val="11"/>
        <color rgb="FF000000"/>
        <rFont val="Calibri"/>
        <family val="2"/>
        <scheme val="minor"/>
      </rPr>
      <t xml:space="preserve"> - [Session=1] * [Hemisphere=0] * [Target=0]</t>
    </r>
  </si>
  <si>
    <r>
      <t>X</t>
    </r>
    <r>
      <rPr>
        <vertAlign val="subscript"/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 xml:space="preserve"> - [Session=1] * [Prime=0] * [Target=0]</t>
    </r>
  </si>
  <si>
    <t>b</t>
  </si>
  <si>
    <t>X</t>
  </si>
  <si>
    <t>Y</t>
  </si>
  <si>
    <t>Right</t>
  </si>
  <si>
    <t>High</t>
  </si>
  <si>
    <t>X1  - [Session=1]</t>
  </si>
  <si>
    <t>X2  - [Hemisphere=0]</t>
  </si>
  <si>
    <t>X3  - [Prime=0]</t>
  </si>
  <si>
    <t>X4  - [Target=0]</t>
  </si>
  <si>
    <t>X5  - [Session=1] * [Hemisphere=0]</t>
  </si>
  <si>
    <t>X6  - [Session=1] * [Prime=0]</t>
  </si>
  <si>
    <t>X7  - [Session=1] * [Target=0]</t>
  </si>
  <si>
    <t>X8  - [Hemisphere=0] * [Prime=0]</t>
  </si>
  <si>
    <t>X9  - [Hemisphere=0] * [Target=0]</t>
  </si>
  <si>
    <t>X10 - [Prime=0] * [Target=0]</t>
  </si>
  <si>
    <t>X11 - [Session=1] * [Hemisphere=0] * [Target=0]</t>
  </si>
  <si>
    <t>X12 - [Session=1] * [Prime=0] * [Target=0]</t>
  </si>
  <si>
    <t>S</t>
  </si>
  <si>
    <t>H</t>
  </si>
  <si>
    <t>P</t>
  </si>
  <si>
    <t>T</t>
  </si>
  <si>
    <t>S*H</t>
  </si>
  <si>
    <t>S*P</t>
  </si>
  <si>
    <t>S*T</t>
  </si>
  <si>
    <t>H*P</t>
  </si>
  <si>
    <t>H*T</t>
  </si>
  <si>
    <t>P*T</t>
  </si>
  <si>
    <t>S*H*T</t>
  </si>
  <si>
    <t>S*P*T</t>
  </si>
  <si>
    <t>Value</t>
  </si>
  <si>
    <t>Left</t>
  </si>
  <si>
    <t>Low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</si>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</sst>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 tint="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right" indent="1"/>
    </xf>
    <xf numFmtId="0" fontId="0" fillId="2" borderId="0" xfId="0" applyFill="1" applyAlignment="1">
      <alignment horizontal="right" indent="1"/>
    </xf>
    <xf numFmtId="0" fontId="0" fillId="2" borderId="7" xfId="0" applyFill="1" applyBorder="1" applyAlignment="1">
      <alignment horizontal="right" indent="1"/>
    </xf>
    <xf numFmtId="164" fontId="0" fillId="2" borderId="3" xfId="0" applyNumberFormat="1" applyFill="1" applyBorder="1" applyAlignment="1">
      <alignment horizontal="right" indent="1"/>
    </xf>
    <xf numFmtId="164" fontId="0" fillId="2" borderId="5" xfId="0" applyNumberFormat="1" applyFill="1" applyBorder="1" applyAlignment="1">
      <alignment horizontal="right" indent="1"/>
    </xf>
    <xf numFmtId="164" fontId="0" fillId="2" borderId="8" xfId="0" applyNumberFormat="1" applyFill="1" applyBorder="1" applyAlignment="1">
      <alignment horizontal="right" indent="1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/>
    <xf numFmtId="0" fontId="0" fillId="2" borderId="3" xfId="0" applyFill="1" applyBorder="1" applyAlignment="1" applyProtection="1">
      <alignment horizontal="right" indent="1"/>
      <protection locked="0"/>
    </xf>
    <xf numFmtId="0" fontId="0" fillId="2" borderId="5" xfId="0" applyFill="1" applyBorder="1" applyAlignment="1" applyProtection="1">
      <alignment horizontal="right" indent="1"/>
      <protection locked="0"/>
    </xf>
    <xf numFmtId="0" fontId="0" fillId="2" borderId="8" xfId="0" applyFill="1" applyBorder="1" applyAlignment="1" applyProtection="1">
      <alignment horizontal="right" indent="1"/>
      <protection locked="0"/>
    </xf>
    <xf numFmtId="0" fontId="0" fillId="2" borderId="1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2" borderId="2" xfId="0" applyFill="1" applyBorder="1" applyAlignment="1" applyProtection="1">
      <alignment horizontal="right"/>
      <protection locked="0"/>
    </xf>
    <xf numFmtId="0" fontId="0" fillId="2" borderId="4" xfId="0" applyFill="1" applyBorder="1" applyProtection="1">
      <protection locked="0"/>
    </xf>
    <xf numFmtId="0" fontId="0" fillId="2" borderId="0" xfId="0" applyFill="1" applyAlignment="1" applyProtection="1">
      <alignment horizontal="right"/>
      <protection locked="0"/>
    </xf>
    <xf numFmtId="0" fontId="0" fillId="2" borderId="6" xfId="0" applyFill="1" applyBorder="1" applyProtection="1">
      <protection locked="0"/>
    </xf>
    <xf numFmtId="0" fontId="0" fillId="2" borderId="7" xfId="0" applyFill="1" applyBorder="1" applyAlignment="1" applyProtection="1">
      <alignment horizontal="right"/>
      <protection locked="0"/>
    </xf>
    <xf numFmtId="0" fontId="0" fillId="2" borderId="7" xfId="0" applyFill="1" applyBorder="1" applyProtection="1">
      <protection locked="0"/>
    </xf>
    <xf numFmtId="0" fontId="0" fillId="2" borderId="8" xfId="0" applyFill="1" applyBorder="1" applyProtection="1">
      <protection locked="0"/>
    </xf>
    <xf numFmtId="164" fontId="0" fillId="2" borderId="1" xfId="0" applyNumberFormat="1" applyFill="1" applyBorder="1" applyAlignment="1">
      <alignment horizontal="left"/>
    </xf>
    <xf numFmtId="164" fontId="0" fillId="2" borderId="4" xfId="0" applyNumberFormat="1" applyFill="1" applyBorder="1" applyAlignment="1">
      <alignment horizontal="left"/>
    </xf>
    <xf numFmtId="164" fontId="0" fillId="2" borderId="6" xfId="0" applyNumberFormat="1" applyFill="1" applyBorder="1" applyAlignment="1">
      <alignment horizontal="left"/>
    </xf>
    <xf numFmtId="2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vals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85000"/>
                  <a:lumOff val="1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4D9-4E51-A6F3-ADF749EAA47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4D9-4E51-A6F3-ADF749EAA47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4D9-4E51-A6F3-ADF749EAA47E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4D9-4E51-A6F3-ADF749EAA47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4D9-4E51-A6F3-ADF749EAA47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4D9-4E51-A6F3-ADF749EAA47E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4D9-4E51-A6F3-ADF749EAA47E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4D9-4E51-A6F3-ADF749EAA47E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4D9-4E51-A6F3-ADF749EAA47E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54D9-4E51-A6F3-ADF749EAA47E}"/>
              </c:ext>
            </c:extLst>
          </c:dPt>
          <c:dPt>
            <c:idx val="1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54D9-4E51-A6F3-ADF749EAA47E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4D9-4E51-A6F3-ADF749EAA47E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54D9-4E51-A6F3-ADF749EAA47E}"/>
              </c:ext>
            </c:extLst>
          </c:dPt>
          <c:cat>
            <c:strRef>
              <c:f>Calc_sheet!$K$3:$K$15</c:f>
              <c:strCache>
                <c:ptCount val="1"/>
                <c:pt idx="0">
                  <c:v>Intercept</c:v>
                </c:pt>
              </c:strCache>
            </c:strRef>
          </c:cat>
          <c:val>
            <c:numRef>
              <c:f>Calc_sheet!$L$3:$L$15</c:f>
              <c:numCache>
                <c:formatCode>0.00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4D9-4E51-A6F3-ADF749EAA47E}"/>
            </c:ext>
          </c:extLst>
        </c:ser>
        <c:ser>
          <c:idx val="1"/>
          <c:order val="1"/>
          <c:tx>
            <c:v>two-way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54D9-4E51-A6F3-ADF749EAA47E}"/>
              </c:ext>
            </c:extLst>
          </c:dPt>
          <c:dPt>
            <c:idx val="6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54D9-4E51-A6F3-ADF749EAA47E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54D9-4E51-A6F3-ADF749EAA47E}"/>
              </c:ext>
            </c:extLst>
          </c:dPt>
          <c:dPt>
            <c:idx val="8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54D9-4E51-A6F3-ADF749EAA47E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54D9-4E51-A6F3-ADF749EAA47E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54D9-4E51-A6F3-ADF749EAA47E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54D9-4E51-A6F3-ADF749EAA47E}"/>
              </c:ext>
            </c:extLst>
          </c:dPt>
          <c:dPt>
            <c:idx val="1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54D9-4E51-A6F3-ADF749EAA47E}"/>
              </c:ext>
            </c:extLst>
          </c:dPt>
          <c:cat>
            <c:strRef>
              <c:f>Calc_sheet!$K$3:$K$15</c:f>
              <c:strCache>
                <c:ptCount val="1"/>
                <c:pt idx="0">
                  <c:v>Intercept</c:v>
                </c:pt>
              </c:strCache>
            </c:strRef>
          </c:cat>
          <c:val>
            <c:numRef>
              <c:f>Calc_sheet!$M$3:$M$15</c:f>
              <c:numCache>
                <c:formatCode>General</c:formatCode>
                <c:ptCount val="13"/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54D9-4E51-A6F3-ADF749EAA47E}"/>
            </c:ext>
          </c:extLst>
        </c:ser>
        <c:ser>
          <c:idx val="2"/>
          <c:order val="2"/>
          <c:tx>
            <c:v>three-way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Calc_sheet!$K$3:$K$15</c:f>
              <c:strCache>
                <c:ptCount val="1"/>
                <c:pt idx="0">
                  <c:v>Intercept</c:v>
                </c:pt>
              </c:strCache>
            </c:strRef>
          </c:cat>
          <c:val>
            <c:numRef>
              <c:f>Calc_sheet!$N$3:$N$15</c:f>
              <c:numCache>
                <c:formatCode>General</c:formatCode>
                <c:ptCount val="13"/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54D9-4E51-A6F3-ADF749EAA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89147264"/>
        <c:axId val="89694592"/>
      </c:barChart>
      <c:catAx>
        <c:axId val="891472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9694592"/>
        <c:crosses val="autoZero"/>
        <c:auto val="1"/>
        <c:lblAlgn val="ctr"/>
        <c:lblOffset val="100"/>
        <c:noMultiLvlLbl val="0"/>
      </c:catAx>
      <c:valAx>
        <c:axId val="89694592"/>
        <c:scaling>
          <c:orientation val="minMax"/>
          <c:max val="1"/>
          <c:min val="0"/>
        </c:scaling>
        <c:delete val="1"/>
        <c:axPos val="t"/>
        <c:numFmt formatCode="0.00" sourceLinked="1"/>
        <c:majorTickMark val="out"/>
        <c:minorTickMark val="none"/>
        <c:tickLblPos val="nextTo"/>
        <c:crossAx val="8914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85000"/>
          <a:lumOff val="1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Selected</c:v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Selection_Chart!$AQ$18:$AT$33</c:f>
              <c:multiLvlStrCache>
                <c:ptCount val="16"/>
                <c:lvl>
                  <c:pt idx="0">
                    <c:v>High</c:v>
                  </c:pt>
                  <c:pt idx="1">
                    <c:v>Low</c:v>
                  </c:pt>
                  <c:pt idx="2">
                    <c:v>High</c:v>
                  </c:pt>
                  <c:pt idx="3">
                    <c:v>Low</c:v>
                  </c:pt>
                  <c:pt idx="4">
                    <c:v>High</c:v>
                  </c:pt>
                  <c:pt idx="5">
                    <c:v>Low</c:v>
                  </c:pt>
                  <c:pt idx="6">
                    <c:v>High</c:v>
                  </c:pt>
                  <c:pt idx="7">
                    <c:v>Low</c:v>
                  </c:pt>
                  <c:pt idx="8">
                    <c:v>High</c:v>
                  </c:pt>
                  <c:pt idx="9">
                    <c:v>Low</c:v>
                  </c:pt>
                  <c:pt idx="10">
                    <c:v>High</c:v>
                  </c:pt>
                  <c:pt idx="11">
                    <c:v>Low</c:v>
                  </c:pt>
                  <c:pt idx="12">
                    <c:v>High</c:v>
                  </c:pt>
                  <c:pt idx="13">
                    <c:v>Low</c:v>
                  </c:pt>
                  <c:pt idx="14">
                    <c:v>High</c:v>
                  </c:pt>
                  <c:pt idx="15">
                    <c:v>Low</c:v>
                  </c:pt>
                </c:lvl>
                <c:lvl>
                  <c:pt idx="0">
                    <c:v>Large</c:v>
                  </c:pt>
                  <c:pt idx="2">
                    <c:v>Small</c:v>
                  </c:pt>
                  <c:pt idx="4">
                    <c:v>Large</c:v>
                  </c:pt>
                  <c:pt idx="6">
                    <c:v>Small</c:v>
                  </c:pt>
                  <c:pt idx="8">
                    <c:v>Large</c:v>
                  </c:pt>
                  <c:pt idx="10">
                    <c:v>Small</c:v>
                  </c:pt>
                  <c:pt idx="12">
                    <c:v>Large</c:v>
                  </c:pt>
                  <c:pt idx="14">
                    <c:v>Small</c:v>
                  </c:pt>
                </c:lvl>
                <c:lvl>
                  <c:pt idx="0">
                    <c:v>Right</c:v>
                  </c:pt>
                  <c:pt idx="4">
                    <c:v>Left</c:v>
                  </c:pt>
                  <c:pt idx="8">
                    <c:v>Right</c:v>
                  </c:pt>
                  <c:pt idx="12">
                    <c:v>Left</c:v>
                  </c:pt>
                </c:lvl>
                <c:lvl>
                  <c:pt idx="0">
                    <c:v>Session 3</c:v>
                  </c:pt>
                  <c:pt idx="8">
                    <c:v>Session 1</c:v>
                  </c:pt>
                </c:lvl>
              </c:multiLvlStrCache>
            </c:multiLvlStrRef>
          </c:cat>
          <c:val>
            <c:numRef>
              <c:f>Selection_Chart!$AW$18:$AW$33</c:f>
              <c:numCache>
                <c:formatCode>General</c:formatCode>
                <c:ptCount val="16"/>
                <c:pt idx="0">
                  <c:v>-2.0993339999999998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61-4B8C-B825-41EF809CFFCD}"/>
            </c:ext>
          </c:extLst>
        </c:ser>
        <c:ser>
          <c:idx val="1"/>
          <c:order val="1"/>
          <c:tx>
            <c:v>Gray</c:v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val>
            <c:numRef>
              <c:f>Selection_Chart!$AX$18:$AX$33</c:f>
              <c:numCache>
                <c:formatCode>General</c:formatCode>
                <c:ptCount val="16"/>
                <c:pt idx="0">
                  <c:v>#N/A</c:v>
                </c:pt>
                <c:pt idx="1">
                  <c:v>-2.7433189999999996</c:v>
                </c:pt>
                <c:pt idx="2">
                  <c:v>-3.8766340000000001</c:v>
                </c:pt>
                <c:pt idx="3">
                  <c:v>-5.2120809999999995</c:v>
                </c:pt>
                <c:pt idx="4">
                  <c:v>-2.3677459999999999</c:v>
                </c:pt>
                <c:pt idx="5">
                  <c:v>-3.2606380000000001</c:v>
                </c:pt>
                <c:pt idx="6">
                  <c:v>-4.1746379999999998</c:v>
                </c:pt>
                <c:pt idx="7">
                  <c:v>-5.7589919999999992</c:v>
                </c:pt>
                <c:pt idx="8">
                  <c:v>-2.01105</c:v>
                </c:pt>
                <c:pt idx="9">
                  <c:v>-3.3235109999999999</c:v>
                </c:pt>
                <c:pt idx="10">
                  <c:v>-2.5223130000000005</c:v>
                </c:pt>
                <c:pt idx="11">
                  <c:v>-4.1095550000000012</c:v>
                </c:pt>
                <c:pt idx="12">
                  <c:v>-2.7906490000000002</c:v>
                </c:pt>
                <c:pt idx="13">
                  <c:v>-3.4437610000000003</c:v>
                </c:pt>
                <c:pt idx="14">
                  <c:v>-3.3315039999999998</c:v>
                </c:pt>
                <c:pt idx="15">
                  <c:v>-4.2593970000000008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61-4B8C-B825-41EF809CF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100"/>
        <c:axId val="577724072"/>
        <c:axId val="577728008"/>
      </c:barChart>
      <c:catAx>
        <c:axId val="57772407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77728008"/>
        <c:crosses val="autoZero"/>
        <c:auto val="1"/>
        <c:lblAlgn val="ctr"/>
        <c:lblOffset val="100"/>
        <c:noMultiLvlLbl val="0"/>
      </c:catAx>
      <c:valAx>
        <c:axId val="57772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77724072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Selected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Selection_Chart!$AQ$18:$AT$33</c:f>
              <c:multiLvlStrCache>
                <c:ptCount val="16"/>
                <c:lvl>
                  <c:pt idx="0">
                    <c:v>High</c:v>
                  </c:pt>
                  <c:pt idx="1">
                    <c:v>Low</c:v>
                  </c:pt>
                  <c:pt idx="2">
                    <c:v>High</c:v>
                  </c:pt>
                  <c:pt idx="3">
                    <c:v>Low</c:v>
                  </c:pt>
                  <c:pt idx="4">
                    <c:v>High</c:v>
                  </c:pt>
                  <c:pt idx="5">
                    <c:v>Low</c:v>
                  </c:pt>
                  <c:pt idx="6">
                    <c:v>High</c:v>
                  </c:pt>
                  <c:pt idx="7">
                    <c:v>Low</c:v>
                  </c:pt>
                  <c:pt idx="8">
                    <c:v>High</c:v>
                  </c:pt>
                  <c:pt idx="9">
                    <c:v>Low</c:v>
                  </c:pt>
                  <c:pt idx="10">
                    <c:v>High</c:v>
                  </c:pt>
                  <c:pt idx="11">
                    <c:v>Low</c:v>
                  </c:pt>
                  <c:pt idx="12">
                    <c:v>High</c:v>
                  </c:pt>
                  <c:pt idx="13">
                    <c:v>Low</c:v>
                  </c:pt>
                  <c:pt idx="14">
                    <c:v>High</c:v>
                  </c:pt>
                  <c:pt idx="15">
                    <c:v>Low</c:v>
                  </c:pt>
                </c:lvl>
                <c:lvl>
                  <c:pt idx="0">
                    <c:v>Large</c:v>
                  </c:pt>
                  <c:pt idx="2">
                    <c:v>Small</c:v>
                  </c:pt>
                  <c:pt idx="4">
                    <c:v>Large</c:v>
                  </c:pt>
                  <c:pt idx="6">
                    <c:v>Small</c:v>
                  </c:pt>
                  <c:pt idx="8">
                    <c:v>Large</c:v>
                  </c:pt>
                  <c:pt idx="10">
                    <c:v>Small</c:v>
                  </c:pt>
                  <c:pt idx="12">
                    <c:v>Large</c:v>
                  </c:pt>
                  <c:pt idx="14">
                    <c:v>Small</c:v>
                  </c:pt>
                </c:lvl>
                <c:lvl>
                  <c:pt idx="0">
                    <c:v>Right</c:v>
                  </c:pt>
                  <c:pt idx="4">
                    <c:v>Left</c:v>
                  </c:pt>
                  <c:pt idx="8">
                    <c:v>Right</c:v>
                  </c:pt>
                  <c:pt idx="12">
                    <c:v>Left</c:v>
                  </c:pt>
                </c:lvl>
                <c:lvl>
                  <c:pt idx="0">
                    <c:v>Session 3</c:v>
                  </c:pt>
                  <c:pt idx="8">
                    <c:v>Session 1</c:v>
                  </c:pt>
                </c:lvl>
              </c:multiLvlStrCache>
            </c:multiLvlStrRef>
          </c:cat>
          <c:val>
            <c:numRef>
              <c:f>Selection_Chart!$AW$18:$AW$33</c:f>
              <c:numCache>
                <c:formatCode>General</c:formatCode>
                <c:ptCount val="16"/>
                <c:pt idx="0">
                  <c:v>-2.0993339999999998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AF-49B1-9189-7E162C47C996}"/>
            </c:ext>
          </c:extLst>
        </c:ser>
        <c:ser>
          <c:idx val="1"/>
          <c:order val="1"/>
          <c:tx>
            <c:v>Gray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Selection_Chart!$AX$18:$AX$33</c:f>
              <c:numCache>
                <c:formatCode>General</c:formatCode>
                <c:ptCount val="16"/>
                <c:pt idx="0">
                  <c:v>#N/A</c:v>
                </c:pt>
                <c:pt idx="1">
                  <c:v>-2.7433189999999996</c:v>
                </c:pt>
                <c:pt idx="2">
                  <c:v>-3.8766340000000001</c:v>
                </c:pt>
                <c:pt idx="3">
                  <c:v>-5.2120809999999995</c:v>
                </c:pt>
                <c:pt idx="4">
                  <c:v>-2.3677459999999999</c:v>
                </c:pt>
                <c:pt idx="5">
                  <c:v>-3.2606380000000001</c:v>
                </c:pt>
                <c:pt idx="6">
                  <c:v>-4.1746379999999998</c:v>
                </c:pt>
                <c:pt idx="7">
                  <c:v>-5.7589919999999992</c:v>
                </c:pt>
                <c:pt idx="8">
                  <c:v>-2.01105</c:v>
                </c:pt>
                <c:pt idx="9">
                  <c:v>-3.3235109999999999</c:v>
                </c:pt>
                <c:pt idx="10">
                  <c:v>-2.5223130000000005</c:v>
                </c:pt>
                <c:pt idx="11">
                  <c:v>-4.1095550000000012</c:v>
                </c:pt>
                <c:pt idx="12">
                  <c:v>-2.7906490000000002</c:v>
                </c:pt>
                <c:pt idx="13">
                  <c:v>-3.4437610000000003</c:v>
                </c:pt>
                <c:pt idx="14">
                  <c:v>-3.3315039999999998</c:v>
                </c:pt>
                <c:pt idx="15">
                  <c:v>-4.2593970000000008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AF-49B1-9189-7E162C47C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577724072"/>
        <c:axId val="577728008"/>
      </c:barChart>
      <c:catAx>
        <c:axId val="577724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77728008"/>
        <c:crosses val="autoZero"/>
        <c:auto val="1"/>
        <c:lblAlgn val="ctr"/>
        <c:lblOffset val="100"/>
        <c:noMultiLvlLbl val="0"/>
      </c:catAx>
      <c:valAx>
        <c:axId val="57772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77724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609599</xdr:colOff>
      <xdr:row>2</xdr:row>
      <xdr:rowOff>0</xdr:rowOff>
    </xdr:from>
    <xdr:to>
      <xdr:col>16</xdr:col>
      <xdr:colOff>9524</xdr:colOff>
      <xdr:row>20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8AB5B3-38EB-4923-85AA-AB9D01D85A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</xdr:colOff>
      <xdr:row>16</xdr:row>
      <xdr:rowOff>0</xdr:rowOff>
    </xdr:from>
    <xdr:to>
      <xdr:col>10</xdr:col>
      <xdr:colOff>1</xdr:colOff>
      <xdr:row>20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114156-B0E0-4A3B-B5D5-EC9DDF5B9DD5}"/>
            </a:ext>
          </a:extLst>
        </xdr:cNvPr>
        <xdr:cNvSpPr txBox="1"/>
      </xdr:nvSpPr>
      <xdr:spPr>
        <a:xfrm>
          <a:off x="3048001" y="3048000"/>
          <a:ext cx="3048000" cy="86677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85000"/>
              <a:lumOff val="1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000" b="1"/>
            <a:t>Estimated Marginal Means </a:t>
          </a:r>
          <a:r>
            <a:rPr lang="nl-NL" sz="1000"/>
            <a:t>are simply weighted sums of the coefficients. The</a:t>
          </a:r>
          <a:r>
            <a:rPr lang="nl-NL" sz="1000" baseline="0"/>
            <a:t> intercept is the predicted value when everything is set to zero (the reference category), every coefficient is how much is added or subtracted when switching to that group.</a:t>
          </a:r>
          <a:endParaRPr lang="nl-NL" sz="1000"/>
        </a:p>
      </xdr:txBody>
    </xdr:sp>
    <xdr:clientData/>
  </xdr:twoCellAnchor>
  <xdr:twoCellAnchor>
    <xdr:from>
      <xdr:col>19</xdr:col>
      <xdr:colOff>552450</xdr:colOff>
      <xdr:row>3</xdr:row>
      <xdr:rowOff>104775</xdr:rowOff>
    </xdr:from>
    <xdr:to>
      <xdr:col>20</xdr:col>
      <xdr:colOff>104775</xdr:colOff>
      <xdr:row>17</xdr:row>
      <xdr:rowOff>114300</xdr:rowOff>
    </xdr:to>
    <xdr:sp macro="" textlink="">
      <xdr:nvSpPr>
        <xdr:cNvPr id="4" name="Left Bracket 3">
          <a:extLst>
            <a:ext uri="{FF2B5EF4-FFF2-40B4-BE49-F238E27FC236}">
              <a16:creationId xmlns:a16="http://schemas.microsoft.com/office/drawing/2014/main" id="{16DB9C51-D175-4897-AE75-621FFC42257A}"/>
            </a:ext>
          </a:extLst>
        </xdr:cNvPr>
        <xdr:cNvSpPr/>
      </xdr:nvSpPr>
      <xdr:spPr>
        <a:xfrm>
          <a:off x="13963650" y="676275"/>
          <a:ext cx="161925" cy="2676525"/>
        </a:xfrm>
        <a:prstGeom prst="leftBracket">
          <a:avLst/>
        </a:prstGeom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20</xdr:col>
      <xdr:colOff>495300</xdr:colOff>
      <xdr:row>3</xdr:row>
      <xdr:rowOff>104775</xdr:rowOff>
    </xdr:from>
    <xdr:to>
      <xdr:col>21</xdr:col>
      <xdr:colOff>47625</xdr:colOff>
      <xdr:row>17</xdr:row>
      <xdr:rowOff>114300</xdr:rowOff>
    </xdr:to>
    <xdr:sp macro="" textlink="">
      <xdr:nvSpPr>
        <xdr:cNvPr id="5" name="Left Bracket 4">
          <a:extLst>
            <a:ext uri="{FF2B5EF4-FFF2-40B4-BE49-F238E27FC236}">
              <a16:creationId xmlns:a16="http://schemas.microsoft.com/office/drawing/2014/main" id="{B4BE7BA8-DDF4-4A51-A6E4-9DD800F55604}"/>
            </a:ext>
          </a:extLst>
        </xdr:cNvPr>
        <xdr:cNvSpPr/>
      </xdr:nvSpPr>
      <xdr:spPr>
        <a:xfrm flipH="1">
          <a:off x="14516100" y="676275"/>
          <a:ext cx="161925" cy="2676525"/>
        </a:xfrm>
        <a:prstGeom prst="leftBracket">
          <a:avLst/>
        </a:prstGeom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21</xdr:col>
      <xdr:colOff>552450</xdr:colOff>
      <xdr:row>3</xdr:row>
      <xdr:rowOff>104775</xdr:rowOff>
    </xdr:from>
    <xdr:to>
      <xdr:col>22</xdr:col>
      <xdr:colOff>104775</xdr:colOff>
      <xdr:row>17</xdr:row>
      <xdr:rowOff>114300</xdr:rowOff>
    </xdr:to>
    <xdr:sp macro="" textlink="">
      <xdr:nvSpPr>
        <xdr:cNvPr id="7" name="Left Bracket 6">
          <a:extLst>
            <a:ext uri="{FF2B5EF4-FFF2-40B4-BE49-F238E27FC236}">
              <a16:creationId xmlns:a16="http://schemas.microsoft.com/office/drawing/2014/main" id="{BBD02D60-87EB-4FC6-A523-EDF42BCCECE5}"/>
            </a:ext>
          </a:extLst>
        </xdr:cNvPr>
        <xdr:cNvSpPr/>
      </xdr:nvSpPr>
      <xdr:spPr>
        <a:xfrm>
          <a:off x="15182850" y="676275"/>
          <a:ext cx="161925" cy="2676525"/>
        </a:xfrm>
        <a:prstGeom prst="leftBracket">
          <a:avLst/>
        </a:prstGeom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22</xdr:col>
      <xdr:colOff>495300</xdr:colOff>
      <xdr:row>3</xdr:row>
      <xdr:rowOff>104775</xdr:rowOff>
    </xdr:from>
    <xdr:to>
      <xdr:col>23</xdr:col>
      <xdr:colOff>47625</xdr:colOff>
      <xdr:row>17</xdr:row>
      <xdr:rowOff>114300</xdr:rowOff>
    </xdr:to>
    <xdr:sp macro="" textlink="">
      <xdr:nvSpPr>
        <xdr:cNvPr id="8" name="Left Bracket 7">
          <a:extLst>
            <a:ext uri="{FF2B5EF4-FFF2-40B4-BE49-F238E27FC236}">
              <a16:creationId xmlns:a16="http://schemas.microsoft.com/office/drawing/2014/main" id="{869CFD34-077E-4E00-B6AC-54B7AF498704}"/>
            </a:ext>
          </a:extLst>
        </xdr:cNvPr>
        <xdr:cNvSpPr/>
      </xdr:nvSpPr>
      <xdr:spPr>
        <a:xfrm flipH="1">
          <a:off x="15735300" y="676275"/>
          <a:ext cx="161925" cy="2676525"/>
        </a:xfrm>
        <a:prstGeom prst="leftBracket">
          <a:avLst/>
        </a:prstGeom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23</xdr:col>
      <xdr:colOff>571500</xdr:colOff>
      <xdr:row>8</xdr:row>
      <xdr:rowOff>135637</xdr:rowOff>
    </xdr:from>
    <xdr:to>
      <xdr:col>24</xdr:col>
      <xdr:colOff>123825</xdr:colOff>
      <xdr:row>10</xdr:row>
      <xdr:rowOff>83438</xdr:rowOff>
    </xdr:to>
    <xdr:sp macro="" textlink="">
      <xdr:nvSpPr>
        <xdr:cNvPr id="9" name="Left Bracket 8">
          <a:extLst>
            <a:ext uri="{FF2B5EF4-FFF2-40B4-BE49-F238E27FC236}">
              <a16:creationId xmlns:a16="http://schemas.microsoft.com/office/drawing/2014/main" id="{F812AA73-09A9-468C-9F5C-440E909A627A}"/>
            </a:ext>
          </a:extLst>
        </xdr:cNvPr>
        <xdr:cNvSpPr/>
      </xdr:nvSpPr>
      <xdr:spPr>
        <a:xfrm>
          <a:off x="16421100" y="1659637"/>
          <a:ext cx="161925" cy="328801"/>
        </a:xfrm>
        <a:prstGeom prst="leftBracket">
          <a:avLst/>
        </a:prstGeom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24</xdr:col>
      <xdr:colOff>466725</xdr:colOff>
      <xdr:row>8</xdr:row>
      <xdr:rowOff>135637</xdr:rowOff>
    </xdr:from>
    <xdr:to>
      <xdr:col>25</xdr:col>
      <xdr:colOff>19050</xdr:colOff>
      <xdr:row>10</xdr:row>
      <xdr:rowOff>83438</xdr:rowOff>
    </xdr:to>
    <xdr:sp macro="" textlink="">
      <xdr:nvSpPr>
        <xdr:cNvPr id="10" name="Left Bracket 9">
          <a:extLst>
            <a:ext uri="{FF2B5EF4-FFF2-40B4-BE49-F238E27FC236}">
              <a16:creationId xmlns:a16="http://schemas.microsoft.com/office/drawing/2014/main" id="{43F44A6B-BAB7-453F-8B50-C652E5654B87}"/>
            </a:ext>
          </a:extLst>
        </xdr:cNvPr>
        <xdr:cNvSpPr/>
      </xdr:nvSpPr>
      <xdr:spPr>
        <a:xfrm flipH="1">
          <a:off x="16925925" y="1659637"/>
          <a:ext cx="161925" cy="328801"/>
        </a:xfrm>
        <a:prstGeom prst="leftBracket">
          <a:avLst/>
        </a:prstGeom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</xdr:col>
      <xdr:colOff>0</xdr:colOff>
      <xdr:row>13</xdr:row>
      <xdr:rowOff>57150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DFD75B8-AF20-4B57-9F59-14EF9CFE2700}"/>
            </a:ext>
          </a:extLst>
        </xdr:cNvPr>
        <xdr:cNvSpPr txBox="1"/>
      </xdr:nvSpPr>
      <xdr:spPr>
        <a:xfrm>
          <a:off x="609600" y="1714500"/>
          <a:ext cx="182880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000" b="1"/>
            <a:t>Try it yourself.</a:t>
          </a:r>
        </a:p>
        <a:p>
          <a:r>
            <a:rPr lang="nl-NL" sz="1000"/>
            <a:t>Above</a:t>
          </a:r>
          <a:r>
            <a:rPr lang="nl-NL" sz="1000" baseline="0"/>
            <a:t> you can select the conditions for the four effects. See what happens to the model</a:t>
          </a:r>
          <a:endParaRPr lang="nl-NL" sz="1000"/>
        </a:p>
      </xdr:txBody>
    </xdr:sp>
    <xdr:clientData/>
  </xdr:twoCellAnchor>
  <xdr:twoCellAnchor>
    <xdr:from>
      <xdr:col>5</xdr:col>
      <xdr:colOff>0</xdr:colOff>
      <xdr:row>20</xdr:row>
      <xdr:rowOff>104775</xdr:rowOff>
    </xdr:from>
    <xdr:to>
      <xdr:col>16</xdr:col>
      <xdr:colOff>9525</xdr:colOff>
      <xdr:row>38</xdr:row>
      <xdr:rowOff>180975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A9D9759-7C1F-427C-BEE6-CAFDA3E954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333374</xdr:colOff>
      <xdr:row>37</xdr:row>
      <xdr:rowOff>123825</xdr:rowOff>
    </xdr:from>
    <xdr:to>
      <xdr:col>38</xdr:col>
      <xdr:colOff>609599</xdr:colOff>
      <xdr:row>52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64A1F6-9213-44F6-926B-AF1AA61C0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95"/>
  <sheetViews>
    <sheetView tabSelected="1" workbookViewId="0">
      <selection activeCell="B5" sqref="B5"/>
    </sheetView>
  </sheetViews>
  <sheetFormatPr defaultRowHeight="15" x14ac:dyDescent="0.25"/>
  <cols>
    <col min="5" max="5" width="2.5703125" customWidth="1"/>
    <col min="8" max="8" width="9.85546875" customWidth="1"/>
    <col min="9" max="9" width="11.85546875" customWidth="1"/>
  </cols>
  <sheetData>
    <row r="1" spans="1:3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2"/>
      <c r="B3" s="2"/>
      <c r="C3" s="2"/>
      <c r="D3" s="2"/>
      <c r="E3" s="2"/>
      <c r="F3" s="3"/>
      <c r="G3" s="4"/>
      <c r="H3" s="10" t="str">
        <f>Calc_sheet!V3</f>
        <v>Intercept</v>
      </c>
      <c r="I3" s="34" t="str">
        <f>Calc_sheet!X3</f>
        <v>[1.00] -2,099</v>
      </c>
      <c r="J3" s="13" t="str">
        <f>Calc_sheet!Y3</f>
        <v xml:space="preserve">+             </v>
      </c>
      <c r="K3" s="2"/>
      <c r="L3" s="2"/>
      <c r="M3" s="2"/>
      <c r="N3" s="2"/>
      <c r="O3" s="2"/>
      <c r="P3" s="2"/>
      <c r="Q3" s="3"/>
      <c r="R3" s="4"/>
      <c r="S3" s="4"/>
      <c r="T3" s="4"/>
      <c r="U3" s="18" t="s">
        <v>27</v>
      </c>
      <c r="V3" s="4"/>
      <c r="W3" s="19" t="s">
        <v>28</v>
      </c>
      <c r="X3" s="4"/>
      <c r="Y3" s="4"/>
      <c r="Z3" s="5"/>
      <c r="AA3" s="2"/>
      <c r="AB3" s="2"/>
      <c r="AC3" s="2"/>
      <c r="AD3" s="2"/>
      <c r="AE3" s="2"/>
      <c r="AF3" s="2"/>
    </row>
    <row r="4" spans="1:32" x14ac:dyDescent="0.25">
      <c r="A4" s="2"/>
      <c r="B4" s="24"/>
      <c r="C4" s="25"/>
      <c r="D4" s="26"/>
      <c r="E4" s="2"/>
      <c r="F4" s="6"/>
      <c r="G4" s="2"/>
      <c r="H4" s="11" t="str">
        <f>Calc_sheet!V4</f>
        <v>Score:</v>
      </c>
      <c r="I4" s="35" t="str">
        <f>Calc_sheet!X4</f>
        <v xml:space="preserve">          =</v>
      </c>
      <c r="J4" s="14">
        <f>Calc_sheet!Y4</f>
        <v>-2.0993339999999998</v>
      </c>
      <c r="K4" s="2"/>
      <c r="L4" s="2"/>
      <c r="M4" s="2"/>
      <c r="N4" s="2"/>
      <c r="O4" s="2"/>
      <c r="P4" s="2"/>
      <c r="Q4" s="6"/>
      <c r="R4" s="2"/>
      <c r="S4" s="2"/>
      <c r="T4" s="2"/>
      <c r="U4" s="2"/>
      <c r="V4" s="2"/>
      <c r="W4" s="2"/>
      <c r="X4" s="2"/>
      <c r="Y4" s="2"/>
      <c r="Z4" s="20"/>
      <c r="AA4" s="2"/>
      <c r="AB4" s="2"/>
      <c r="AC4" s="2"/>
      <c r="AD4" s="2"/>
      <c r="AE4" s="2"/>
      <c r="AF4" s="2"/>
    </row>
    <row r="5" spans="1:32" x14ac:dyDescent="0.25">
      <c r="A5" s="2"/>
      <c r="B5" s="24"/>
      <c r="C5" s="27" t="s">
        <v>3</v>
      </c>
      <c r="D5" s="21">
        <v>3</v>
      </c>
      <c r="E5" s="2"/>
      <c r="F5" s="6"/>
      <c r="G5" s="2"/>
      <c r="H5" s="11" t="str">
        <f>Calc_sheet!V5</f>
        <v/>
      </c>
      <c r="I5" s="35" t="str">
        <f>Calc_sheet!X5</f>
        <v/>
      </c>
      <c r="J5" s="14" t="str">
        <f>Calc_sheet!Y5</f>
        <v/>
      </c>
      <c r="K5" s="2"/>
      <c r="L5" s="2"/>
      <c r="M5" s="2"/>
      <c r="N5" s="2"/>
      <c r="O5" s="2"/>
      <c r="P5" s="2"/>
      <c r="Q5" s="6"/>
      <c r="R5" s="2"/>
      <c r="S5" s="2"/>
      <c r="T5" s="11" t="s">
        <v>2</v>
      </c>
      <c r="U5" s="17">
        <v>-2.0993339999999998</v>
      </c>
      <c r="V5" s="2"/>
      <c r="W5" s="16">
        <f>Calc_sheet!J3</f>
        <v>1</v>
      </c>
      <c r="X5" s="2"/>
      <c r="Y5" s="2"/>
      <c r="Z5" s="20"/>
      <c r="AA5" s="2"/>
      <c r="AB5" s="2"/>
      <c r="AC5" s="2"/>
      <c r="AD5" s="2"/>
      <c r="AE5" s="2"/>
      <c r="AF5" s="2"/>
    </row>
    <row r="6" spans="1:32" x14ac:dyDescent="0.25">
      <c r="A6" s="2"/>
      <c r="B6" s="28"/>
      <c r="C6" s="29" t="s">
        <v>4</v>
      </c>
      <c r="D6" s="22" t="s">
        <v>30</v>
      </c>
      <c r="E6" s="2"/>
      <c r="F6" s="6"/>
      <c r="G6" s="2"/>
      <c r="H6" s="11" t="str">
        <f>Calc_sheet!V6</f>
        <v/>
      </c>
      <c r="I6" s="35" t="str">
        <f>Calc_sheet!X6</f>
        <v/>
      </c>
      <c r="J6" s="14" t="str">
        <f>Calc_sheet!Y6</f>
        <v/>
      </c>
      <c r="K6" s="2"/>
      <c r="L6" s="2"/>
      <c r="M6" s="2"/>
      <c r="N6" s="2"/>
      <c r="O6" s="2"/>
      <c r="P6" s="2"/>
      <c r="Q6" s="6"/>
      <c r="R6" s="2"/>
      <c r="S6" s="2"/>
      <c r="T6" s="11" t="s">
        <v>3</v>
      </c>
      <c r="U6" s="17">
        <v>8.8284000000000001E-2</v>
      </c>
      <c r="V6" s="2"/>
      <c r="W6" s="16">
        <f>Calc_sheet!J4</f>
        <v>0</v>
      </c>
      <c r="X6" s="2"/>
      <c r="Y6" s="2"/>
      <c r="Z6" s="20"/>
      <c r="AA6" s="2"/>
      <c r="AB6" s="2"/>
      <c r="AC6" s="2"/>
      <c r="AD6" s="2"/>
      <c r="AE6" s="2"/>
      <c r="AF6" s="2"/>
    </row>
    <row r="7" spans="1:32" x14ac:dyDescent="0.25">
      <c r="A7" s="2"/>
      <c r="B7" s="28"/>
      <c r="C7" s="29" t="s">
        <v>5</v>
      </c>
      <c r="D7" s="22" t="s">
        <v>59</v>
      </c>
      <c r="E7" s="2"/>
      <c r="F7" s="6"/>
      <c r="G7" s="2"/>
      <c r="H7" s="11" t="str">
        <f>Calc_sheet!V7</f>
        <v/>
      </c>
      <c r="I7" s="35" t="str">
        <f>Calc_sheet!X7</f>
        <v/>
      </c>
      <c r="J7" s="14" t="str">
        <f>Calc_sheet!Y7</f>
        <v/>
      </c>
      <c r="K7" s="2"/>
      <c r="L7" s="2"/>
      <c r="M7" s="2"/>
      <c r="N7" s="2"/>
      <c r="O7" s="2"/>
      <c r="P7" s="2"/>
      <c r="Q7" s="6"/>
      <c r="R7" s="2"/>
      <c r="S7" s="2"/>
      <c r="T7" s="11" t="s">
        <v>4</v>
      </c>
      <c r="U7" s="17">
        <v>-0.26841199999999998</v>
      </c>
      <c r="V7" s="2"/>
      <c r="W7" s="16">
        <f>Calc_sheet!J5</f>
        <v>0</v>
      </c>
      <c r="X7" s="2"/>
      <c r="Y7" s="2"/>
      <c r="Z7" s="20"/>
      <c r="AA7" s="2"/>
      <c r="AB7" s="2"/>
      <c r="AC7" s="2"/>
      <c r="AD7" s="2"/>
      <c r="AE7" s="2"/>
      <c r="AF7" s="2"/>
    </row>
    <row r="8" spans="1:32" x14ac:dyDescent="0.25">
      <c r="A8" s="2"/>
      <c r="B8" s="30"/>
      <c r="C8" s="31" t="s">
        <v>6</v>
      </c>
      <c r="D8" s="23" t="s">
        <v>31</v>
      </c>
      <c r="E8" s="2"/>
      <c r="F8" s="6"/>
      <c r="G8" s="2"/>
      <c r="H8" s="11" t="str">
        <f>Calc_sheet!V8</f>
        <v/>
      </c>
      <c r="I8" s="35" t="str">
        <f>Calc_sheet!X8</f>
        <v/>
      </c>
      <c r="J8" s="14" t="str">
        <f>Calc_sheet!Y8</f>
        <v/>
      </c>
      <c r="K8" s="2"/>
      <c r="L8" s="2"/>
      <c r="M8" s="2"/>
      <c r="N8" s="2"/>
      <c r="O8" s="2"/>
      <c r="P8" s="2"/>
      <c r="Q8" s="6"/>
      <c r="R8" s="2"/>
      <c r="S8" s="2"/>
      <c r="T8" s="11" t="s">
        <v>5</v>
      </c>
      <c r="U8" s="17">
        <v>-1.7773000000000001</v>
      </c>
      <c r="V8" s="2"/>
      <c r="W8" s="16">
        <f>Calc_sheet!J6</f>
        <v>0</v>
      </c>
      <c r="X8" s="2"/>
      <c r="Y8" s="16" t="s">
        <v>29</v>
      </c>
      <c r="Z8" s="20"/>
      <c r="AA8" s="2"/>
      <c r="AB8" s="2"/>
      <c r="AC8" s="2"/>
      <c r="AD8" s="2"/>
      <c r="AE8" s="2"/>
      <c r="AF8" s="2"/>
    </row>
    <row r="9" spans="1:32" x14ac:dyDescent="0.25">
      <c r="A9" s="2"/>
      <c r="B9" s="30"/>
      <c r="C9" s="32"/>
      <c r="D9" s="33"/>
      <c r="E9" s="2"/>
      <c r="F9" s="6"/>
      <c r="G9" s="2"/>
      <c r="H9" s="11" t="str">
        <f>Calc_sheet!V9</f>
        <v/>
      </c>
      <c r="I9" s="35" t="str">
        <f>Calc_sheet!X9</f>
        <v/>
      </c>
      <c r="J9" s="14" t="str">
        <f>Calc_sheet!Y9</f>
        <v/>
      </c>
      <c r="K9" s="2"/>
      <c r="L9" s="2"/>
      <c r="M9" s="2"/>
      <c r="N9" s="2"/>
      <c r="O9" s="2"/>
      <c r="P9" s="2"/>
      <c r="Q9" s="6"/>
      <c r="R9" s="2"/>
      <c r="S9" s="2"/>
      <c r="T9" s="11" t="s">
        <v>6</v>
      </c>
      <c r="U9" s="17">
        <v>-0.64398500000000003</v>
      </c>
      <c r="V9" s="2"/>
      <c r="W9" s="16">
        <f>Calc_sheet!J7</f>
        <v>0</v>
      </c>
      <c r="X9" s="2"/>
      <c r="Y9" s="2"/>
      <c r="Z9" s="20"/>
      <c r="AA9" s="2"/>
      <c r="AB9" s="2"/>
      <c r="AC9" s="2"/>
      <c r="AD9" s="2"/>
      <c r="AE9" s="2"/>
      <c r="AF9" s="2"/>
    </row>
    <row r="10" spans="1:32" x14ac:dyDescent="0.25">
      <c r="A10" s="2"/>
      <c r="B10" s="2"/>
      <c r="C10" s="2"/>
      <c r="D10" s="2"/>
      <c r="E10" s="2"/>
      <c r="F10" s="6"/>
      <c r="G10" s="2"/>
      <c r="H10" s="11" t="str">
        <f>Calc_sheet!V10</f>
        <v/>
      </c>
      <c r="I10" s="35" t="str">
        <f>Calc_sheet!X10</f>
        <v/>
      </c>
      <c r="J10" s="14" t="str">
        <f>Calc_sheet!Y10</f>
        <v/>
      </c>
      <c r="K10" s="2"/>
      <c r="L10" s="2"/>
      <c r="M10" s="2"/>
      <c r="N10" s="2"/>
      <c r="O10" s="2"/>
      <c r="P10" s="2"/>
      <c r="Q10" s="6"/>
      <c r="R10" s="2"/>
      <c r="S10" s="2"/>
      <c r="T10" s="11" t="s">
        <v>7</v>
      </c>
      <c r="U10" s="17">
        <v>-0.51118699999999995</v>
      </c>
      <c r="V10" s="16" t="s">
        <v>28</v>
      </c>
      <c r="W10" s="16">
        <f>Calc_sheet!J8</f>
        <v>0</v>
      </c>
      <c r="X10" s="16" t="str">
        <f>"="</f>
        <v>=</v>
      </c>
      <c r="Y10" s="17">
        <f>Calc_sheet!E5</f>
        <v>-2.0993339999999998</v>
      </c>
      <c r="Z10" s="20"/>
      <c r="AA10" s="2"/>
      <c r="AB10" s="2"/>
      <c r="AC10" s="2"/>
      <c r="AD10" s="2"/>
      <c r="AE10" s="2"/>
      <c r="AF10" s="2"/>
    </row>
    <row r="11" spans="1:32" x14ac:dyDescent="0.25">
      <c r="A11" s="2"/>
      <c r="B11" s="2"/>
      <c r="C11" s="2"/>
      <c r="D11" s="2"/>
      <c r="E11" s="2"/>
      <c r="F11" s="6"/>
      <c r="G11" s="2"/>
      <c r="H11" s="11" t="str">
        <f>Calc_sheet!V11</f>
        <v/>
      </c>
      <c r="I11" s="35" t="str">
        <f>Calc_sheet!X11</f>
        <v/>
      </c>
      <c r="J11" s="14" t="str">
        <f>Calc_sheet!Y11</f>
        <v/>
      </c>
      <c r="K11" s="2"/>
      <c r="L11" s="2"/>
      <c r="M11" s="2"/>
      <c r="N11" s="2"/>
      <c r="O11" s="2"/>
      <c r="P11" s="2"/>
      <c r="Q11" s="6"/>
      <c r="R11" s="2"/>
      <c r="S11" s="2"/>
      <c r="T11" s="11" t="s">
        <v>8</v>
      </c>
      <c r="U11" s="17">
        <v>1.2660370000000001</v>
      </c>
      <c r="V11" s="2"/>
      <c r="W11" s="16">
        <f>Calc_sheet!J9</f>
        <v>0</v>
      </c>
      <c r="X11" s="2"/>
      <c r="Y11" s="2"/>
      <c r="Z11" s="20"/>
      <c r="AA11" s="2"/>
      <c r="AB11" s="2"/>
      <c r="AC11" s="2"/>
      <c r="AD11" s="2"/>
      <c r="AE11" s="2"/>
      <c r="AF11" s="2"/>
    </row>
    <row r="12" spans="1:32" x14ac:dyDescent="0.25">
      <c r="A12" s="2"/>
      <c r="B12" s="2"/>
      <c r="C12" s="2"/>
      <c r="D12" s="2"/>
      <c r="E12" s="2"/>
      <c r="F12" s="6"/>
      <c r="G12" s="2"/>
      <c r="H12" s="11" t="str">
        <f>Calc_sheet!V12</f>
        <v/>
      </c>
      <c r="I12" s="35" t="str">
        <f>Calc_sheet!X12</f>
        <v/>
      </c>
      <c r="J12" s="14" t="str">
        <f>Calc_sheet!Y12</f>
        <v/>
      </c>
      <c r="K12" s="2"/>
      <c r="L12" s="2"/>
      <c r="M12" s="2"/>
      <c r="N12" s="2"/>
      <c r="O12" s="2"/>
      <c r="P12" s="2"/>
      <c r="Q12" s="6"/>
      <c r="R12" s="2"/>
      <c r="S12" s="2"/>
      <c r="T12" s="11" t="s">
        <v>9</v>
      </c>
      <c r="U12" s="17">
        <v>-0.66847599999999996</v>
      </c>
      <c r="V12" s="2"/>
      <c r="W12" s="16">
        <f>Calc_sheet!J10</f>
        <v>0</v>
      </c>
      <c r="X12" s="2"/>
      <c r="Y12" s="2"/>
      <c r="Z12" s="20"/>
      <c r="AA12" s="2"/>
      <c r="AB12" s="2"/>
      <c r="AC12" s="2"/>
      <c r="AD12" s="2"/>
      <c r="AE12" s="2"/>
      <c r="AF12" s="2"/>
    </row>
    <row r="13" spans="1:32" x14ac:dyDescent="0.25">
      <c r="A13" s="2"/>
      <c r="B13" s="2"/>
      <c r="C13" s="2"/>
      <c r="D13" s="2"/>
      <c r="E13" s="2"/>
      <c r="F13" s="6"/>
      <c r="G13" s="2"/>
      <c r="H13" s="11" t="str">
        <f>Calc_sheet!V13</f>
        <v/>
      </c>
      <c r="I13" s="35" t="str">
        <f>Calc_sheet!X13</f>
        <v/>
      </c>
      <c r="J13" s="14" t="str">
        <f>Calc_sheet!Y13</f>
        <v/>
      </c>
      <c r="K13" s="2"/>
      <c r="L13" s="2"/>
      <c r="M13" s="2"/>
      <c r="N13" s="2"/>
      <c r="O13" s="2"/>
      <c r="P13" s="2"/>
      <c r="Q13" s="6"/>
      <c r="R13" s="2"/>
      <c r="S13" s="2"/>
      <c r="T13" s="11" t="s">
        <v>10</v>
      </c>
      <c r="U13" s="17">
        <v>-2.9592E-2</v>
      </c>
      <c r="V13" s="2"/>
      <c r="W13" s="16">
        <f>Calc_sheet!J11</f>
        <v>0</v>
      </c>
      <c r="X13" s="2"/>
      <c r="Y13" s="2"/>
      <c r="Z13" s="20"/>
      <c r="AA13" s="2"/>
      <c r="AB13" s="2"/>
      <c r="AC13" s="2"/>
      <c r="AD13" s="2"/>
      <c r="AE13" s="2"/>
      <c r="AF13" s="2"/>
    </row>
    <row r="14" spans="1:32" x14ac:dyDescent="0.25">
      <c r="A14" s="2"/>
      <c r="B14" s="2"/>
      <c r="C14" s="2"/>
      <c r="D14" s="2"/>
      <c r="E14" s="2"/>
      <c r="F14" s="6"/>
      <c r="G14" s="2"/>
      <c r="H14" s="11" t="str">
        <f>Calc_sheet!V14</f>
        <v/>
      </c>
      <c r="I14" s="35" t="str">
        <f>Calc_sheet!X14</f>
        <v/>
      </c>
      <c r="J14" s="14" t="str">
        <f>Calc_sheet!Y14</f>
        <v/>
      </c>
      <c r="K14" s="2"/>
      <c r="L14" s="2"/>
      <c r="M14" s="2"/>
      <c r="N14" s="2"/>
      <c r="O14" s="2"/>
      <c r="P14" s="2"/>
      <c r="Q14" s="6"/>
      <c r="R14" s="2"/>
      <c r="S14" s="2"/>
      <c r="T14" s="11" t="s">
        <v>11</v>
      </c>
      <c r="U14" s="17">
        <v>-0.24890699999999999</v>
      </c>
      <c r="V14" s="2"/>
      <c r="W14" s="16">
        <f>Calc_sheet!J12</f>
        <v>0</v>
      </c>
      <c r="X14" s="2"/>
      <c r="Y14" s="2"/>
      <c r="Z14" s="20"/>
      <c r="AA14" s="2"/>
      <c r="AB14" s="2"/>
      <c r="AC14" s="2"/>
      <c r="AD14" s="2"/>
      <c r="AE14" s="2"/>
      <c r="AF14" s="2"/>
    </row>
    <row r="15" spans="1:32" x14ac:dyDescent="0.25">
      <c r="A15" s="2"/>
      <c r="B15" s="2"/>
      <c r="C15" s="2"/>
      <c r="D15" s="2"/>
      <c r="E15" s="2"/>
      <c r="F15" s="6"/>
      <c r="G15" s="2"/>
      <c r="H15" s="11" t="str">
        <f>Calc_sheet!V15</f>
        <v/>
      </c>
      <c r="I15" s="35" t="str">
        <f>Calc_sheet!X15</f>
        <v/>
      </c>
      <c r="J15" s="14" t="str">
        <f>Calc_sheet!Y15</f>
        <v/>
      </c>
      <c r="K15" s="2"/>
      <c r="L15" s="2"/>
      <c r="M15" s="2"/>
      <c r="N15" s="2"/>
      <c r="O15" s="2"/>
      <c r="P15" s="2"/>
      <c r="Q15" s="6"/>
      <c r="R15" s="2"/>
      <c r="S15" s="2"/>
      <c r="T15" s="11" t="s">
        <v>12</v>
      </c>
      <c r="U15" s="17">
        <v>-0.69146200000000002</v>
      </c>
      <c r="V15" s="2"/>
      <c r="W15" s="16">
        <f>Calc_sheet!J13</f>
        <v>0</v>
      </c>
      <c r="X15" s="2"/>
      <c r="Y15" s="2"/>
      <c r="Z15" s="20"/>
      <c r="AA15" s="2"/>
      <c r="AB15" s="2"/>
      <c r="AC15" s="2"/>
      <c r="AD15" s="2"/>
      <c r="AE15" s="2"/>
      <c r="AF15" s="2"/>
    </row>
    <row r="16" spans="1:32" x14ac:dyDescent="0.25">
      <c r="A16" s="2"/>
      <c r="B16" s="2"/>
      <c r="C16" s="2"/>
      <c r="D16" s="2"/>
      <c r="E16" s="2"/>
      <c r="F16" s="7"/>
      <c r="G16" s="8"/>
      <c r="H16" s="12" t="str">
        <f>Calc_sheet!V16</f>
        <v/>
      </c>
      <c r="I16" s="36" t="str">
        <f>Calc_sheet!X16</f>
        <v/>
      </c>
      <c r="J16" s="15" t="str">
        <f>Calc_sheet!Y16</f>
        <v/>
      </c>
      <c r="K16" s="2"/>
      <c r="L16" s="2"/>
      <c r="M16" s="2"/>
      <c r="N16" s="2"/>
      <c r="O16" s="2"/>
      <c r="P16" s="2"/>
      <c r="Q16" s="6"/>
      <c r="R16" s="2"/>
      <c r="S16" s="2"/>
      <c r="T16" s="11" t="s">
        <v>13</v>
      </c>
      <c r="U16" s="17">
        <v>0.90825599999999995</v>
      </c>
      <c r="V16" s="2"/>
      <c r="W16" s="16">
        <f>Calc_sheet!J14</f>
        <v>0</v>
      </c>
      <c r="X16" s="2"/>
      <c r="Y16" s="2"/>
      <c r="Z16" s="20"/>
      <c r="AA16" s="2"/>
      <c r="AB16" s="2"/>
      <c r="AC16" s="2"/>
      <c r="AD16" s="2"/>
      <c r="AE16" s="2"/>
      <c r="AF16" s="2"/>
    </row>
    <row r="17" spans="1:3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6"/>
      <c r="R17" s="2"/>
      <c r="S17" s="2"/>
      <c r="T17" s="11" t="s">
        <v>14</v>
      </c>
      <c r="U17" s="17">
        <v>0.41668100000000002</v>
      </c>
      <c r="V17" s="2"/>
      <c r="W17" s="16">
        <f>Calc_sheet!J15</f>
        <v>0</v>
      </c>
      <c r="X17" s="2"/>
      <c r="Y17" s="2"/>
      <c r="Z17" s="20"/>
      <c r="AA17" s="2"/>
      <c r="AB17" s="2"/>
      <c r="AC17" s="2"/>
      <c r="AD17" s="2"/>
      <c r="AE17" s="2"/>
      <c r="AF17" s="2"/>
    </row>
    <row r="18" spans="1:3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6"/>
      <c r="R18" s="2"/>
      <c r="S18" s="2"/>
      <c r="T18" s="2"/>
      <c r="U18" s="2"/>
      <c r="V18" s="2"/>
      <c r="W18" s="2"/>
      <c r="X18" s="2"/>
      <c r="Y18" s="2"/>
      <c r="Z18" s="20"/>
      <c r="AA18" s="2"/>
      <c r="AB18" s="2"/>
      <c r="AC18" s="2"/>
      <c r="AD18" s="2"/>
      <c r="AE18" s="2"/>
      <c r="AF18" s="2"/>
    </row>
    <row r="19" spans="1:3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7"/>
      <c r="R19" s="8"/>
      <c r="S19" s="8"/>
      <c r="T19" s="8"/>
      <c r="U19" s="8"/>
      <c r="V19" s="8"/>
      <c r="W19" s="8"/>
      <c r="X19" s="8"/>
      <c r="Y19" s="8"/>
      <c r="Z19" s="9"/>
      <c r="AA19" s="2"/>
      <c r="AB19" s="2"/>
      <c r="AC19" s="2"/>
      <c r="AD19" s="2"/>
      <c r="AE19" s="2"/>
      <c r="AF19" s="2"/>
    </row>
    <row r="20" spans="1:3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</sheetData>
  <sheetProtection algorithmName="SHA-512" hashValue="IvijXOVv6MCMRarviOc22j8zalgrWxskjUpwC+4gtcA7bn3RTBRXXEuBpVED6u2GivLSeVZisDSMPZqM+It+TQ==" saltValue="8RbFYElu6iwakicv+mOr9A==" spinCount="100000" sheet="1" objects="1" scenarios="1" selectLockedCells="1"/>
  <protectedRanges>
    <protectedRange sqref="D5:D8" name="Selection Range"/>
  </protectedRanges>
  <dataValidations count="4">
    <dataValidation type="list" allowBlank="1" showInputMessage="1" showErrorMessage="1" sqref="D5" xr:uid="{00000000-0002-0000-0000-000000000000}">
      <formula1>"1,3,Average"</formula1>
    </dataValidation>
    <dataValidation type="list" allowBlank="1" showInputMessage="1" showErrorMessage="1" sqref="D6" xr:uid="{00000000-0002-0000-0000-000001000000}">
      <formula1>"Left,Right,Average"</formula1>
    </dataValidation>
    <dataValidation type="list" allowBlank="1" showInputMessage="1" showErrorMessage="1" sqref="D8" xr:uid="{00000000-0002-0000-0000-000002000000}">
      <formula1>"Low,High,Average"</formula1>
    </dataValidation>
    <dataValidation type="list" allowBlank="1" showInputMessage="1" showErrorMessage="1" sqref="D7" xr:uid="{3B08FFAE-22F8-4CFF-8F2F-9DC343A21858}">
      <formula1>"Small,Large,Average"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Z23"/>
  <sheetViews>
    <sheetView topLeftCell="E1" workbookViewId="0">
      <selection activeCell="T23" sqref="T23"/>
    </sheetView>
  </sheetViews>
  <sheetFormatPr defaultRowHeight="15" x14ac:dyDescent="0.25"/>
  <cols>
    <col min="2" max="2" width="45" customWidth="1"/>
    <col min="11" max="11" width="11.140625" customWidth="1"/>
  </cols>
  <sheetData>
    <row r="2" spans="2:26" ht="15" customHeight="1" x14ac:dyDescent="0.25"/>
    <row r="3" spans="2:26" ht="15" customHeight="1" x14ac:dyDescent="0.25">
      <c r="G3" t="s">
        <v>2</v>
      </c>
      <c r="J3" s="37">
        <v>1</v>
      </c>
      <c r="K3" t="str">
        <f>IF(J3,G3,"")</f>
        <v>Intercept</v>
      </c>
      <c r="L3" s="37">
        <f>J3</f>
        <v>1</v>
      </c>
      <c r="O3">
        <f>C5*J3</f>
        <v>-2.0993339999999998</v>
      </c>
      <c r="P3">
        <f>ROUNDUP(J3,0)</f>
        <v>1</v>
      </c>
      <c r="R3">
        <v>1</v>
      </c>
      <c r="T3">
        <v>1</v>
      </c>
      <c r="U3">
        <f t="shared" ref="U3:U4" si="0">IFERROR(MATCH($T3,$R$3:$R$15,0),"")</f>
        <v>1</v>
      </c>
      <c r="V3" t="str">
        <f t="shared" ref="V3" si="1">IFERROR(INDEX($G$3:$G$15,$U3),IF(U2&lt;&gt;"","Sum:",""))</f>
        <v>Intercept</v>
      </c>
      <c r="W3">
        <f>IFERROR(INDEX($O$3:$O$15,$U3),"")</f>
        <v>-2.0993339999999998</v>
      </c>
      <c r="X3" t="str">
        <f>IFERROR(IFERROR(IF(AND(U3="",U2&lt;&gt;""),"          =","[" &amp; SUBSTITUTE(TEXT(Z3,"0,00"),",",".") &amp; "] " &amp; ROUND(W3,3)),"[" &amp; SUBSTITUTE(TEXT(Z3,"0,00"),",",".") &amp; "] " &amp; ROUND(W3,3)),"")</f>
        <v>[1.00] -2,099</v>
      </c>
      <c r="Y3" s="1" t="str">
        <f>IF(U3&lt;&gt;"","+             ",IF(AND(U3="",U2&lt;&gt;""),SUM($W$3:$W3),""))</f>
        <v xml:space="preserve">+             </v>
      </c>
      <c r="Z3">
        <f>IFERROR(INDEX($L$3:$L$15,$U3),"")</f>
        <v>1</v>
      </c>
    </row>
    <row r="4" spans="2:26" ht="15" customHeight="1" x14ac:dyDescent="0.25">
      <c r="B4" t="s">
        <v>0</v>
      </c>
      <c r="C4" t="s">
        <v>1</v>
      </c>
      <c r="G4" t="str">
        <f>Dashboard!C5</f>
        <v>Session</v>
      </c>
      <c r="H4">
        <f>Dashboard!D5</f>
        <v>3</v>
      </c>
      <c r="J4" s="37">
        <f>IF(H4="Average",0.5,IF(H4=3,0,1))</f>
        <v>0</v>
      </c>
      <c r="K4" t="str">
        <f>IF(J4,G4,"")</f>
        <v/>
      </c>
      <c r="L4" s="37">
        <f t="shared" ref="L4:L7" si="2">J4</f>
        <v>0</v>
      </c>
      <c r="O4">
        <f t="shared" ref="O4:O15" si="3">C6*J4</f>
        <v>0</v>
      </c>
      <c r="P4">
        <f t="shared" ref="P4:P15" si="4">ROUNDUP(J4,0)</f>
        <v>0</v>
      </c>
      <c r="R4">
        <f>IF(K4&lt;&gt;"",SUM($P$3:$P4),0)</f>
        <v>0</v>
      </c>
      <c r="T4">
        <v>2</v>
      </c>
      <c r="U4" t="str">
        <f t="shared" si="0"/>
        <v/>
      </c>
      <c r="V4" t="str">
        <f>IFERROR(INDEX($G$3:$G$15,$U4),IF(U3&lt;&gt;"","Score:",""))</f>
        <v>Score:</v>
      </c>
      <c r="W4" t="str">
        <f t="shared" ref="W4:W16" si="5">IFERROR(INDEX($O$3:$O$15,$U4),"")</f>
        <v/>
      </c>
      <c r="X4" t="str">
        <f t="shared" ref="X4:X16" si="6">IFERROR(IFERROR(IF(AND(U4="",U3&lt;&gt;""),"          =","[" &amp; SUBSTITUTE(TEXT(Z4,"0,00"),",",".") &amp; "] " &amp; ROUND(W4,3)),"[" &amp; SUBSTITUTE(TEXT(Z4,"0,00"),",",".") &amp; "] " &amp; ROUND(W4,3)),"")</f>
        <v xml:space="preserve">          =</v>
      </c>
      <c r="Y4" s="1">
        <f>IF(U4&lt;&gt;"","+             ",IF(AND(U4="",U3&lt;&gt;""),SUM($W$3:$W4),""))</f>
        <v>-2.0993339999999998</v>
      </c>
      <c r="Z4" t="str">
        <f>IFERROR(INDEX($L$3:$L$15,$U4),"")</f>
        <v/>
      </c>
    </row>
    <row r="5" spans="2:26" ht="15" customHeight="1" x14ac:dyDescent="0.25">
      <c r="B5" t="s">
        <v>2</v>
      </c>
      <c r="C5">
        <v>-2.0993339999999998</v>
      </c>
      <c r="E5">
        <f t="array" ref="E5">MMULT(TRANSPOSE(J3:J15),C5:C17)</f>
        <v>-2.0993339999999998</v>
      </c>
      <c r="G5" t="str">
        <f>Dashboard!C6</f>
        <v>Hemisphere</v>
      </c>
      <c r="H5" t="str">
        <f>Dashboard!D6</f>
        <v>Right</v>
      </c>
      <c r="J5" s="37">
        <f>IF(H5="Average",0.5,IF(H5="Right",0,1))</f>
        <v>0</v>
      </c>
      <c r="K5" t="str">
        <f t="shared" ref="K5:K15" si="7">IF(J5,G5,"")</f>
        <v/>
      </c>
      <c r="L5" s="37">
        <f t="shared" si="2"/>
        <v>0</v>
      </c>
      <c r="O5">
        <f t="shared" si="3"/>
        <v>0</v>
      </c>
      <c r="P5">
        <f t="shared" si="4"/>
        <v>0</v>
      </c>
      <c r="R5">
        <f>IF(K5&lt;&gt;"",SUM($P$3:$P5),0)</f>
        <v>0</v>
      </c>
      <c r="T5">
        <v>3</v>
      </c>
      <c r="U5" t="str">
        <f>IFERROR(MATCH($T5,$R$3:$R$15,0),"")</f>
        <v/>
      </c>
      <c r="V5" t="str">
        <f t="shared" ref="V5:V16" si="8">IFERROR(INDEX($G$3:$G$15,$U5),IF(U4&lt;&gt;"","Score:",""))</f>
        <v/>
      </c>
      <c r="W5" t="str">
        <f t="shared" si="5"/>
        <v/>
      </c>
      <c r="X5" t="str">
        <f t="shared" si="6"/>
        <v/>
      </c>
      <c r="Y5" s="1" t="str">
        <f>IF(U5&lt;&gt;"","+             ",IF(AND(U5="",U4&lt;&gt;""),SUM($W$3:$W5),""))</f>
        <v/>
      </c>
      <c r="Z5" t="str">
        <f t="shared" ref="Z5:Z16" si="9">IFERROR(INDEX($L$3:$L$15,$U5),"")</f>
        <v/>
      </c>
    </row>
    <row r="6" spans="2:26" ht="15" customHeight="1" x14ac:dyDescent="0.35">
      <c r="B6" t="s">
        <v>15</v>
      </c>
      <c r="C6">
        <v>8.8284000000000001E-2</v>
      </c>
      <c r="G6" t="str">
        <f>Dashboard!C7</f>
        <v>Prime</v>
      </c>
      <c r="H6" t="str">
        <f>Dashboard!D7</f>
        <v>Large</v>
      </c>
      <c r="J6" s="37">
        <f>IF(H6="Average",0.5,IF(H6="Large",0,1))</f>
        <v>0</v>
      </c>
      <c r="K6" t="str">
        <f t="shared" si="7"/>
        <v/>
      </c>
      <c r="L6" s="37">
        <f t="shared" si="2"/>
        <v>0</v>
      </c>
      <c r="O6">
        <f t="shared" si="3"/>
        <v>0</v>
      </c>
      <c r="P6">
        <f t="shared" si="4"/>
        <v>0</v>
      </c>
      <c r="R6">
        <f>IF(K6&lt;&gt;"",SUM($P$3:$P6),0)</f>
        <v>0</v>
      </c>
      <c r="T6">
        <v>4</v>
      </c>
      <c r="U6" t="str">
        <f t="shared" ref="U6:U16" si="10">IFERROR(MATCH($T6,$R$3:$R$15,0),"")</f>
        <v/>
      </c>
      <c r="V6" t="str">
        <f t="shared" si="8"/>
        <v/>
      </c>
      <c r="W6" t="str">
        <f t="shared" si="5"/>
        <v/>
      </c>
      <c r="X6" t="str">
        <f t="shared" si="6"/>
        <v/>
      </c>
      <c r="Y6" s="1" t="str">
        <f>IF(U6&lt;&gt;"","+             ",IF(AND(U6="",U5&lt;&gt;""),SUM($W$3:$W6),""))</f>
        <v/>
      </c>
      <c r="Z6" t="str">
        <f t="shared" si="9"/>
        <v/>
      </c>
    </row>
    <row r="7" spans="2:26" ht="15" customHeight="1" x14ac:dyDescent="0.35">
      <c r="B7" t="s">
        <v>16</v>
      </c>
      <c r="C7">
        <v>-0.26841199999999998</v>
      </c>
      <c r="G7" t="str">
        <f>Dashboard!C8</f>
        <v>Target</v>
      </c>
      <c r="H7" t="str">
        <f>Dashboard!D8</f>
        <v>High</v>
      </c>
      <c r="J7" s="37">
        <f>IF(H7="Average",0.5,IF(H7="High",0,1))</f>
        <v>0</v>
      </c>
      <c r="K7" t="str">
        <f t="shared" si="7"/>
        <v/>
      </c>
      <c r="L7" s="37">
        <f t="shared" si="2"/>
        <v>0</v>
      </c>
      <c r="O7">
        <f t="shared" si="3"/>
        <v>0</v>
      </c>
      <c r="P7">
        <f t="shared" si="4"/>
        <v>0</v>
      </c>
      <c r="R7">
        <f>IF(K7&lt;&gt;"",SUM($P$3:$P7),0)</f>
        <v>0</v>
      </c>
      <c r="T7">
        <v>5</v>
      </c>
      <c r="U7" t="str">
        <f t="shared" si="10"/>
        <v/>
      </c>
      <c r="V7" t="str">
        <f t="shared" si="8"/>
        <v/>
      </c>
      <c r="W7" t="str">
        <f t="shared" si="5"/>
        <v/>
      </c>
      <c r="X7" t="str">
        <f t="shared" si="6"/>
        <v/>
      </c>
      <c r="Y7" s="1" t="str">
        <f>IF(U7&lt;&gt;"","+             ",IF(AND(U7="",U6&lt;&gt;""),SUM($W$3:$W7),""))</f>
        <v/>
      </c>
      <c r="Z7" t="str">
        <f t="shared" si="9"/>
        <v/>
      </c>
    </row>
    <row r="8" spans="2:26" ht="15" customHeight="1" x14ac:dyDescent="0.35">
      <c r="B8" t="s">
        <v>17</v>
      </c>
      <c r="C8">
        <v>-1.7773000000000001</v>
      </c>
      <c r="G8" t="s">
        <v>7</v>
      </c>
      <c r="J8" s="37">
        <f>J4*J5</f>
        <v>0</v>
      </c>
      <c r="K8" t="str">
        <f t="shared" si="7"/>
        <v/>
      </c>
      <c r="L8">
        <f>IF(J8,L4/2,0)</f>
        <v>0</v>
      </c>
      <c r="M8">
        <f>IF(J8,L5/2,0)</f>
        <v>0</v>
      </c>
      <c r="O8">
        <f t="shared" si="3"/>
        <v>0</v>
      </c>
      <c r="P8">
        <f t="shared" si="4"/>
        <v>0</v>
      </c>
      <c r="R8">
        <f>IF(K8&lt;&gt;"",SUM($P$3:$P8),0)</f>
        <v>0</v>
      </c>
      <c r="T8">
        <v>6</v>
      </c>
      <c r="U8" t="str">
        <f t="shared" si="10"/>
        <v/>
      </c>
      <c r="V8" t="str">
        <f t="shared" si="8"/>
        <v/>
      </c>
      <c r="W8" t="str">
        <f t="shared" si="5"/>
        <v/>
      </c>
      <c r="X8" t="str">
        <f t="shared" si="6"/>
        <v/>
      </c>
      <c r="Y8" s="1" t="str">
        <f>IF(U8&lt;&gt;"","+             ",IF(AND(U8="",U7&lt;&gt;""),SUM($W$3:$W8),""))</f>
        <v/>
      </c>
      <c r="Z8" t="str">
        <f t="shared" si="9"/>
        <v/>
      </c>
    </row>
    <row r="9" spans="2:26" ht="15" customHeight="1" x14ac:dyDescent="0.35">
      <c r="B9" t="s">
        <v>18</v>
      </c>
      <c r="C9">
        <v>-0.64398500000000003</v>
      </c>
      <c r="G9" t="s">
        <v>8</v>
      </c>
      <c r="J9" s="37">
        <f>J4*J6</f>
        <v>0</v>
      </c>
      <c r="K9" t="str">
        <f t="shared" si="7"/>
        <v/>
      </c>
      <c r="L9">
        <f>IF(J9,L4/2,0)</f>
        <v>0</v>
      </c>
      <c r="M9">
        <f>IF(J9,L6/2,0)</f>
        <v>0</v>
      </c>
      <c r="O9">
        <f t="shared" si="3"/>
        <v>0</v>
      </c>
      <c r="P9">
        <f t="shared" si="4"/>
        <v>0</v>
      </c>
      <c r="R9">
        <f>IF(K9&lt;&gt;"",SUM($P$3:$P9),0)</f>
        <v>0</v>
      </c>
      <c r="T9">
        <v>7</v>
      </c>
      <c r="U9" t="str">
        <f t="shared" si="10"/>
        <v/>
      </c>
      <c r="V9" t="str">
        <f t="shared" si="8"/>
        <v/>
      </c>
      <c r="W9" t="str">
        <f t="shared" si="5"/>
        <v/>
      </c>
      <c r="X9" t="str">
        <f t="shared" si="6"/>
        <v/>
      </c>
      <c r="Y9" s="1" t="str">
        <f>IF(U9&lt;&gt;"","+             ",IF(AND(U9="",U8&lt;&gt;""),SUM($W$3:$W9),""))</f>
        <v/>
      </c>
      <c r="Z9" t="str">
        <f t="shared" si="9"/>
        <v/>
      </c>
    </row>
    <row r="10" spans="2:26" ht="15" customHeight="1" x14ac:dyDescent="0.35">
      <c r="B10" t="s">
        <v>19</v>
      </c>
      <c r="C10">
        <v>-0.51118699999999995</v>
      </c>
      <c r="G10" t="s">
        <v>9</v>
      </c>
      <c r="J10" s="37">
        <f>J4*J7</f>
        <v>0</v>
      </c>
      <c r="K10" t="str">
        <f t="shared" si="7"/>
        <v/>
      </c>
      <c r="L10">
        <f>IF(J10,L4/2,0)</f>
        <v>0</v>
      </c>
      <c r="M10">
        <f>IF(J10,L7/2,0)</f>
        <v>0</v>
      </c>
      <c r="O10">
        <f t="shared" si="3"/>
        <v>0</v>
      </c>
      <c r="P10">
        <f t="shared" si="4"/>
        <v>0</v>
      </c>
      <c r="R10">
        <f>IF(K10&lt;&gt;"",SUM($P$3:$P10),0)</f>
        <v>0</v>
      </c>
      <c r="T10">
        <v>8</v>
      </c>
      <c r="U10" t="str">
        <f t="shared" si="10"/>
        <v/>
      </c>
      <c r="V10" t="str">
        <f t="shared" si="8"/>
        <v/>
      </c>
      <c r="W10" t="str">
        <f t="shared" si="5"/>
        <v/>
      </c>
      <c r="X10" t="str">
        <f t="shared" si="6"/>
        <v/>
      </c>
      <c r="Y10" s="1" t="str">
        <f>IF(U10&lt;&gt;"","+             ",IF(AND(U10="",U9&lt;&gt;""),SUM($W$3:$W10),""))</f>
        <v/>
      </c>
      <c r="Z10" t="str">
        <f t="shared" si="9"/>
        <v/>
      </c>
    </row>
    <row r="11" spans="2:26" ht="15" customHeight="1" x14ac:dyDescent="0.35">
      <c r="B11" t="s">
        <v>20</v>
      </c>
      <c r="C11">
        <v>1.2660370000000001</v>
      </c>
      <c r="G11" t="s">
        <v>10</v>
      </c>
      <c r="J11" s="37">
        <f>J5*J6</f>
        <v>0</v>
      </c>
      <c r="K11" t="str">
        <f t="shared" si="7"/>
        <v/>
      </c>
      <c r="L11">
        <f>IF(J11,L5/2,0)</f>
        <v>0</v>
      </c>
      <c r="M11">
        <f>IF(J11,L6/2,0)</f>
        <v>0</v>
      </c>
      <c r="O11">
        <f t="shared" si="3"/>
        <v>0</v>
      </c>
      <c r="P11">
        <f t="shared" si="4"/>
        <v>0</v>
      </c>
      <c r="R11">
        <f>IF(K11&lt;&gt;"",SUM($P$3:$P11),0)</f>
        <v>0</v>
      </c>
      <c r="T11">
        <v>9</v>
      </c>
      <c r="U11" t="str">
        <f t="shared" si="10"/>
        <v/>
      </c>
      <c r="V11" t="str">
        <f t="shared" si="8"/>
        <v/>
      </c>
      <c r="W11" t="str">
        <f t="shared" si="5"/>
        <v/>
      </c>
      <c r="X11" t="str">
        <f t="shared" si="6"/>
        <v/>
      </c>
      <c r="Y11" s="1" t="str">
        <f>IF(U11&lt;&gt;"","+             ",IF(AND(U11="",U10&lt;&gt;""),SUM($W$3:$W11),""))</f>
        <v/>
      </c>
      <c r="Z11" t="str">
        <f t="shared" si="9"/>
        <v/>
      </c>
    </row>
    <row r="12" spans="2:26" ht="15" customHeight="1" x14ac:dyDescent="0.35">
      <c r="B12" t="s">
        <v>21</v>
      </c>
      <c r="C12">
        <v>-0.66847599999999996</v>
      </c>
      <c r="G12" t="s">
        <v>11</v>
      </c>
      <c r="J12" s="37">
        <f>J5*J7</f>
        <v>0</v>
      </c>
      <c r="K12" t="str">
        <f t="shared" si="7"/>
        <v/>
      </c>
      <c r="L12">
        <f>IF(J12,L5/2,0)</f>
        <v>0</v>
      </c>
      <c r="M12">
        <f>IF(J12,L7/2,0)</f>
        <v>0</v>
      </c>
      <c r="O12">
        <f t="shared" si="3"/>
        <v>0</v>
      </c>
      <c r="P12">
        <f t="shared" si="4"/>
        <v>0</v>
      </c>
      <c r="R12">
        <f>IF(K12&lt;&gt;"",SUM($P$3:$P12),0)</f>
        <v>0</v>
      </c>
      <c r="T12">
        <v>10</v>
      </c>
      <c r="U12" t="str">
        <f t="shared" si="10"/>
        <v/>
      </c>
      <c r="V12" t="str">
        <f t="shared" si="8"/>
        <v/>
      </c>
      <c r="W12" t="str">
        <f t="shared" si="5"/>
        <v/>
      </c>
      <c r="X12" t="str">
        <f t="shared" si="6"/>
        <v/>
      </c>
      <c r="Y12" s="1" t="str">
        <f>IF(U12&lt;&gt;"","+             ",IF(AND(U12="",U11&lt;&gt;""),SUM($W$3:$W12),""))</f>
        <v/>
      </c>
      <c r="Z12" t="str">
        <f t="shared" si="9"/>
        <v/>
      </c>
    </row>
    <row r="13" spans="2:26" ht="15" customHeight="1" x14ac:dyDescent="0.35">
      <c r="B13" t="s">
        <v>22</v>
      </c>
      <c r="C13">
        <v>-2.9592E-2</v>
      </c>
      <c r="G13" t="s">
        <v>12</v>
      </c>
      <c r="J13" s="37">
        <f>J6*J7</f>
        <v>0</v>
      </c>
      <c r="K13" t="str">
        <f t="shared" si="7"/>
        <v/>
      </c>
      <c r="L13">
        <f>IF(J13,L6/2,0)</f>
        <v>0</v>
      </c>
      <c r="M13">
        <f>IF(J13,L7/2,0)</f>
        <v>0</v>
      </c>
      <c r="O13">
        <f t="shared" si="3"/>
        <v>0</v>
      </c>
      <c r="P13">
        <f t="shared" si="4"/>
        <v>0</v>
      </c>
      <c r="R13">
        <f>IF(K13&lt;&gt;"",SUM($P$3:$P13),0)</f>
        <v>0</v>
      </c>
      <c r="T13">
        <v>11</v>
      </c>
      <c r="U13" t="str">
        <f t="shared" si="10"/>
        <v/>
      </c>
      <c r="V13" t="str">
        <f t="shared" si="8"/>
        <v/>
      </c>
      <c r="W13" t="str">
        <f t="shared" si="5"/>
        <v/>
      </c>
      <c r="X13" t="str">
        <f t="shared" si="6"/>
        <v/>
      </c>
      <c r="Y13" s="1" t="str">
        <f>IF(U13&lt;&gt;"","+             ",IF(AND(U13="",U12&lt;&gt;""),SUM($W$3:$W13),""))</f>
        <v/>
      </c>
      <c r="Z13" t="str">
        <f t="shared" si="9"/>
        <v/>
      </c>
    </row>
    <row r="14" spans="2:26" ht="15" customHeight="1" x14ac:dyDescent="0.35">
      <c r="B14" t="s">
        <v>23</v>
      </c>
      <c r="C14">
        <v>-0.24890699999999999</v>
      </c>
      <c r="G14" t="s">
        <v>13</v>
      </c>
      <c r="J14" s="37">
        <f>J4*J5*J7</f>
        <v>0</v>
      </c>
      <c r="K14" t="str">
        <f t="shared" si="7"/>
        <v/>
      </c>
      <c r="L14">
        <f>IF(J14,L4/3,0)</f>
        <v>0</v>
      </c>
      <c r="M14">
        <f>IF(J14,L5/3,0)</f>
        <v>0</v>
      </c>
      <c r="N14">
        <f>IF(J14,L7/3,0)</f>
        <v>0</v>
      </c>
      <c r="O14">
        <f t="shared" si="3"/>
        <v>0</v>
      </c>
      <c r="P14">
        <f t="shared" si="4"/>
        <v>0</v>
      </c>
      <c r="R14">
        <f>IF(K14&lt;&gt;"",SUM($P$3:$P14),0)</f>
        <v>0</v>
      </c>
      <c r="T14">
        <v>12</v>
      </c>
      <c r="U14" t="str">
        <f t="shared" si="10"/>
        <v/>
      </c>
      <c r="V14" t="str">
        <f t="shared" si="8"/>
        <v/>
      </c>
      <c r="W14" t="str">
        <f t="shared" si="5"/>
        <v/>
      </c>
      <c r="X14" t="str">
        <f t="shared" si="6"/>
        <v/>
      </c>
      <c r="Y14" s="1" t="str">
        <f>IF(U14&lt;&gt;"","+             ",IF(AND(U14="",U13&lt;&gt;""),SUM($W$3:$W14),""))</f>
        <v/>
      </c>
      <c r="Z14" t="str">
        <f t="shared" si="9"/>
        <v/>
      </c>
    </row>
    <row r="15" spans="2:26" ht="15" customHeight="1" x14ac:dyDescent="0.35">
      <c r="B15" t="s">
        <v>24</v>
      </c>
      <c r="C15">
        <v>-0.69146200000000002</v>
      </c>
      <c r="G15" t="s">
        <v>14</v>
      </c>
      <c r="J15" s="37">
        <f>J4*J6*J7</f>
        <v>0</v>
      </c>
      <c r="K15" t="str">
        <f t="shared" si="7"/>
        <v/>
      </c>
      <c r="L15">
        <f>IF(J15,L4/3,0)</f>
        <v>0</v>
      </c>
      <c r="M15">
        <f>IF(J15,L6/3,0)</f>
        <v>0</v>
      </c>
      <c r="N15">
        <f>IF(J15,L7/3,0)</f>
        <v>0</v>
      </c>
      <c r="O15">
        <f t="shared" si="3"/>
        <v>0</v>
      </c>
      <c r="P15">
        <f t="shared" si="4"/>
        <v>0</v>
      </c>
      <c r="R15">
        <f>IF(K15&lt;&gt;"",SUM($P$3:$P15),0)</f>
        <v>0</v>
      </c>
      <c r="T15">
        <v>13</v>
      </c>
      <c r="U15" t="str">
        <f t="shared" si="10"/>
        <v/>
      </c>
      <c r="V15" t="str">
        <f t="shared" si="8"/>
        <v/>
      </c>
      <c r="W15" t="str">
        <f t="shared" si="5"/>
        <v/>
      </c>
      <c r="X15" t="str">
        <f t="shared" si="6"/>
        <v/>
      </c>
      <c r="Y15" s="1" t="str">
        <f>IF(U15&lt;&gt;"","+             ",IF(AND(U15="",U14&lt;&gt;""),SUM($W$3:$W15),""))</f>
        <v/>
      </c>
      <c r="Z15" t="str">
        <f t="shared" si="9"/>
        <v/>
      </c>
    </row>
    <row r="16" spans="2:26" ht="15" customHeight="1" x14ac:dyDescent="0.35">
      <c r="B16" t="s">
        <v>25</v>
      </c>
      <c r="C16">
        <v>0.90825599999999995</v>
      </c>
      <c r="T16">
        <v>14</v>
      </c>
      <c r="U16" t="str">
        <f t="shared" si="10"/>
        <v/>
      </c>
      <c r="V16" t="str">
        <f t="shared" si="8"/>
        <v/>
      </c>
      <c r="W16" t="str">
        <f t="shared" si="5"/>
        <v/>
      </c>
      <c r="X16" t="str">
        <f t="shared" si="6"/>
        <v/>
      </c>
      <c r="Y16" s="1" t="str">
        <f>IF(U16&lt;&gt;"","+             ",IF(AND(U16="",U15&lt;&gt;""),SUM($W$3:$W16),""))</f>
        <v/>
      </c>
      <c r="Z16" t="str">
        <f t="shared" si="9"/>
        <v/>
      </c>
    </row>
    <row r="17" spans="2:20" ht="15" customHeight="1" x14ac:dyDescent="0.35">
      <c r="B17" t="s">
        <v>26</v>
      </c>
      <c r="C17">
        <v>0.41668100000000002</v>
      </c>
    </row>
    <row r="18" spans="2:20" ht="15" customHeight="1" x14ac:dyDescent="0.25"/>
    <row r="19" spans="2:20" ht="15" customHeight="1" x14ac:dyDescent="0.25"/>
    <row r="20" spans="2:20" ht="15" customHeight="1" x14ac:dyDescent="0.25"/>
    <row r="21" spans="2:20" ht="15" customHeight="1" x14ac:dyDescent="0.25"/>
    <row r="23" spans="2:20" x14ac:dyDescent="0.25">
      <c r="T23">
        <f>INDEX(Y3:Y16,MATCH("Score:",V3:V16,0))</f>
        <v>-2.0993339999999998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E87CF-7EE6-40FF-9556-61F989408B42}">
  <sheetPr codeName="Sheet4"/>
  <dimension ref="F2:AX97"/>
  <sheetViews>
    <sheetView topLeftCell="AA12" workbookViewId="0">
      <selection activeCell="AF31" sqref="AF31"/>
    </sheetView>
  </sheetViews>
  <sheetFormatPr defaultRowHeight="15" x14ac:dyDescent="0.25"/>
  <cols>
    <col min="2" max="2" width="9.140625" customWidth="1"/>
  </cols>
  <sheetData>
    <row r="2" spans="6:48" x14ac:dyDescent="0.25">
      <c r="F2" t="s">
        <v>0</v>
      </c>
      <c r="G2" t="s">
        <v>1</v>
      </c>
    </row>
    <row r="3" spans="6:48" x14ac:dyDescent="0.25">
      <c r="F3" s="1" t="s">
        <v>2</v>
      </c>
      <c r="G3">
        <v>-2.0993339999999998</v>
      </c>
    </row>
    <row r="4" spans="6:48" x14ac:dyDescent="0.25">
      <c r="F4" s="1" t="s">
        <v>32</v>
      </c>
      <c r="G4">
        <v>8.8284000000000001E-2</v>
      </c>
    </row>
    <row r="5" spans="6:48" x14ac:dyDescent="0.25">
      <c r="F5" s="1" t="s">
        <v>33</v>
      </c>
      <c r="G5">
        <v>-0.26841199999999998</v>
      </c>
    </row>
    <row r="6" spans="6:48" x14ac:dyDescent="0.25">
      <c r="F6" s="1" t="s">
        <v>34</v>
      </c>
      <c r="G6">
        <v>-1.7773000000000001</v>
      </c>
    </row>
    <row r="7" spans="6:48" x14ac:dyDescent="0.25">
      <c r="F7" s="1" t="s">
        <v>35</v>
      </c>
      <c r="G7">
        <v>-0.64398500000000003</v>
      </c>
    </row>
    <row r="8" spans="6:48" x14ac:dyDescent="0.25">
      <c r="F8" s="1" t="s">
        <v>36</v>
      </c>
      <c r="G8">
        <v>-0.51118699999999995</v>
      </c>
    </row>
    <row r="9" spans="6:48" x14ac:dyDescent="0.25">
      <c r="F9" s="1" t="s">
        <v>37</v>
      </c>
      <c r="G9">
        <v>1.2660370000000001</v>
      </c>
    </row>
    <row r="10" spans="6:48" x14ac:dyDescent="0.25">
      <c r="F10" s="1" t="s">
        <v>38</v>
      </c>
      <c r="G10">
        <v>-0.66847599999999996</v>
      </c>
    </row>
    <row r="11" spans="6:48" x14ac:dyDescent="0.25">
      <c r="F11" s="1" t="s">
        <v>39</v>
      </c>
      <c r="G11">
        <v>-2.9592E-2</v>
      </c>
    </row>
    <row r="12" spans="6:48" x14ac:dyDescent="0.25">
      <c r="F12" s="1" t="s">
        <v>40</v>
      </c>
      <c r="G12">
        <v>-0.24890699999999999</v>
      </c>
    </row>
    <row r="13" spans="6:48" x14ac:dyDescent="0.25">
      <c r="F13" s="1" t="s">
        <v>41</v>
      </c>
      <c r="G13">
        <v>-0.69146200000000002</v>
      </c>
    </row>
    <row r="14" spans="6:48" x14ac:dyDescent="0.25">
      <c r="F14" s="1" t="s">
        <v>42</v>
      </c>
      <c r="G14">
        <v>0.90825599999999995</v>
      </c>
      <c r="AU14" t="s">
        <v>56</v>
      </c>
      <c r="AV14">
        <f>Calc_sheet!T23</f>
        <v>-2.0993339999999998</v>
      </c>
    </row>
    <row r="15" spans="6:48" x14ac:dyDescent="0.25">
      <c r="F15" s="1" t="s">
        <v>43</v>
      </c>
      <c r="G15">
        <v>0.41668100000000002</v>
      </c>
    </row>
    <row r="16" spans="6:48" x14ac:dyDescent="0.25">
      <c r="I16" t="s">
        <v>2</v>
      </c>
      <c r="J16" t="s">
        <v>3</v>
      </c>
      <c r="K16" t="s">
        <v>4</v>
      </c>
      <c r="L16" t="s">
        <v>5</v>
      </c>
      <c r="M16" t="s">
        <v>6</v>
      </c>
      <c r="N16" t="s">
        <v>7</v>
      </c>
      <c r="O16" t="s">
        <v>8</v>
      </c>
      <c r="P16" t="s">
        <v>9</v>
      </c>
      <c r="Q16" t="s">
        <v>10</v>
      </c>
      <c r="R16" t="s">
        <v>11</v>
      </c>
      <c r="S16" t="s">
        <v>12</v>
      </c>
      <c r="T16" t="s">
        <v>13</v>
      </c>
      <c r="U16" t="s">
        <v>14</v>
      </c>
      <c r="V16" t="s">
        <v>56</v>
      </c>
    </row>
    <row r="17" spans="9:50" x14ac:dyDescent="0.25">
      <c r="I17">
        <v>1</v>
      </c>
      <c r="J17">
        <v>0</v>
      </c>
      <c r="K17">
        <v>0</v>
      </c>
      <c r="L17">
        <v>0</v>
      </c>
      <c r="M17">
        <v>0</v>
      </c>
      <c r="N17" s="42">
        <f>J17*K17</f>
        <v>0</v>
      </c>
      <c r="O17" s="42">
        <f>J17*L17</f>
        <v>0</v>
      </c>
      <c r="P17" s="42">
        <f>J17*M17</f>
        <v>0</v>
      </c>
      <c r="Q17" s="42">
        <f>K17*L17</f>
        <v>0</v>
      </c>
      <c r="R17" s="42">
        <f>K17*M17</f>
        <v>0</v>
      </c>
      <c r="S17" s="42">
        <f>L17*M17</f>
        <v>0</v>
      </c>
      <c r="T17" s="42">
        <f>J17*K17*M17</f>
        <v>0</v>
      </c>
      <c r="U17" s="42">
        <f>J17*L17*M17</f>
        <v>0</v>
      </c>
      <c r="V17">
        <f>MMULT(I17:U17,$G$3:$G$15)</f>
        <v>-2.0993339999999998</v>
      </c>
      <c r="W17" t="str">
        <f>J17 &amp;"_" &amp; K17 &amp;"_" &amp;L17 &amp;"_" &amp;M17</f>
        <v>0_0_0_0</v>
      </c>
      <c r="Y17" s="39" t="s">
        <v>3</v>
      </c>
      <c r="Z17" s="38" t="s">
        <v>4</v>
      </c>
      <c r="AA17" s="40" t="s">
        <v>5</v>
      </c>
      <c r="AB17" s="41" t="s">
        <v>6</v>
      </c>
      <c r="AG17" s="39" t="s">
        <v>3</v>
      </c>
      <c r="AH17" s="38" t="s">
        <v>4</v>
      </c>
      <c r="AI17" s="40" t="s">
        <v>5</v>
      </c>
      <c r="AJ17" s="41" t="s">
        <v>6</v>
      </c>
      <c r="AQ17" s="39" t="s">
        <v>3</v>
      </c>
      <c r="AR17" s="38" t="s">
        <v>4</v>
      </c>
      <c r="AS17" s="40" t="s">
        <v>5</v>
      </c>
      <c r="AT17" s="41" t="s">
        <v>6</v>
      </c>
      <c r="AU17" t="s">
        <v>56</v>
      </c>
    </row>
    <row r="18" spans="9:50" x14ac:dyDescent="0.25">
      <c r="I18">
        <v>1</v>
      </c>
      <c r="J18">
        <v>0</v>
      </c>
      <c r="K18">
        <v>0</v>
      </c>
      <c r="L18">
        <v>0</v>
      </c>
      <c r="M18">
        <v>1</v>
      </c>
      <c r="N18" s="42">
        <f t="shared" ref="N18:N81" si="0">J18*K18</f>
        <v>0</v>
      </c>
      <c r="O18" s="42">
        <f t="shared" ref="O18:O81" si="1">J18*L18</f>
        <v>0</v>
      </c>
      <c r="P18" s="42">
        <f t="shared" ref="P18:P81" si="2">J18*M18</f>
        <v>0</v>
      </c>
      <c r="Q18" s="42">
        <f t="shared" ref="Q18:Q81" si="3">K18*L18</f>
        <v>0</v>
      </c>
      <c r="R18" s="42">
        <f t="shared" ref="R18:R81" si="4">K18*M18</f>
        <v>0</v>
      </c>
      <c r="S18" s="42">
        <f t="shared" ref="S18:S81" si="5">L18*M18</f>
        <v>0</v>
      </c>
      <c r="T18" s="42">
        <f t="shared" ref="T18:T81" si="6">J18*K18*M18</f>
        <v>0</v>
      </c>
      <c r="U18" s="42">
        <f t="shared" ref="U18:U81" si="7">J18*L18*M18</f>
        <v>0</v>
      </c>
      <c r="V18">
        <f t="shared" ref="V18:V81" si="8">MMULT(I18:U18,$G$3:$G$15)</f>
        <v>-2.7433189999999996</v>
      </c>
      <c r="W18" t="str">
        <f t="shared" ref="W18:W81" si="9">J18 &amp;"_" &amp; K18 &amp;"_" &amp;L18 &amp;"_" &amp;M18</f>
        <v>0_0_0_1</v>
      </c>
      <c r="Y18" s="39">
        <f>IF(Calc_sheet!$H$4&lt;&gt;"Average", 0,0.5)</f>
        <v>0</v>
      </c>
      <c r="Z18" s="38">
        <f>IF(OR(Calc_sheet!$H$5="Average"), 0.5,0)</f>
        <v>0</v>
      </c>
      <c r="AA18" s="40">
        <f>IF(OR(Calc_sheet!$H$6="Average"), 0.5,0)</f>
        <v>0</v>
      </c>
      <c r="AB18" s="41">
        <f>IF(OR(Calc_sheet!$H$7="Average"), 0.5,0)</f>
        <v>0</v>
      </c>
      <c r="AC18" t="str">
        <f>IFERROR(Y18 &amp;"_" &amp; Z18 &amp;"_" &amp;AA18 &amp;"_" &amp;AB18, "")</f>
        <v>0_0_0_0</v>
      </c>
      <c r="AD18">
        <f>INDEX($V$17:$V$97,MATCH($AC18,$W$17:$W$97,0))</f>
        <v>-2.0993339999999998</v>
      </c>
      <c r="AG18" s="39" t="str">
        <f>_xlfn.IFNA(IF(Y18=0, "Session 3",""),"")</f>
        <v>Session 3</v>
      </c>
      <c r="AH18" s="38" t="str">
        <f>_xlfn.IFNA(IF(Z18=0, "Right",""),"")</f>
        <v>Right</v>
      </c>
      <c r="AI18" s="40" t="str">
        <f>_xlfn.IFNA(IF(AA18=0, "Large",""),"")</f>
        <v>Large</v>
      </c>
      <c r="AJ18" s="41" t="str">
        <f>_xlfn.IFNA(IF(AB18=0, "High",""),"")</f>
        <v>High</v>
      </c>
      <c r="AK18">
        <f>IF(NOT(ISNA(AD18)),AD18,"")</f>
        <v>-2.0993339999999998</v>
      </c>
      <c r="AL18">
        <f>IF(AK18&lt;&gt;"",1,0)</f>
        <v>1</v>
      </c>
      <c r="AM18">
        <f>IF($AL18,SUM($AL$18:$AL18),0)</f>
        <v>1</v>
      </c>
      <c r="AN18">
        <v>1</v>
      </c>
      <c r="AO18">
        <f>IFERROR(MATCH($AN18,$AM$18:$AM$33,0),"")</f>
        <v>1</v>
      </c>
      <c r="AQ18" t="str">
        <f>IFERROR(IF(INDEX(AG$18:AG$33,$AO18)&lt;&gt;0,INDEX(AG$18:AG$33,$AO18),""),"")</f>
        <v>Session 3</v>
      </c>
      <c r="AR18" t="str">
        <f t="shared" ref="AR18:AU33" si="10">IFERROR(IF(INDEX(AH$18:AH$33,$AO18)&lt;&gt;0,INDEX(AH$18:AH$33,$AO18),""),"")</f>
        <v>Right</v>
      </c>
      <c r="AS18" t="str">
        <f t="shared" si="10"/>
        <v>Large</v>
      </c>
      <c r="AT18" t="str">
        <f t="shared" si="10"/>
        <v>High</v>
      </c>
      <c r="AU18">
        <f t="shared" si="10"/>
        <v>-2.0993339999999998</v>
      </c>
      <c r="AW18">
        <f>IF(AU18="","",IF($AU18=$AV$14,$AU18,#N/A))</f>
        <v>-2.0993339999999998</v>
      </c>
      <c r="AX18" t="e">
        <f>IF($AU18=$AV$14,#N/A,$AU18)</f>
        <v>#N/A</v>
      </c>
    </row>
    <row r="19" spans="9:50" x14ac:dyDescent="0.25">
      <c r="I19">
        <v>1</v>
      </c>
      <c r="J19">
        <v>0</v>
      </c>
      <c r="K19">
        <v>0</v>
      </c>
      <c r="L19">
        <v>0</v>
      </c>
      <c r="M19">
        <v>0.5</v>
      </c>
      <c r="N19" s="42">
        <f t="shared" si="0"/>
        <v>0</v>
      </c>
      <c r="O19" s="42">
        <f t="shared" si="1"/>
        <v>0</v>
      </c>
      <c r="P19" s="42">
        <f t="shared" si="2"/>
        <v>0</v>
      </c>
      <c r="Q19" s="42">
        <f t="shared" si="3"/>
        <v>0</v>
      </c>
      <c r="R19" s="42">
        <f t="shared" si="4"/>
        <v>0</v>
      </c>
      <c r="S19" s="42">
        <f t="shared" si="5"/>
        <v>0</v>
      </c>
      <c r="T19" s="42">
        <f t="shared" si="6"/>
        <v>0</v>
      </c>
      <c r="U19" s="42">
        <f t="shared" si="7"/>
        <v>0</v>
      </c>
      <c r="V19">
        <f t="shared" si="8"/>
        <v>-2.4213264999999997</v>
      </c>
      <c r="W19" t="str">
        <f t="shared" si="9"/>
        <v>0_0_0_0,5</v>
      </c>
      <c r="AB19" s="41">
        <f>IF(OR(Calc_sheet!$H$7="Average"), #N/A,1)</f>
        <v>1</v>
      </c>
      <c r="AC19" t="str">
        <f>IFERROR(Y18 &amp;"_" &amp; Z18 &amp;"_" &amp;AA18 &amp;"_" &amp;AB19, "")</f>
        <v>0_0_0_1</v>
      </c>
      <c r="AD19">
        <f>INDEX($V$17:$V$97,MATCH($AC19,$W$17:$W$97,0))</f>
        <v>-2.7433189999999996</v>
      </c>
      <c r="AJ19" s="41" t="str">
        <f>_xlfn.IFNA(IF(AB19=1, "Low",""),"")</f>
        <v>Low</v>
      </c>
      <c r="AK19">
        <f t="shared" ref="AK19:AK33" si="11">IF(NOT(ISNA(AD19)),AD19,"")</f>
        <v>-2.7433189999999996</v>
      </c>
      <c r="AL19">
        <f t="shared" ref="AL19:AL33" si="12">IF(AK19&lt;&gt;"",1,0)</f>
        <v>1</v>
      </c>
      <c r="AM19">
        <f>IF($AL19,SUM($AL$18:$AL19),0)</f>
        <v>2</v>
      </c>
      <c r="AN19">
        <v>2</v>
      </c>
      <c r="AO19">
        <f t="shared" ref="AO19:AO33" si="13">IFERROR(MATCH($AN19,$AM$18:$AM$33,0),"")</f>
        <v>2</v>
      </c>
      <c r="AQ19" t="str">
        <f>IFERROR(IF(INDEX(AG$18:AG$33,$AO19)&lt;&gt;0,INDEX(AG$18:AG$33,$AO19),""),"")</f>
        <v/>
      </c>
      <c r="AR19" t="str">
        <f t="shared" si="10"/>
        <v/>
      </c>
      <c r="AS19" t="str">
        <f t="shared" si="10"/>
        <v/>
      </c>
      <c r="AT19" t="str">
        <f t="shared" si="10"/>
        <v>Low</v>
      </c>
      <c r="AU19">
        <f t="shared" si="10"/>
        <v>-2.7433189999999996</v>
      </c>
      <c r="AW19" t="e">
        <f t="shared" ref="AW19:AW33" si="14">IF(AU19="","",IF($AU19=$AV$14,$AU19,#N/A))</f>
        <v>#N/A</v>
      </c>
      <c r="AX19">
        <f t="shared" ref="AX19:AX33" si="15">IF($AU19=$AV$14,#N/A,$AU19)</f>
        <v>-2.7433189999999996</v>
      </c>
    </row>
    <row r="20" spans="9:50" x14ac:dyDescent="0.25">
      <c r="I20">
        <v>1</v>
      </c>
      <c r="J20">
        <v>0</v>
      </c>
      <c r="K20">
        <v>0</v>
      </c>
      <c r="L20">
        <v>1</v>
      </c>
      <c r="M20">
        <v>0</v>
      </c>
      <c r="N20" s="42">
        <f t="shared" si="0"/>
        <v>0</v>
      </c>
      <c r="O20" s="42">
        <f t="shared" si="1"/>
        <v>0</v>
      </c>
      <c r="P20" s="42">
        <f t="shared" si="2"/>
        <v>0</v>
      </c>
      <c r="Q20" s="42">
        <f t="shared" si="3"/>
        <v>0</v>
      </c>
      <c r="R20" s="42">
        <f t="shared" si="4"/>
        <v>0</v>
      </c>
      <c r="S20" s="42">
        <f t="shared" si="5"/>
        <v>0</v>
      </c>
      <c r="T20" s="42">
        <f t="shared" si="6"/>
        <v>0</v>
      </c>
      <c r="U20" s="42">
        <f t="shared" si="7"/>
        <v>0</v>
      </c>
      <c r="V20">
        <f t="shared" si="8"/>
        <v>-3.8766340000000001</v>
      </c>
      <c r="W20" t="str">
        <f t="shared" si="9"/>
        <v>0_0_1_0</v>
      </c>
      <c r="AA20" s="40">
        <f>IF(OR(Calc_sheet!$H$6="Average"), #N/A,1)</f>
        <v>1</v>
      </c>
      <c r="AB20" s="41">
        <f>IF(AA20=1,IF(Calc_sheet!$H$7&lt;&gt;"Average",0,0.5), #N/A)</f>
        <v>0</v>
      </c>
      <c r="AC20" t="str">
        <f>IFERROR(Y18 &amp;"_" &amp; Z18 &amp;"_" &amp;AA20 &amp;"_" &amp;AB20, "")</f>
        <v>0_0_1_0</v>
      </c>
      <c r="AD20">
        <f t="shared" ref="AD20:AD33" si="16">INDEX($V$17:$V$97,MATCH($AC20,$W$17:$W$97,0))</f>
        <v>-3.8766340000000001</v>
      </c>
      <c r="AI20" s="40" t="str">
        <f>_xlfn.IFNA(IF(AA20=1, "Small",""),"")</f>
        <v>Small</v>
      </c>
      <c r="AJ20" s="41" t="str">
        <f t="shared" ref="AJ20:AJ33" si="17">_xlfn.IFNA(IF(AB20=0, "High",""),"")</f>
        <v>High</v>
      </c>
      <c r="AK20">
        <f t="shared" si="11"/>
        <v>-3.8766340000000001</v>
      </c>
      <c r="AL20">
        <f t="shared" si="12"/>
        <v>1</v>
      </c>
      <c r="AM20">
        <f>IF($AL20,SUM($AL$18:$AL20),0)</f>
        <v>3</v>
      </c>
      <c r="AN20">
        <v>3</v>
      </c>
      <c r="AO20">
        <f t="shared" si="13"/>
        <v>3</v>
      </c>
      <c r="AQ20" t="str">
        <f t="shared" ref="AQ20:AQ33" si="18">IFERROR(IF(INDEX(AG$18:AG$33,$AO20)&lt;&gt;0,INDEX(AG$18:AG$33,$AO20),""),"")</f>
        <v/>
      </c>
      <c r="AR20" t="str">
        <f t="shared" si="10"/>
        <v/>
      </c>
      <c r="AS20" t="str">
        <f t="shared" si="10"/>
        <v>Small</v>
      </c>
      <c r="AT20" t="str">
        <f t="shared" si="10"/>
        <v>High</v>
      </c>
      <c r="AU20">
        <f t="shared" si="10"/>
        <v>-3.8766340000000001</v>
      </c>
      <c r="AW20" t="e">
        <f t="shared" si="14"/>
        <v>#N/A</v>
      </c>
      <c r="AX20">
        <f t="shared" si="15"/>
        <v>-3.8766340000000001</v>
      </c>
    </row>
    <row r="21" spans="9:50" x14ac:dyDescent="0.25">
      <c r="I21">
        <v>1</v>
      </c>
      <c r="J21">
        <v>0</v>
      </c>
      <c r="K21">
        <v>0</v>
      </c>
      <c r="L21">
        <v>1</v>
      </c>
      <c r="M21">
        <v>1</v>
      </c>
      <c r="N21" s="42">
        <f t="shared" si="0"/>
        <v>0</v>
      </c>
      <c r="O21" s="42">
        <f t="shared" si="1"/>
        <v>0</v>
      </c>
      <c r="P21" s="42">
        <f t="shared" si="2"/>
        <v>0</v>
      </c>
      <c r="Q21" s="42">
        <f t="shared" si="3"/>
        <v>0</v>
      </c>
      <c r="R21" s="42">
        <f t="shared" si="4"/>
        <v>0</v>
      </c>
      <c r="S21" s="42">
        <f t="shared" si="5"/>
        <v>1</v>
      </c>
      <c r="T21" s="42">
        <f t="shared" si="6"/>
        <v>0</v>
      </c>
      <c r="U21" s="42">
        <f t="shared" si="7"/>
        <v>0</v>
      </c>
      <c r="V21">
        <f t="shared" si="8"/>
        <v>-5.2120809999999995</v>
      </c>
      <c r="W21" t="str">
        <f t="shared" si="9"/>
        <v>0_0_1_1</v>
      </c>
      <c r="AB21" s="41">
        <f>IF(AA20=1,IF(Calc_sheet!$H$7&lt;&gt;"Average",1,#N/A), #N/A)</f>
        <v>1</v>
      </c>
      <c r="AC21" t="str">
        <f>IFERROR(Y18 &amp;"_" &amp; Z18 &amp;"_" &amp;AA20 &amp;"_" &amp;AB21, "")</f>
        <v>0_0_1_1</v>
      </c>
      <c r="AD21">
        <f t="shared" si="16"/>
        <v>-5.2120809999999995</v>
      </c>
      <c r="AJ21" s="41" t="str">
        <f t="shared" ref="AJ21:AJ33" si="19">_xlfn.IFNA(IF(AB21=1, "Low",""),"")</f>
        <v>Low</v>
      </c>
      <c r="AK21">
        <f t="shared" si="11"/>
        <v>-5.2120809999999995</v>
      </c>
      <c r="AL21">
        <f t="shared" si="12"/>
        <v>1</v>
      </c>
      <c r="AM21">
        <f>IF($AL21,SUM($AL$18:$AL21),0)</f>
        <v>4</v>
      </c>
      <c r="AN21">
        <v>4</v>
      </c>
      <c r="AO21">
        <f t="shared" si="13"/>
        <v>4</v>
      </c>
      <c r="AQ21" t="str">
        <f t="shared" si="18"/>
        <v/>
      </c>
      <c r="AR21" t="str">
        <f t="shared" si="10"/>
        <v/>
      </c>
      <c r="AS21" t="str">
        <f t="shared" si="10"/>
        <v/>
      </c>
      <c r="AT21" t="str">
        <f t="shared" si="10"/>
        <v>Low</v>
      </c>
      <c r="AU21">
        <f t="shared" si="10"/>
        <v>-5.2120809999999995</v>
      </c>
      <c r="AW21" t="e">
        <f t="shared" si="14"/>
        <v>#N/A</v>
      </c>
      <c r="AX21">
        <f t="shared" si="15"/>
        <v>-5.2120809999999995</v>
      </c>
    </row>
    <row r="22" spans="9:50" x14ac:dyDescent="0.25">
      <c r="I22">
        <v>1</v>
      </c>
      <c r="J22">
        <v>0</v>
      </c>
      <c r="K22">
        <v>0</v>
      </c>
      <c r="L22">
        <v>1</v>
      </c>
      <c r="M22">
        <v>0.5</v>
      </c>
      <c r="N22" s="42">
        <f t="shared" si="0"/>
        <v>0</v>
      </c>
      <c r="O22" s="42">
        <f t="shared" si="1"/>
        <v>0</v>
      </c>
      <c r="P22" s="42">
        <f t="shared" si="2"/>
        <v>0</v>
      </c>
      <c r="Q22" s="42">
        <f t="shared" si="3"/>
        <v>0</v>
      </c>
      <c r="R22" s="42">
        <f t="shared" si="4"/>
        <v>0</v>
      </c>
      <c r="S22" s="42">
        <f t="shared" si="5"/>
        <v>0.5</v>
      </c>
      <c r="T22" s="42">
        <f t="shared" si="6"/>
        <v>0</v>
      </c>
      <c r="U22" s="42">
        <f t="shared" si="7"/>
        <v>0</v>
      </c>
      <c r="V22">
        <f t="shared" si="8"/>
        <v>-4.5443575000000003</v>
      </c>
      <c r="W22" t="str">
        <f t="shared" si="9"/>
        <v>0_0_1_0,5</v>
      </c>
      <c r="Z22" s="38">
        <f>IF(OR(Calc_sheet!$H$5="Average"), #N/A,1)</f>
        <v>1</v>
      </c>
      <c r="AA22" s="40">
        <f>IF(Z22=1,IF(Calc_sheet!H6&lt;&gt;"Average",0,0.5), #N/A)</f>
        <v>0</v>
      </c>
      <c r="AB22" s="41">
        <f>IF(NOT(ISNA(AA22)),IF(Calc_sheet!$H$7&lt;&gt;"Average",0,0.5), #N/A)</f>
        <v>0</v>
      </c>
      <c r="AC22" t="str">
        <f>IFERROR(Y18 &amp;"_" &amp; Z22 &amp;"_" &amp;AA22 &amp;"_" &amp;AB22, "")</f>
        <v>0_1_0_0</v>
      </c>
      <c r="AD22">
        <f t="shared" si="16"/>
        <v>-2.3677459999999999</v>
      </c>
      <c r="AH22" s="38" t="str">
        <f>_xlfn.IFNA(IF(Z22=1, "Left",""),"")</f>
        <v>Left</v>
      </c>
      <c r="AI22" s="40" t="str">
        <f>_xlfn.IFNA(IF(AA22=0, "Large",""),"")</f>
        <v>Large</v>
      </c>
      <c r="AJ22" s="41" t="str">
        <f t="shared" ref="AJ22:AJ33" si="20">_xlfn.IFNA(IF(AB22=0, "High",""),"")</f>
        <v>High</v>
      </c>
      <c r="AK22">
        <f t="shared" si="11"/>
        <v>-2.3677459999999999</v>
      </c>
      <c r="AL22">
        <f t="shared" si="12"/>
        <v>1</v>
      </c>
      <c r="AM22">
        <f>IF($AL22,SUM($AL$18:$AL22),0)</f>
        <v>5</v>
      </c>
      <c r="AN22">
        <v>5</v>
      </c>
      <c r="AO22">
        <f t="shared" si="13"/>
        <v>5</v>
      </c>
      <c r="AQ22" t="str">
        <f t="shared" si="18"/>
        <v/>
      </c>
      <c r="AR22" t="str">
        <f t="shared" si="10"/>
        <v>Left</v>
      </c>
      <c r="AS22" t="str">
        <f t="shared" si="10"/>
        <v>Large</v>
      </c>
      <c r="AT22" t="str">
        <f t="shared" si="10"/>
        <v>High</v>
      </c>
      <c r="AU22">
        <f t="shared" si="10"/>
        <v>-2.3677459999999999</v>
      </c>
      <c r="AW22" t="e">
        <f t="shared" si="14"/>
        <v>#N/A</v>
      </c>
      <c r="AX22">
        <f t="shared" si="15"/>
        <v>-2.3677459999999999</v>
      </c>
    </row>
    <row r="23" spans="9:50" x14ac:dyDescent="0.25">
      <c r="I23">
        <v>1</v>
      </c>
      <c r="J23">
        <v>0</v>
      </c>
      <c r="K23">
        <v>0</v>
      </c>
      <c r="L23">
        <v>0.5</v>
      </c>
      <c r="M23">
        <v>0</v>
      </c>
      <c r="N23" s="42">
        <f t="shared" si="0"/>
        <v>0</v>
      </c>
      <c r="O23" s="42">
        <f t="shared" si="1"/>
        <v>0</v>
      </c>
      <c r="P23" s="42">
        <f t="shared" si="2"/>
        <v>0</v>
      </c>
      <c r="Q23" s="42">
        <f t="shared" si="3"/>
        <v>0</v>
      </c>
      <c r="R23" s="42">
        <f t="shared" si="4"/>
        <v>0</v>
      </c>
      <c r="S23" s="42">
        <f t="shared" si="5"/>
        <v>0</v>
      </c>
      <c r="T23" s="42">
        <f t="shared" si="6"/>
        <v>0</v>
      </c>
      <c r="U23" s="42">
        <f t="shared" si="7"/>
        <v>0</v>
      </c>
      <c r="V23">
        <f t="shared" si="8"/>
        <v>-2.987984</v>
      </c>
      <c r="W23" t="str">
        <f t="shared" si="9"/>
        <v>0_0_0,5_0</v>
      </c>
      <c r="AB23" s="41">
        <f>IF(NOT(ISNA(AA22)),IF(Calc_sheet!$H$7&lt;&gt;"Average",1,#N/A), #N/A)</f>
        <v>1</v>
      </c>
      <c r="AC23" t="str">
        <f>IFERROR(Y18 &amp;"_" &amp; Z22 &amp;"_" &amp;AA22 &amp;"_" &amp;AB23, "")</f>
        <v>0_1_0_1</v>
      </c>
      <c r="AD23">
        <f t="shared" si="16"/>
        <v>-3.2606380000000001</v>
      </c>
      <c r="AJ23" s="41" t="str">
        <f t="shared" ref="AJ23:AJ33" si="21">_xlfn.IFNA(IF(AB23=1, "Low",""),"")</f>
        <v>Low</v>
      </c>
      <c r="AK23">
        <f t="shared" si="11"/>
        <v>-3.2606380000000001</v>
      </c>
      <c r="AL23">
        <f t="shared" si="12"/>
        <v>1</v>
      </c>
      <c r="AM23">
        <f>IF($AL23,SUM($AL$18:$AL23),0)</f>
        <v>6</v>
      </c>
      <c r="AN23">
        <v>6</v>
      </c>
      <c r="AO23">
        <f t="shared" si="13"/>
        <v>6</v>
      </c>
      <c r="AQ23" t="str">
        <f t="shared" si="18"/>
        <v/>
      </c>
      <c r="AR23" t="str">
        <f t="shared" si="10"/>
        <v/>
      </c>
      <c r="AS23" t="str">
        <f t="shared" si="10"/>
        <v/>
      </c>
      <c r="AT23" t="str">
        <f t="shared" si="10"/>
        <v>Low</v>
      </c>
      <c r="AU23">
        <f t="shared" si="10"/>
        <v>-3.2606380000000001</v>
      </c>
      <c r="AW23" t="e">
        <f t="shared" si="14"/>
        <v>#N/A</v>
      </c>
      <c r="AX23">
        <f t="shared" si="15"/>
        <v>-3.2606380000000001</v>
      </c>
    </row>
    <row r="24" spans="9:50" x14ac:dyDescent="0.25">
      <c r="I24">
        <v>1</v>
      </c>
      <c r="J24">
        <v>0</v>
      </c>
      <c r="K24">
        <v>0</v>
      </c>
      <c r="L24">
        <v>0.5</v>
      </c>
      <c r="M24">
        <v>1</v>
      </c>
      <c r="N24" s="42">
        <f t="shared" si="0"/>
        <v>0</v>
      </c>
      <c r="O24" s="42">
        <f t="shared" si="1"/>
        <v>0</v>
      </c>
      <c r="P24" s="42">
        <f t="shared" si="2"/>
        <v>0</v>
      </c>
      <c r="Q24" s="42">
        <f t="shared" si="3"/>
        <v>0</v>
      </c>
      <c r="R24" s="42">
        <f t="shared" si="4"/>
        <v>0</v>
      </c>
      <c r="S24" s="42">
        <f t="shared" si="5"/>
        <v>0.5</v>
      </c>
      <c r="T24" s="42">
        <f t="shared" si="6"/>
        <v>0</v>
      </c>
      <c r="U24" s="42">
        <f t="shared" si="7"/>
        <v>0</v>
      </c>
      <c r="V24">
        <f t="shared" si="8"/>
        <v>-3.9776999999999996</v>
      </c>
      <c r="W24" t="str">
        <f t="shared" si="9"/>
        <v>0_0_0,5_1</v>
      </c>
      <c r="AA24" s="40">
        <f>IF(Z22=1,IF(Calc_sheet!H6&lt;&gt;"Average",1,#N/A), #N/A)</f>
        <v>1</v>
      </c>
      <c r="AB24" s="41">
        <f>IF(AA24=1,IF(Calc_sheet!$H$7&lt;&gt;"Average",0,0.5), #N/A)</f>
        <v>0</v>
      </c>
      <c r="AC24" t="str">
        <f>IFERROR(Y18 &amp;"_" &amp; Z22 &amp;"_" &amp;AA24 &amp;"_" &amp;AB24, "")</f>
        <v>0_1_1_0</v>
      </c>
      <c r="AD24">
        <f t="shared" si="16"/>
        <v>-4.1746379999999998</v>
      </c>
      <c r="AI24" s="40" t="str">
        <f>_xlfn.IFNA(IF(AA24=1, "Small",""),"")</f>
        <v>Small</v>
      </c>
      <c r="AJ24" s="41" t="str">
        <f t="shared" ref="AJ24:AJ33" si="22">_xlfn.IFNA(IF(AB24=0, "High",""),"")</f>
        <v>High</v>
      </c>
      <c r="AK24">
        <f t="shared" si="11"/>
        <v>-4.1746379999999998</v>
      </c>
      <c r="AL24">
        <f t="shared" si="12"/>
        <v>1</v>
      </c>
      <c r="AM24">
        <f>IF($AL24,SUM($AL$18:$AL24),0)</f>
        <v>7</v>
      </c>
      <c r="AN24">
        <v>7</v>
      </c>
      <c r="AO24">
        <f t="shared" si="13"/>
        <v>7</v>
      </c>
      <c r="AQ24" t="str">
        <f t="shared" si="18"/>
        <v/>
      </c>
      <c r="AR24" t="str">
        <f t="shared" si="10"/>
        <v/>
      </c>
      <c r="AS24" t="str">
        <f t="shared" si="10"/>
        <v>Small</v>
      </c>
      <c r="AT24" t="str">
        <f t="shared" si="10"/>
        <v>High</v>
      </c>
      <c r="AU24">
        <f t="shared" si="10"/>
        <v>-4.1746379999999998</v>
      </c>
      <c r="AW24" t="e">
        <f t="shared" si="14"/>
        <v>#N/A</v>
      </c>
      <c r="AX24">
        <f t="shared" si="15"/>
        <v>-4.1746379999999998</v>
      </c>
    </row>
    <row r="25" spans="9:50" x14ac:dyDescent="0.25">
      <c r="I25">
        <v>1</v>
      </c>
      <c r="J25">
        <v>0</v>
      </c>
      <c r="K25">
        <v>0</v>
      </c>
      <c r="L25">
        <v>0.5</v>
      </c>
      <c r="M25">
        <v>0.5</v>
      </c>
      <c r="N25" s="42">
        <f t="shared" si="0"/>
        <v>0</v>
      </c>
      <c r="O25" s="42">
        <f t="shared" si="1"/>
        <v>0</v>
      </c>
      <c r="P25" s="42">
        <f t="shared" si="2"/>
        <v>0</v>
      </c>
      <c r="Q25" s="42">
        <f t="shared" si="3"/>
        <v>0</v>
      </c>
      <c r="R25" s="42">
        <f t="shared" si="4"/>
        <v>0</v>
      </c>
      <c r="S25" s="42">
        <f t="shared" si="5"/>
        <v>0.25</v>
      </c>
      <c r="T25" s="42">
        <f t="shared" si="6"/>
        <v>0</v>
      </c>
      <c r="U25" s="42">
        <f t="shared" si="7"/>
        <v>0</v>
      </c>
      <c r="V25">
        <f t="shared" si="8"/>
        <v>-3.4828419999999998</v>
      </c>
      <c r="W25" t="str">
        <f t="shared" si="9"/>
        <v>0_0_0,5_0,5</v>
      </c>
      <c r="AB25" s="41">
        <f>IF(AA24=1,IF(Calc_sheet!$H$7&lt;&gt;"Average",1,#N/A), #N/A)</f>
        <v>1</v>
      </c>
      <c r="AC25" t="str">
        <f>IFERROR(Y18 &amp;"_" &amp; Z22 &amp;"_" &amp;AA24 &amp;"_" &amp;AB25, "")</f>
        <v>0_1_1_1</v>
      </c>
      <c r="AD25">
        <f t="shared" si="16"/>
        <v>-5.7589919999999992</v>
      </c>
      <c r="AJ25" s="41" t="str">
        <f t="shared" ref="AJ25:AJ33" si="23">_xlfn.IFNA(IF(AB25=1, "Low",""),"")</f>
        <v>Low</v>
      </c>
      <c r="AK25">
        <f t="shared" si="11"/>
        <v>-5.7589919999999992</v>
      </c>
      <c r="AL25">
        <f t="shared" si="12"/>
        <v>1</v>
      </c>
      <c r="AM25">
        <f>IF($AL25,SUM($AL$18:$AL25),0)</f>
        <v>8</v>
      </c>
      <c r="AN25">
        <v>8</v>
      </c>
      <c r="AO25">
        <f t="shared" si="13"/>
        <v>8</v>
      </c>
      <c r="AQ25" t="str">
        <f t="shared" si="18"/>
        <v/>
      </c>
      <c r="AR25" t="str">
        <f t="shared" si="10"/>
        <v/>
      </c>
      <c r="AS25" t="str">
        <f t="shared" si="10"/>
        <v/>
      </c>
      <c r="AT25" t="str">
        <f t="shared" si="10"/>
        <v>Low</v>
      </c>
      <c r="AU25">
        <f t="shared" si="10"/>
        <v>-5.7589919999999992</v>
      </c>
      <c r="AW25" t="e">
        <f t="shared" si="14"/>
        <v>#N/A</v>
      </c>
      <c r="AX25">
        <f t="shared" si="15"/>
        <v>-5.7589919999999992</v>
      </c>
    </row>
    <row r="26" spans="9:50" x14ac:dyDescent="0.25">
      <c r="I26">
        <v>1</v>
      </c>
      <c r="J26">
        <v>0</v>
      </c>
      <c r="K26">
        <v>1</v>
      </c>
      <c r="L26">
        <v>0</v>
      </c>
      <c r="M26">
        <v>0</v>
      </c>
      <c r="N26" s="42">
        <f t="shared" si="0"/>
        <v>0</v>
      </c>
      <c r="O26" s="42">
        <f t="shared" si="1"/>
        <v>0</v>
      </c>
      <c r="P26" s="42">
        <f t="shared" si="2"/>
        <v>0</v>
      </c>
      <c r="Q26" s="42">
        <f t="shared" si="3"/>
        <v>0</v>
      </c>
      <c r="R26" s="42">
        <f t="shared" si="4"/>
        <v>0</v>
      </c>
      <c r="S26" s="42">
        <f t="shared" si="5"/>
        <v>0</v>
      </c>
      <c r="T26" s="42">
        <f t="shared" si="6"/>
        <v>0</v>
      </c>
      <c r="U26" s="42">
        <f t="shared" si="7"/>
        <v>0</v>
      </c>
      <c r="V26">
        <f t="shared" si="8"/>
        <v>-2.3677459999999999</v>
      </c>
      <c r="W26" t="str">
        <f t="shared" si="9"/>
        <v>0_1_0_0</v>
      </c>
      <c r="Y26" s="39">
        <f>IF(Calc_sheet!$H$4&lt;&gt;"Average", 1,"#N/A")</f>
        <v>1</v>
      </c>
      <c r="Z26" s="38">
        <f>IF(Calc_sheet!$H$4="Average",#N/A,IF(Calc_sheet!$H$5="Average",0.5,0))</f>
        <v>0</v>
      </c>
      <c r="AA26" s="40">
        <f>IF(NOT(ISNA(Z26)),IF(Calc_sheet!H6&lt;&gt;"Average",0,0.5), #N/A)</f>
        <v>0</v>
      </c>
      <c r="AB26" s="41">
        <f>IF(NOT(ISNA(AA26)),IF(Calc_sheet!$H$7&lt;&gt;"Average",0,0.5), #N/A)</f>
        <v>0</v>
      </c>
      <c r="AC26" t="str">
        <f>IFERROR(Y26 &amp;"_" &amp; Z26 &amp;"_" &amp;AA26 &amp;"_" &amp;AB26, "")</f>
        <v>1_0_0_0</v>
      </c>
      <c r="AD26">
        <f t="shared" si="16"/>
        <v>-2.01105</v>
      </c>
      <c r="AG26" s="39" t="str">
        <f>_xlfn.IFNA(IF(Y26=1, "Session 1",""),"")</f>
        <v>Session 1</v>
      </c>
      <c r="AH26" s="38" t="str">
        <f>_xlfn.IFNA(IF(Z26=0, "Right",""),"")</f>
        <v>Right</v>
      </c>
      <c r="AI26" s="40" t="str">
        <f>_xlfn.IFNA(IF(AA26=0, "Large",""),"")</f>
        <v>Large</v>
      </c>
      <c r="AJ26" s="41" t="str">
        <f t="shared" ref="AJ26:AJ33" si="24">_xlfn.IFNA(IF(AB26=0, "High",""),"")</f>
        <v>High</v>
      </c>
      <c r="AK26">
        <f t="shared" si="11"/>
        <v>-2.01105</v>
      </c>
      <c r="AL26">
        <f t="shared" si="12"/>
        <v>1</v>
      </c>
      <c r="AM26">
        <f>IF($AL26,SUM($AL$18:$AL26),0)</f>
        <v>9</v>
      </c>
      <c r="AN26">
        <v>9</v>
      </c>
      <c r="AO26">
        <f t="shared" si="13"/>
        <v>9</v>
      </c>
      <c r="AQ26" t="str">
        <f t="shared" si="18"/>
        <v>Session 1</v>
      </c>
      <c r="AR26" t="str">
        <f t="shared" si="10"/>
        <v>Right</v>
      </c>
      <c r="AS26" t="str">
        <f t="shared" si="10"/>
        <v>Large</v>
      </c>
      <c r="AT26" t="str">
        <f t="shared" si="10"/>
        <v>High</v>
      </c>
      <c r="AU26">
        <f t="shared" si="10"/>
        <v>-2.01105</v>
      </c>
      <c r="AW26" t="e">
        <f t="shared" si="14"/>
        <v>#N/A</v>
      </c>
      <c r="AX26">
        <f>IF($AU26=$AV$14,#N/A,$AU26)</f>
        <v>-2.01105</v>
      </c>
    </row>
    <row r="27" spans="9:50" x14ac:dyDescent="0.25">
      <c r="I27">
        <v>1</v>
      </c>
      <c r="J27">
        <v>0</v>
      </c>
      <c r="K27">
        <v>1</v>
      </c>
      <c r="L27">
        <v>0</v>
      </c>
      <c r="M27">
        <v>1</v>
      </c>
      <c r="N27" s="42">
        <f t="shared" si="0"/>
        <v>0</v>
      </c>
      <c r="O27" s="42">
        <f t="shared" si="1"/>
        <v>0</v>
      </c>
      <c r="P27" s="42">
        <f t="shared" si="2"/>
        <v>0</v>
      </c>
      <c r="Q27" s="42">
        <f t="shared" si="3"/>
        <v>0</v>
      </c>
      <c r="R27" s="42">
        <f t="shared" si="4"/>
        <v>1</v>
      </c>
      <c r="S27" s="42">
        <f t="shared" si="5"/>
        <v>0</v>
      </c>
      <c r="T27" s="42">
        <f t="shared" si="6"/>
        <v>0</v>
      </c>
      <c r="U27" s="42">
        <f t="shared" si="7"/>
        <v>0</v>
      </c>
      <c r="V27">
        <f t="shared" si="8"/>
        <v>-3.2606380000000001</v>
      </c>
      <c r="W27" t="str">
        <f t="shared" si="9"/>
        <v>0_1_0_1</v>
      </c>
      <c r="AB27" s="41">
        <f>IF(NOT(ISNA(AA26)),IF(Calc_sheet!$H$7&lt;&gt;"Average",1,#N/A), #N/A)</f>
        <v>1</v>
      </c>
      <c r="AC27" t="str">
        <f>IFERROR(Y26 &amp;"_" &amp; Z26 &amp;"_" &amp;AA26 &amp;"_" &amp;AB27, "")</f>
        <v>1_0_0_1</v>
      </c>
      <c r="AD27">
        <f t="shared" si="16"/>
        <v>-3.3235109999999999</v>
      </c>
      <c r="AJ27" s="41" t="str">
        <f t="shared" ref="AJ27:AJ33" si="25">_xlfn.IFNA(IF(AB27=1, "Low",""),"")</f>
        <v>Low</v>
      </c>
      <c r="AK27">
        <f t="shared" si="11"/>
        <v>-3.3235109999999999</v>
      </c>
      <c r="AL27">
        <f t="shared" si="12"/>
        <v>1</v>
      </c>
      <c r="AM27">
        <f>IF($AL27,SUM($AL$18:$AL27),0)</f>
        <v>10</v>
      </c>
      <c r="AN27">
        <v>10</v>
      </c>
      <c r="AO27">
        <f t="shared" si="13"/>
        <v>10</v>
      </c>
      <c r="AQ27" t="str">
        <f t="shared" si="18"/>
        <v/>
      </c>
      <c r="AR27" t="str">
        <f t="shared" si="10"/>
        <v/>
      </c>
      <c r="AS27" t="str">
        <f t="shared" si="10"/>
        <v/>
      </c>
      <c r="AT27" t="str">
        <f t="shared" si="10"/>
        <v>Low</v>
      </c>
      <c r="AU27">
        <f t="shared" si="10"/>
        <v>-3.3235109999999999</v>
      </c>
      <c r="AW27" t="e">
        <f t="shared" si="14"/>
        <v>#N/A</v>
      </c>
      <c r="AX27">
        <f t="shared" si="15"/>
        <v>-3.3235109999999999</v>
      </c>
    </row>
    <row r="28" spans="9:50" x14ac:dyDescent="0.25">
      <c r="I28">
        <v>1</v>
      </c>
      <c r="J28">
        <v>0</v>
      </c>
      <c r="K28">
        <v>1</v>
      </c>
      <c r="L28">
        <v>0</v>
      </c>
      <c r="M28">
        <v>0.5</v>
      </c>
      <c r="N28" s="42">
        <f t="shared" si="0"/>
        <v>0</v>
      </c>
      <c r="O28" s="42">
        <f t="shared" si="1"/>
        <v>0</v>
      </c>
      <c r="P28" s="42">
        <f t="shared" si="2"/>
        <v>0</v>
      </c>
      <c r="Q28" s="42">
        <f t="shared" si="3"/>
        <v>0</v>
      </c>
      <c r="R28" s="42">
        <f t="shared" si="4"/>
        <v>0.5</v>
      </c>
      <c r="S28" s="42">
        <f t="shared" si="5"/>
        <v>0</v>
      </c>
      <c r="T28" s="42">
        <f t="shared" si="6"/>
        <v>0</v>
      </c>
      <c r="U28" s="42">
        <f t="shared" si="7"/>
        <v>0</v>
      </c>
      <c r="V28">
        <f t="shared" si="8"/>
        <v>-2.8141919999999998</v>
      </c>
      <c r="W28" t="str">
        <f t="shared" si="9"/>
        <v>0_1_0_0,5</v>
      </c>
      <c r="AA28" s="40">
        <f>IF(NOT(ISNA(Z26)),IF(Calc_sheet!H6&lt;&gt;"Average",1,#N/A), #N/A)</f>
        <v>1</v>
      </c>
      <c r="AB28" s="41">
        <f>IF(AA28=1,IF(Calc_sheet!$H$7&lt;&gt;"Average",0,0.5), #N/A)</f>
        <v>0</v>
      </c>
      <c r="AC28" t="str">
        <f>IFERROR(Y26 &amp;"_" &amp; Z26 &amp;"_" &amp;AA28 &amp;"_" &amp;AB28, "")</f>
        <v>1_0_1_0</v>
      </c>
      <c r="AD28">
        <f t="shared" si="16"/>
        <v>-2.5223130000000005</v>
      </c>
      <c r="AI28" s="40" t="str">
        <f>_xlfn.IFNA(IF(AA28=1, "Small",""),"")</f>
        <v>Small</v>
      </c>
      <c r="AJ28" s="41" t="str">
        <f t="shared" ref="AJ28:AJ33" si="26">_xlfn.IFNA(IF(AB28=0, "High",""),"")</f>
        <v>High</v>
      </c>
      <c r="AK28">
        <f t="shared" si="11"/>
        <v>-2.5223130000000005</v>
      </c>
      <c r="AL28">
        <f t="shared" si="12"/>
        <v>1</v>
      </c>
      <c r="AM28">
        <f>IF($AL28,SUM($AL$18:$AL28),0)</f>
        <v>11</v>
      </c>
      <c r="AN28">
        <v>11</v>
      </c>
      <c r="AO28">
        <f t="shared" si="13"/>
        <v>11</v>
      </c>
      <c r="AQ28" t="str">
        <f t="shared" si="18"/>
        <v/>
      </c>
      <c r="AR28" t="str">
        <f t="shared" si="10"/>
        <v/>
      </c>
      <c r="AS28" t="str">
        <f t="shared" si="10"/>
        <v>Small</v>
      </c>
      <c r="AT28" t="str">
        <f t="shared" si="10"/>
        <v>High</v>
      </c>
      <c r="AU28">
        <f t="shared" si="10"/>
        <v>-2.5223130000000005</v>
      </c>
      <c r="AW28" t="e">
        <f t="shared" si="14"/>
        <v>#N/A</v>
      </c>
      <c r="AX28">
        <f t="shared" si="15"/>
        <v>-2.5223130000000005</v>
      </c>
    </row>
    <row r="29" spans="9:50" x14ac:dyDescent="0.25">
      <c r="I29">
        <v>1</v>
      </c>
      <c r="J29">
        <v>0</v>
      </c>
      <c r="K29">
        <v>1</v>
      </c>
      <c r="L29">
        <v>1</v>
      </c>
      <c r="M29">
        <v>0</v>
      </c>
      <c r="N29" s="42">
        <f t="shared" si="0"/>
        <v>0</v>
      </c>
      <c r="O29" s="42">
        <f t="shared" si="1"/>
        <v>0</v>
      </c>
      <c r="P29" s="42">
        <f t="shared" si="2"/>
        <v>0</v>
      </c>
      <c r="Q29" s="42">
        <f t="shared" si="3"/>
        <v>1</v>
      </c>
      <c r="R29" s="42">
        <f t="shared" si="4"/>
        <v>0</v>
      </c>
      <c r="S29" s="42">
        <f t="shared" si="5"/>
        <v>0</v>
      </c>
      <c r="T29" s="42">
        <f t="shared" si="6"/>
        <v>0</v>
      </c>
      <c r="U29" s="42">
        <f t="shared" si="7"/>
        <v>0</v>
      </c>
      <c r="V29">
        <f t="shared" si="8"/>
        <v>-4.1746379999999998</v>
      </c>
      <c r="W29" t="str">
        <f t="shared" si="9"/>
        <v>0_1_1_0</v>
      </c>
      <c r="AB29" s="41">
        <f>IF(AA28=1,IF(Calc_sheet!$H$7&lt;&gt;"Average",1,#N/A), #N/A)</f>
        <v>1</v>
      </c>
      <c r="AC29" t="str">
        <f>IFERROR(Y26 &amp;"_" &amp; Z26 &amp;"_" &amp;AA28 &amp;"_" &amp;AB29, "")</f>
        <v>1_0_1_1</v>
      </c>
      <c r="AD29">
        <f t="shared" si="16"/>
        <v>-4.1095550000000012</v>
      </c>
      <c r="AJ29" s="41" t="str">
        <f t="shared" ref="AJ29:AJ33" si="27">_xlfn.IFNA(IF(AB29=1, "Low",""),"")</f>
        <v>Low</v>
      </c>
      <c r="AK29">
        <f t="shared" si="11"/>
        <v>-4.1095550000000012</v>
      </c>
      <c r="AL29">
        <f t="shared" si="12"/>
        <v>1</v>
      </c>
      <c r="AM29">
        <f>IF($AL29,SUM($AL$18:$AL29),0)</f>
        <v>12</v>
      </c>
      <c r="AN29">
        <v>12</v>
      </c>
      <c r="AO29">
        <f t="shared" si="13"/>
        <v>12</v>
      </c>
      <c r="AQ29" t="str">
        <f t="shared" si="18"/>
        <v/>
      </c>
      <c r="AR29" t="str">
        <f t="shared" si="10"/>
        <v/>
      </c>
      <c r="AS29" t="str">
        <f t="shared" si="10"/>
        <v/>
      </c>
      <c r="AT29" t="str">
        <f t="shared" si="10"/>
        <v>Low</v>
      </c>
      <c r="AU29">
        <f t="shared" si="10"/>
        <v>-4.1095550000000012</v>
      </c>
      <c r="AW29" t="e">
        <f t="shared" si="14"/>
        <v>#N/A</v>
      </c>
      <c r="AX29">
        <f t="shared" si="15"/>
        <v>-4.1095550000000012</v>
      </c>
    </row>
    <row r="30" spans="9:50" x14ac:dyDescent="0.25">
      <c r="I30">
        <v>1</v>
      </c>
      <c r="J30">
        <v>0</v>
      </c>
      <c r="K30">
        <v>1</v>
      </c>
      <c r="L30">
        <v>1</v>
      </c>
      <c r="M30">
        <v>1</v>
      </c>
      <c r="N30" s="42">
        <f t="shared" si="0"/>
        <v>0</v>
      </c>
      <c r="O30" s="42">
        <f t="shared" si="1"/>
        <v>0</v>
      </c>
      <c r="P30" s="42">
        <f t="shared" si="2"/>
        <v>0</v>
      </c>
      <c r="Q30" s="42">
        <f t="shared" si="3"/>
        <v>1</v>
      </c>
      <c r="R30" s="42">
        <f t="shared" si="4"/>
        <v>1</v>
      </c>
      <c r="S30" s="42">
        <f t="shared" si="5"/>
        <v>1</v>
      </c>
      <c r="T30" s="42">
        <f t="shared" si="6"/>
        <v>0</v>
      </c>
      <c r="U30" s="42">
        <f t="shared" si="7"/>
        <v>0</v>
      </c>
      <c r="V30">
        <f t="shared" si="8"/>
        <v>-5.7589919999999992</v>
      </c>
      <c r="W30" t="str">
        <f t="shared" si="9"/>
        <v>0_1_1_1</v>
      </c>
      <c r="Z30" s="38">
        <f>IF(Calc_sheet!$H$4="Average",#N/A,IF(Calc_sheet!$H$5="Average",#N/A,1))</f>
        <v>1</v>
      </c>
      <c r="AA30" s="40">
        <f>IF(Z30=1,IF(Calc_sheet!H6&lt;&gt;"Average",0,0.5), #N/A)</f>
        <v>0</v>
      </c>
      <c r="AB30" s="41">
        <f>IF(NOT(ISNA(AA30)),IF(Calc_sheet!$H$7&lt;&gt;"Average",0,0.5), #N/A)</f>
        <v>0</v>
      </c>
      <c r="AC30" t="str">
        <f>IFERROR(Y26 &amp;"_" &amp; Z30 &amp;"_" &amp;AA30 &amp;"_" &amp;AB30, "")</f>
        <v>1_1_0_0</v>
      </c>
      <c r="AD30">
        <f t="shared" si="16"/>
        <v>-2.7906490000000002</v>
      </c>
      <c r="AH30" s="38" t="str">
        <f>_xlfn.IFNA(IF(Z30=1, "Left",""),"")</f>
        <v>Left</v>
      </c>
      <c r="AI30" s="40" t="str">
        <f>_xlfn.IFNA(IF(AA30=0, "Large",""),"")</f>
        <v>Large</v>
      </c>
      <c r="AJ30" s="41" t="str">
        <f t="shared" ref="AJ30:AJ33" si="28">_xlfn.IFNA(IF(AB30=0, "High",""),"")</f>
        <v>High</v>
      </c>
      <c r="AK30">
        <f t="shared" si="11"/>
        <v>-2.7906490000000002</v>
      </c>
      <c r="AL30">
        <f t="shared" si="12"/>
        <v>1</v>
      </c>
      <c r="AM30">
        <f>IF($AL30,SUM($AL$18:$AL30),0)</f>
        <v>13</v>
      </c>
      <c r="AN30">
        <v>13</v>
      </c>
      <c r="AO30">
        <f t="shared" si="13"/>
        <v>13</v>
      </c>
      <c r="AQ30" t="str">
        <f t="shared" si="18"/>
        <v/>
      </c>
      <c r="AR30" t="str">
        <f t="shared" si="10"/>
        <v>Left</v>
      </c>
      <c r="AS30" t="str">
        <f t="shared" si="10"/>
        <v>Large</v>
      </c>
      <c r="AT30" t="str">
        <f t="shared" si="10"/>
        <v>High</v>
      </c>
      <c r="AU30">
        <f t="shared" si="10"/>
        <v>-2.7906490000000002</v>
      </c>
      <c r="AW30" t="e">
        <f t="shared" si="14"/>
        <v>#N/A</v>
      </c>
      <c r="AX30">
        <f t="shared" si="15"/>
        <v>-2.7906490000000002</v>
      </c>
    </row>
    <row r="31" spans="9:50" x14ac:dyDescent="0.25">
      <c r="I31">
        <v>1</v>
      </c>
      <c r="J31">
        <v>0</v>
      </c>
      <c r="K31">
        <v>1</v>
      </c>
      <c r="L31">
        <v>1</v>
      </c>
      <c r="M31">
        <v>0.5</v>
      </c>
      <c r="N31" s="42">
        <f t="shared" si="0"/>
        <v>0</v>
      </c>
      <c r="O31" s="42">
        <f t="shared" si="1"/>
        <v>0</v>
      </c>
      <c r="P31" s="42">
        <f t="shared" si="2"/>
        <v>0</v>
      </c>
      <c r="Q31" s="42">
        <f t="shared" si="3"/>
        <v>1</v>
      </c>
      <c r="R31" s="42">
        <f t="shared" si="4"/>
        <v>0.5</v>
      </c>
      <c r="S31" s="42">
        <f t="shared" si="5"/>
        <v>0.5</v>
      </c>
      <c r="T31" s="42">
        <f t="shared" si="6"/>
        <v>0</v>
      </c>
      <c r="U31" s="42">
        <f t="shared" si="7"/>
        <v>0</v>
      </c>
      <c r="V31">
        <f t="shared" si="8"/>
        <v>-4.9668149999999995</v>
      </c>
      <c r="W31" t="str">
        <f t="shared" si="9"/>
        <v>0_1_1_0,5</v>
      </c>
      <c r="AB31" s="41">
        <f>IF(NOT(ISNA(AA30)),IF(Calc_sheet!$H$7&lt;&gt;"Average",1,#N/A), #N/A)</f>
        <v>1</v>
      </c>
      <c r="AC31" t="str">
        <f>IFERROR(Y26 &amp;"_" &amp; Z30 &amp;"_" &amp;AA30 &amp;"_" &amp;AB31, "")</f>
        <v>1_1_0_1</v>
      </c>
      <c r="AD31">
        <f t="shared" si="16"/>
        <v>-3.4437610000000003</v>
      </c>
      <c r="AJ31" s="41" t="str">
        <f t="shared" ref="AJ31:AJ33" si="29">_xlfn.IFNA(IF(AB31=1, "Low",""),"")</f>
        <v>Low</v>
      </c>
      <c r="AK31">
        <f t="shared" si="11"/>
        <v>-3.4437610000000003</v>
      </c>
      <c r="AL31">
        <f t="shared" si="12"/>
        <v>1</v>
      </c>
      <c r="AM31">
        <f>IF($AL31,SUM($AL$18:$AL31),0)</f>
        <v>14</v>
      </c>
      <c r="AN31">
        <v>14</v>
      </c>
      <c r="AO31">
        <f t="shared" si="13"/>
        <v>14</v>
      </c>
      <c r="AQ31" t="str">
        <f t="shared" si="18"/>
        <v/>
      </c>
      <c r="AR31" t="str">
        <f t="shared" si="10"/>
        <v/>
      </c>
      <c r="AS31" t="str">
        <f t="shared" si="10"/>
        <v/>
      </c>
      <c r="AT31" t="str">
        <f t="shared" si="10"/>
        <v>Low</v>
      </c>
      <c r="AU31">
        <f t="shared" si="10"/>
        <v>-3.4437610000000003</v>
      </c>
      <c r="AW31" t="e">
        <f t="shared" si="14"/>
        <v>#N/A</v>
      </c>
      <c r="AX31">
        <f t="shared" si="15"/>
        <v>-3.4437610000000003</v>
      </c>
    </row>
    <row r="32" spans="9:50" x14ac:dyDescent="0.25">
      <c r="I32">
        <v>1</v>
      </c>
      <c r="J32">
        <v>0</v>
      </c>
      <c r="K32">
        <v>1</v>
      </c>
      <c r="L32">
        <v>0.5</v>
      </c>
      <c r="M32">
        <v>0</v>
      </c>
      <c r="N32" s="42">
        <f t="shared" si="0"/>
        <v>0</v>
      </c>
      <c r="O32" s="42">
        <f t="shared" si="1"/>
        <v>0</v>
      </c>
      <c r="P32" s="42">
        <f t="shared" si="2"/>
        <v>0</v>
      </c>
      <c r="Q32" s="42">
        <f t="shared" si="3"/>
        <v>0.5</v>
      </c>
      <c r="R32" s="42">
        <f t="shared" si="4"/>
        <v>0</v>
      </c>
      <c r="S32" s="42">
        <f t="shared" si="5"/>
        <v>0</v>
      </c>
      <c r="T32" s="42">
        <f t="shared" si="6"/>
        <v>0</v>
      </c>
      <c r="U32" s="42">
        <f t="shared" si="7"/>
        <v>0</v>
      </c>
      <c r="V32">
        <f t="shared" si="8"/>
        <v>-3.2711920000000001</v>
      </c>
      <c r="W32" t="str">
        <f t="shared" si="9"/>
        <v>0_1_0,5_0</v>
      </c>
      <c r="AA32" s="40">
        <f>IF(Z30=1,IF(Calc_sheet!H6&lt;&gt;"Average",1,#N/A), #N/A)</f>
        <v>1</v>
      </c>
      <c r="AB32" s="41">
        <f>IF(AA32=1,IF(Calc_sheet!$H$7&lt;&gt;"Average",0,0.5), #N/A)</f>
        <v>0</v>
      </c>
      <c r="AC32" t="str">
        <f>IFERROR(Y26 &amp;"_" &amp; Z30 &amp;"_" &amp;AA32 &amp;"_" &amp;AB32, "")</f>
        <v>1_1_1_0</v>
      </c>
      <c r="AD32">
        <f t="shared" si="16"/>
        <v>-3.3315039999999998</v>
      </c>
      <c r="AI32" s="40" t="str">
        <f>_xlfn.IFNA(IF(AA32=1, "Small",""),"")</f>
        <v>Small</v>
      </c>
      <c r="AJ32" s="41" t="str">
        <f t="shared" ref="AJ32:AJ33" si="30">_xlfn.IFNA(IF(AB32=0, "High",""),"")</f>
        <v>High</v>
      </c>
      <c r="AK32">
        <f t="shared" si="11"/>
        <v>-3.3315039999999998</v>
      </c>
      <c r="AL32">
        <f t="shared" si="12"/>
        <v>1</v>
      </c>
      <c r="AM32">
        <f>IF($AL32,SUM($AL$18:$AL32),0)</f>
        <v>15</v>
      </c>
      <c r="AN32">
        <v>15</v>
      </c>
      <c r="AO32">
        <f t="shared" si="13"/>
        <v>15</v>
      </c>
      <c r="AQ32" t="str">
        <f t="shared" si="18"/>
        <v/>
      </c>
      <c r="AR32" t="str">
        <f t="shared" si="10"/>
        <v/>
      </c>
      <c r="AS32" t="str">
        <f t="shared" si="10"/>
        <v>Small</v>
      </c>
      <c r="AT32" t="str">
        <f t="shared" si="10"/>
        <v>High</v>
      </c>
      <c r="AU32">
        <f t="shared" si="10"/>
        <v>-3.3315039999999998</v>
      </c>
      <c r="AW32" t="e">
        <f t="shared" si="14"/>
        <v>#N/A</v>
      </c>
      <c r="AX32">
        <f t="shared" si="15"/>
        <v>-3.3315039999999998</v>
      </c>
    </row>
    <row r="33" spans="9:50" x14ac:dyDescent="0.25">
      <c r="I33">
        <v>1</v>
      </c>
      <c r="J33">
        <v>0</v>
      </c>
      <c r="K33">
        <v>1</v>
      </c>
      <c r="L33">
        <v>0.5</v>
      </c>
      <c r="M33">
        <v>1</v>
      </c>
      <c r="N33" s="42">
        <f t="shared" si="0"/>
        <v>0</v>
      </c>
      <c r="O33" s="42">
        <f t="shared" si="1"/>
        <v>0</v>
      </c>
      <c r="P33" s="42">
        <f t="shared" si="2"/>
        <v>0</v>
      </c>
      <c r="Q33" s="42">
        <f t="shared" si="3"/>
        <v>0.5</v>
      </c>
      <c r="R33" s="42">
        <f t="shared" si="4"/>
        <v>1</v>
      </c>
      <c r="S33" s="42">
        <f t="shared" si="5"/>
        <v>0.5</v>
      </c>
      <c r="T33" s="42">
        <f t="shared" si="6"/>
        <v>0</v>
      </c>
      <c r="U33" s="42">
        <f t="shared" si="7"/>
        <v>0</v>
      </c>
      <c r="V33">
        <f t="shared" si="8"/>
        <v>-4.5098150000000006</v>
      </c>
      <c r="W33" t="str">
        <f t="shared" si="9"/>
        <v>0_1_0,5_1</v>
      </c>
      <c r="AB33" s="41">
        <f>IF(AA32=1,IF(Calc_sheet!$H$7&lt;&gt;"Average",1,#N/A), #N/A)</f>
        <v>1</v>
      </c>
      <c r="AC33" t="str">
        <f>IFERROR(Y26 &amp;"_" &amp; Z30 &amp;"_" &amp;AA32 &amp;"_" &amp;AB33, "")</f>
        <v>1_1_1_1</v>
      </c>
      <c r="AD33">
        <f t="shared" si="16"/>
        <v>-4.2593970000000008</v>
      </c>
      <c r="AJ33" s="41" t="str">
        <f t="shared" ref="AJ33" si="31">_xlfn.IFNA(IF(AB33=1, "Low",""),"")</f>
        <v>Low</v>
      </c>
      <c r="AK33">
        <f t="shared" si="11"/>
        <v>-4.2593970000000008</v>
      </c>
      <c r="AL33">
        <f t="shared" si="12"/>
        <v>1</v>
      </c>
      <c r="AM33">
        <f>IF($AL33,SUM($AL$18:$AL33),0)</f>
        <v>16</v>
      </c>
      <c r="AN33">
        <v>16</v>
      </c>
      <c r="AO33">
        <f t="shared" si="13"/>
        <v>16</v>
      </c>
      <c r="AQ33" t="str">
        <f t="shared" si="18"/>
        <v/>
      </c>
      <c r="AR33" t="str">
        <f t="shared" si="10"/>
        <v/>
      </c>
      <c r="AS33" t="str">
        <f t="shared" si="10"/>
        <v/>
      </c>
      <c r="AT33" t="str">
        <f t="shared" si="10"/>
        <v>Low</v>
      </c>
      <c r="AU33">
        <f t="shared" si="10"/>
        <v>-4.2593970000000008</v>
      </c>
      <c r="AW33" t="e">
        <f t="shared" si="14"/>
        <v>#N/A</v>
      </c>
      <c r="AX33">
        <f t="shared" si="15"/>
        <v>-4.2593970000000008</v>
      </c>
    </row>
    <row r="34" spans="9:50" x14ac:dyDescent="0.25">
      <c r="I34">
        <v>1</v>
      </c>
      <c r="J34">
        <v>0</v>
      </c>
      <c r="K34">
        <v>1</v>
      </c>
      <c r="L34">
        <v>0.5</v>
      </c>
      <c r="M34">
        <v>0.5</v>
      </c>
      <c r="N34" s="42">
        <f t="shared" si="0"/>
        <v>0</v>
      </c>
      <c r="O34" s="42">
        <f t="shared" si="1"/>
        <v>0</v>
      </c>
      <c r="P34" s="42">
        <f t="shared" si="2"/>
        <v>0</v>
      </c>
      <c r="Q34" s="42">
        <f t="shared" si="3"/>
        <v>0.5</v>
      </c>
      <c r="R34" s="42">
        <f t="shared" si="4"/>
        <v>0.5</v>
      </c>
      <c r="S34" s="42">
        <f t="shared" si="5"/>
        <v>0.25</v>
      </c>
      <c r="T34" s="42">
        <f t="shared" si="6"/>
        <v>0</v>
      </c>
      <c r="U34" s="42">
        <f t="shared" si="7"/>
        <v>0</v>
      </c>
      <c r="V34">
        <f t="shared" si="8"/>
        <v>-3.8905034999999999</v>
      </c>
      <c r="W34" t="str">
        <f t="shared" si="9"/>
        <v>0_1_0,5_0,5</v>
      </c>
    </row>
    <row r="35" spans="9:50" x14ac:dyDescent="0.25">
      <c r="I35">
        <v>1</v>
      </c>
      <c r="J35">
        <v>0</v>
      </c>
      <c r="K35">
        <v>0.5</v>
      </c>
      <c r="L35">
        <v>0</v>
      </c>
      <c r="M35">
        <v>0</v>
      </c>
      <c r="N35" s="42">
        <f t="shared" si="0"/>
        <v>0</v>
      </c>
      <c r="O35" s="42">
        <f t="shared" si="1"/>
        <v>0</v>
      </c>
      <c r="P35" s="42">
        <f t="shared" si="2"/>
        <v>0</v>
      </c>
      <c r="Q35" s="42">
        <f t="shared" si="3"/>
        <v>0</v>
      </c>
      <c r="R35" s="42">
        <f t="shared" si="4"/>
        <v>0</v>
      </c>
      <c r="S35" s="42">
        <f t="shared" si="5"/>
        <v>0</v>
      </c>
      <c r="T35" s="42">
        <f t="shared" si="6"/>
        <v>0</v>
      </c>
      <c r="U35" s="42">
        <f t="shared" si="7"/>
        <v>0</v>
      </c>
      <c r="V35">
        <f t="shared" si="8"/>
        <v>-2.2335399999999996</v>
      </c>
      <c r="W35" t="str">
        <f t="shared" si="9"/>
        <v>0_0,5_0_0</v>
      </c>
    </row>
    <row r="36" spans="9:50" x14ac:dyDescent="0.25">
      <c r="I36">
        <v>1</v>
      </c>
      <c r="J36">
        <v>0</v>
      </c>
      <c r="K36">
        <v>0.5</v>
      </c>
      <c r="L36">
        <v>0</v>
      </c>
      <c r="M36">
        <v>1</v>
      </c>
      <c r="N36" s="42">
        <f t="shared" si="0"/>
        <v>0</v>
      </c>
      <c r="O36" s="42">
        <f t="shared" si="1"/>
        <v>0</v>
      </c>
      <c r="P36" s="42">
        <f t="shared" si="2"/>
        <v>0</v>
      </c>
      <c r="Q36" s="42">
        <f t="shared" si="3"/>
        <v>0</v>
      </c>
      <c r="R36" s="42">
        <f t="shared" si="4"/>
        <v>0.5</v>
      </c>
      <c r="S36" s="42">
        <f t="shared" si="5"/>
        <v>0</v>
      </c>
      <c r="T36" s="42">
        <f t="shared" si="6"/>
        <v>0</v>
      </c>
      <c r="U36" s="42">
        <f t="shared" si="7"/>
        <v>0</v>
      </c>
      <c r="V36">
        <f t="shared" si="8"/>
        <v>-3.0019784999999994</v>
      </c>
      <c r="W36" t="str">
        <f t="shared" si="9"/>
        <v>0_0,5_0_1</v>
      </c>
    </row>
    <row r="37" spans="9:50" x14ac:dyDescent="0.25">
      <c r="I37">
        <v>1</v>
      </c>
      <c r="J37">
        <v>0</v>
      </c>
      <c r="K37">
        <v>0.5</v>
      </c>
      <c r="L37">
        <v>0</v>
      </c>
      <c r="M37">
        <v>0.5</v>
      </c>
      <c r="N37" s="42">
        <f t="shared" si="0"/>
        <v>0</v>
      </c>
      <c r="O37" s="42">
        <f t="shared" si="1"/>
        <v>0</v>
      </c>
      <c r="P37" s="42">
        <f t="shared" si="2"/>
        <v>0</v>
      </c>
      <c r="Q37" s="42">
        <f t="shared" si="3"/>
        <v>0</v>
      </c>
      <c r="R37" s="42">
        <f t="shared" si="4"/>
        <v>0.25</v>
      </c>
      <c r="S37" s="42">
        <f t="shared" si="5"/>
        <v>0</v>
      </c>
      <c r="T37" s="42">
        <f t="shared" si="6"/>
        <v>0</v>
      </c>
      <c r="U37" s="42">
        <f t="shared" si="7"/>
        <v>0</v>
      </c>
      <c r="V37">
        <f t="shared" si="8"/>
        <v>-2.6177592499999998</v>
      </c>
      <c r="W37" t="str">
        <f t="shared" si="9"/>
        <v>0_0,5_0_0,5</v>
      </c>
    </row>
    <row r="38" spans="9:50" x14ac:dyDescent="0.25">
      <c r="I38">
        <v>1</v>
      </c>
      <c r="J38">
        <v>0</v>
      </c>
      <c r="K38">
        <v>0.5</v>
      </c>
      <c r="L38">
        <v>1</v>
      </c>
      <c r="M38">
        <v>0</v>
      </c>
      <c r="N38" s="42">
        <f t="shared" si="0"/>
        <v>0</v>
      </c>
      <c r="O38" s="42">
        <f t="shared" si="1"/>
        <v>0</v>
      </c>
      <c r="P38" s="42">
        <f t="shared" si="2"/>
        <v>0</v>
      </c>
      <c r="Q38" s="42">
        <f t="shared" si="3"/>
        <v>0.5</v>
      </c>
      <c r="R38" s="42">
        <f t="shared" si="4"/>
        <v>0</v>
      </c>
      <c r="S38" s="42">
        <f t="shared" si="5"/>
        <v>0</v>
      </c>
      <c r="T38" s="42">
        <f t="shared" si="6"/>
        <v>0</v>
      </c>
      <c r="U38" s="42">
        <f t="shared" si="7"/>
        <v>0</v>
      </c>
      <c r="V38">
        <f t="shared" si="8"/>
        <v>-4.0256359999999995</v>
      </c>
      <c r="W38" t="str">
        <f t="shared" si="9"/>
        <v>0_0,5_1_0</v>
      </c>
    </row>
    <row r="39" spans="9:50" x14ac:dyDescent="0.25">
      <c r="I39">
        <v>1</v>
      </c>
      <c r="J39">
        <v>0</v>
      </c>
      <c r="K39">
        <v>0.5</v>
      </c>
      <c r="L39">
        <v>1</v>
      </c>
      <c r="M39">
        <v>1</v>
      </c>
      <c r="N39" s="42">
        <f t="shared" si="0"/>
        <v>0</v>
      </c>
      <c r="O39" s="42">
        <f t="shared" si="1"/>
        <v>0</v>
      </c>
      <c r="P39" s="42">
        <f t="shared" si="2"/>
        <v>0</v>
      </c>
      <c r="Q39" s="42">
        <f t="shared" si="3"/>
        <v>0.5</v>
      </c>
      <c r="R39" s="42">
        <f t="shared" si="4"/>
        <v>0.5</v>
      </c>
      <c r="S39" s="42">
        <f t="shared" si="5"/>
        <v>1</v>
      </c>
      <c r="T39" s="42">
        <f t="shared" si="6"/>
        <v>0</v>
      </c>
      <c r="U39" s="42">
        <f t="shared" si="7"/>
        <v>0</v>
      </c>
      <c r="V39">
        <f t="shared" si="8"/>
        <v>-5.4855364999999985</v>
      </c>
      <c r="W39" t="str">
        <f t="shared" si="9"/>
        <v>0_0,5_1_1</v>
      </c>
    </row>
    <row r="40" spans="9:50" x14ac:dyDescent="0.25">
      <c r="I40">
        <v>1</v>
      </c>
      <c r="J40">
        <v>0</v>
      </c>
      <c r="K40">
        <v>0.5</v>
      </c>
      <c r="L40">
        <v>1</v>
      </c>
      <c r="M40">
        <v>0.5</v>
      </c>
      <c r="N40" s="42">
        <f t="shared" si="0"/>
        <v>0</v>
      </c>
      <c r="O40" s="42">
        <f t="shared" si="1"/>
        <v>0</v>
      </c>
      <c r="P40" s="42">
        <f t="shared" si="2"/>
        <v>0</v>
      </c>
      <c r="Q40" s="42">
        <f t="shared" si="3"/>
        <v>0.5</v>
      </c>
      <c r="R40" s="42">
        <f t="shared" si="4"/>
        <v>0.25</v>
      </c>
      <c r="S40" s="42">
        <f t="shared" si="5"/>
        <v>0.5</v>
      </c>
      <c r="T40" s="42">
        <f t="shared" si="6"/>
        <v>0</v>
      </c>
      <c r="U40" s="42">
        <f t="shared" si="7"/>
        <v>0</v>
      </c>
      <c r="V40">
        <f t="shared" si="8"/>
        <v>-4.7555862499999995</v>
      </c>
      <c r="W40" t="str">
        <f t="shared" si="9"/>
        <v>0_0,5_1_0,5</v>
      </c>
    </row>
    <row r="41" spans="9:50" x14ac:dyDescent="0.25">
      <c r="I41">
        <v>1</v>
      </c>
      <c r="J41">
        <v>0</v>
      </c>
      <c r="K41">
        <v>0.5</v>
      </c>
      <c r="L41">
        <v>0.5</v>
      </c>
      <c r="M41">
        <v>0</v>
      </c>
      <c r="N41" s="42">
        <f t="shared" si="0"/>
        <v>0</v>
      </c>
      <c r="O41" s="42">
        <f t="shared" si="1"/>
        <v>0</v>
      </c>
      <c r="P41" s="42">
        <f t="shared" si="2"/>
        <v>0</v>
      </c>
      <c r="Q41" s="42">
        <f t="shared" si="3"/>
        <v>0.25</v>
      </c>
      <c r="R41" s="42">
        <f t="shared" si="4"/>
        <v>0</v>
      </c>
      <c r="S41" s="42">
        <f t="shared" si="5"/>
        <v>0</v>
      </c>
      <c r="T41" s="42">
        <f t="shared" si="6"/>
        <v>0</v>
      </c>
      <c r="U41" s="42">
        <f t="shared" si="7"/>
        <v>0</v>
      </c>
      <c r="V41">
        <f t="shared" si="8"/>
        <v>-3.1295879999999996</v>
      </c>
      <c r="W41" t="str">
        <f t="shared" si="9"/>
        <v>0_0,5_0,5_0</v>
      </c>
    </row>
    <row r="42" spans="9:50" x14ac:dyDescent="0.25">
      <c r="I42">
        <v>1</v>
      </c>
      <c r="J42">
        <v>0</v>
      </c>
      <c r="K42">
        <v>0.5</v>
      </c>
      <c r="L42">
        <v>0.5</v>
      </c>
      <c r="M42">
        <v>1</v>
      </c>
      <c r="N42" s="42">
        <f t="shared" si="0"/>
        <v>0</v>
      </c>
      <c r="O42" s="42">
        <f t="shared" si="1"/>
        <v>0</v>
      </c>
      <c r="P42" s="42">
        <f t="shared" si="2"/>
        <v>0</v>
      </c>
      <c r="Q42" s="42">
        <f t="shared" si="3"/>
        <v>0.25</v>
      </c>
      <c r="R42" s="42">
        <f t="shared" si="4"/>
        <v>0.5</v>
      </c>
      <c r="S42" s="42">
        <f t="shared" si="5"/>
        <v>0.5</v>
      </c>
      <c r="T42" s="42">
        <f t="shared" si="6"/>
        <v>0</v>
      </c>
      <c r="U42" s="42">
        <f t="shared" si="7"/>
        <v>0</v>
      </c>
      <c r="V42">
        <f t="shared" si="8"/>
        <v>-4.2437574999999992</v>
      </c>
      <c r="W42" t="str">
        <f t="shared" si="9"/>
        <v>0_0,5_0,5_1</v>
      </c>
    </row>
    <row r="43" spans="9:50" x14ac:dyDescent="0.25">
      <c r="I43">
        <v>1</v>
      </c>
      <c r="J43">
        <v>0</v>
      </c>
      <c r="K43">
        <v>0.5</v>
      </c>
      <c r="L43">
        <v>0.5</v>
      </c>
      <c r="M43">
        <v>0.5</v>
      </c>
      <c r="N43" s="42">
        <f t="shared" si="0"/>
        <v>0</v>
      </c>
      <c r="O43" s="42">
        <f t="shared" si="1"/>
        <v>0</v>
      </c>
      <c r="P43" s="42">
        <f t="shared" si="2"/>
        <v>0</v>
      </c>
      <c r="Q43" s="42">
        <f t="shared" si="3"/>
        <v>0.25</v>
      </c>
      <c r="R43" s="42">
        <f t="shared" si="4"/>
        <v>0.25</v>
      </c>
      <c r="S43" s="42">
        <f t="shared" si="5"/>
        <v>0.25</v>
      </c>
      <c r="T43" s="42">
        <f t="shared" si="6"/>
        <v>0</v>
      </c>
      <c r="U43" s="42">
        <f t="shared" si="7"/>
        <v>0</v>
      </c>
      <c r="V43">
        <f t="shared" si="8"/>
        <v>-3.6866727499999992</v>
      </c>
      <c r="W43" t="str">
        <f t="shared" si="9"/>
        <v>0_0,5_0,5_0,5</v>
      </c>
    </row>
    <row r="44" spans="9:50" x14ac:dyDescent="0.25">
      <c r="I44">
        <v>1</v>
      </c>
      <c r="J44">
        <v>1</v>
      </c>
      <c r="K44">
        <v>0</v>
      </c>
      <c r="L44">
        <v>0</v>
      </c>
      <c r="M44">
        <v>0</v>
      </c>
      <c r="N44" s="42">
        <f t="shared" si="0"/>
        <v>0</v>
      </c>
      <c r="O44" s="42">
        <f t="shared" si="1"/>
        <v>0</v>
      </c>
      <c r="P44" s="42">
        <f t="shared" si="2"/>
        <v>0</v>
      </c>
      <c r="Q44" s="42">
        <f t="shared" si="3"/>
        <v>0</v>
      </c>
      <c r="R44" s="42">
        <f t="shared" si="4"/>
        <v>0</v>
      </c>
      <c r="S44" s="42">
        <f t="shared" si="5"/>
        <v>0</v>
      </c>
      <c r="T44" s="42">
        <f t="shared" si="6"/>
        <v>0</v>
      </c>
      <c r="U44" s="42">
        <f t="shared" si="7"/>
        <v>0</v>
      </c>
      <c r="V44">
        <f t="shared" si="8"/>
        <v>-2.01105</v>
      </c>
      <c r="W44" t="str">
        <f t="shared" si="9"/>
        <v>1_0_0_0</v>
      </c>
    </row>
    <row r="45" spans="9:50" x14ac:dyDescent="0.25">
      <c r="I45">
        <v>1</v>
      </c>
      <c r="J45">
        <v>1</v>
      </c>
      <c r="K45">
        <v>0</v>
      </c>
      <c r="L45">
        <v>0</v>
      </c>
      <c r="M45">
        <v>1</v>
      </c>
      <c r="N45" s="42">
        <f t="shared" si="0"/>
        <v>0</v>
      </c>
      <c r="O45" s="42">
        <f t="shared" si="1"/>
        <v>0</v>
      </c>
      <c r="P45" s="42">
        <f t="shared" si="2"/>
        <v>1</v>
      </c>
      <c r="Q45" s="42">
        <f t="shared" si="3"/>
        <v>0</v>
      </c>
      <c r="R45" s="42">
        <f t="shared" si="4"/>
        <v>0</v>
      </c>
      <c r="S45" s="42">
        <f t="shared" si="5"/>
        <v>0</v>
      </c>
      <c r="T45" s="42">
        <f t="shared" si="6"/>
        <v>0</v>
      </c>
      <c r="U45" s="42">
        <f t="shared" si="7"/>
        <v>0</v>
      </c>
      <c r="V45">
        <f t="shared" si="8"/>
        <v>-3.3235109999999999</v>
      </c>
      <c r="W45" t="str">
        <f t="shared" si="9"/>
        <v>1_0_0_1</v>
      </c>
    </row>
    <row r="46" spans="9:50" x14ac:dyDescent="0.25">
      <c r="I46">
        <v>1</v>
      </c>
      <c r="J46">
        <v>1</v>
      </c>
      <c r="K46">
        <v>0</v>
      </c>
      <c r="L46">
        <v>0</v>
      </c>
      <c r="M46">
        <v>0.5</v>
      </c>
      <c r="N46" s="42">
        <f t="shared" si="0"/>
        <v>0</v>
      </c>
      <c r="O46" s="42">
        <f t="shared" si="1"/>
        <v>0</v>
      </c>
      <c r="P46" s="42">
        <f t="shared" si="2"/>
        <v>0.5</v>
      </c>
      <c r="Q46" s="42">
        <f t="shared" si="3"/>
        <v>0</v>
      </c>
      <c r="R46" s="42">
        <f t="shared" si="4"/>
        <v>0</v>
      </c>
      <c r="S46" s="42">
        <f t="shared" si="5"/>
        <v>0</v>
      </c>
      <c r="T46" s="42">
        <f t="shared" si="6"/>
        <v>0</v>
      </c>
      <c r="U46" s="42">
        <f t="shared" si="7"/>
        <v>0</v>
      </c>
      <c r="V46">
        <f t="shared" si="8"/>
        <v>-2.6672804999999999</v>
      </c>
      <c r="W46" t="str">
        <f t="shared" si="9"/>
        <v>1_0_0_0,5</v>
      </c>
    </row>
    <row r="47" spans="9:50" x14ac:dyDescent="0.25">
      <c r="I47">
        <v>1</v>
      </c>
      <c r="J47">
        <v>1</v>
      </c>
      <c r="K47">
        <v>0</v>
      </c>
      <c r="L47">
        <v>1</v>
      </c>
      <c r="M47">
        <v>0</v>
      </c>
      <c r="N47" s="42">
        <f t="shared" si="0"/>
        <v>0</v>
      </c>
      <c r="O47" s="42">
        <f t="shared" si="1"/>
        <v>1</v>
      </c>
      <c r="P47" s="42">
        <f t="shared" si="2"/>
        <v>0</v>
      </c>
      <c r="Q47" s="42">
        <f t="shared" si="3"/>
        <v>0</v>
      </c>
      <c r="R47" s="42">
        <f t="shared" si="4"/>
        <v>0</v>
      </c>
      <c r="S47" s="42">
        <f t="shared" si="5"/>
        <v>0</v>
      </c>
      <c r="T47" s="42">
        <f t="shared" si="6"/>
        <v>0</v>
      </c>
      <c r="U47" s="42">
        <f t="shared" si="7"/>
        <v>0</v>
      </c>
      <c r="V47">
        <f t="shared" si="8"/>
        <v>-2.5223130000000005</v>
      </c>
      <c r="W47" t="str">
        <f t="shared" si="9"/>
        <v>1_0_1_0</v>
      </c>
    </row>
    <row r="48" spans="9:50" x14ac:dyDescent="0.25">
      <c r="I48">
        <v>1</v>
      </c>
      <c r="J48">
        <v>1</v>
      </c>
      <c r="K48">
        <v>0</v>
      </c>
      <c r="L48">
        <v>1</v>
      </c>
      <c r="M48">
        <v>1</v>
      </c>
      <c r="N48" s="42">
        <f t="shared" si="0"/>
        <v>0</v>
      </c>
      <c r="O48" s="42">
        <f t="shared" si="1"/>
        <v>1</v>
      </c>
      <c r="P48" s="42">
        <f t="shared" si="2"/>
        <v>1</v>
      </c>
      <c r="Q48" s="42">
        <f t="shared" si="3"/>
        <v>0</v>
      </c>
      <c r="R48" s="42">
        <f t="shared" si="4"/>
        <v>0</v>
      </c>
      <c r="S48" s="42">
        <f t="shared" si="5"/>
        <v>1</v>
      </c>
      <c r="T48" s="42">
        <f t="shared" si="6"/>
        <v>0</v>
      </c>
      <c r="U48" s="42">
        <f t="shared" si="7"/>
        <v>1</v>
      </c>
      <c r="V48">
        <f t="shared" si="8"/>
        <v>-4.1095550000000012</v>
      </c>
      <c r="W48" t="str">
        <f t="shared" si="9"/>
        <v>1_0_1_1</v>
      </c>
    </row>
    <row r="49" spans="9:23" x14ac:dyDescent="0.25">
      <c r="I49">
        <v>1</v>
      </c>
      <c r="J49">
        <v>1</v>
      </c>
      <c r="K49">
        <v>0</v>
      </c>
      <c r="L49">
        <v>1</v>
      </c>
      <c r="M49">
        <v>0.5</v>
      </c>
      <c r="N49" s="42">
        <f t="shared" si="0"/>
        <v>0</v>
      </c>
      <c r="O49" s="42">
        <f t="shared" si="1"/>
        <v>1</v>
      </c>
      <c r="P49" s="42">
        <f t="shared" si="2"/>
        <v>0.5</v>
      </c>
      <c r="Q49" s="42">
        <f t="shared" si="3"/>
        <v>0</v>
      </c>
      <c r="R49" s="42">
        <f t="shared" si="4"/>
        <v>0</v>
      </c>
      <c r="S49" s="42">
        <f t="shared" si="5"/>
        <v>0.5</v>
      </c>
      <c r="T49" s="42">
        <f t="shared" si="6"/>
        <v>0</v>
      </c>
      <c r="U49" s="42">
        <f t="shared" si="7"/>
        <v>0.5</v>
      </c>
      <c r="V49">
        <f t="shared" si="8"/>
        <v>-3.3159340000000008</v>
      </c>
      <c r="W49" t="str">
        <f t="shared" si="9"/>
        <v>1_0_1_0,5</v>
      </c>
    </row>
    <row r="50" spans="9:23" x14ac:dyDescent="0.25">
      <c r="I50">
        <v>1</v>
      </c>
      <c r="J50">
        <v>1</v>
      </c>
      <c r="K50">
        <v>0</v>
      </c>
      <c r="L50">
        <v>0.5</v>
      </c>
      <c r="M50">
        <v>0</v>
      </c>
      <c r="N50" s="42">
        <f t="shared" si="0"/>
        <v>0</v>
      </c>
      <c r="O50" s="42">
        <f t="shared" si="1"/>
        <v>0.5</v>
      </c>
      <c r="P50" s="42">
        <f t="shared" si="2"/>
        <v>0</v>
      </c>
      <c r="Q50" s="42">
        <f t="shared" si="3"/>
        <v>0</v>
      </c>
      <c r="R50" s="42">
        <f t="shared" si="4"/>
        <v>0</v>
      </c>
      <c r="S50" s="42">
        <f t="shared" si="5"/>
        <v>0</v>
      </c>
      <c r="T50" s="42">
        <f t="shared" si="6"/>
        <v>0</v>
      </c>
      <c r="U50" s="42">
        <f t="shared" si="7"/>
        <v>0</v>
      </c>
      <c r="V50">
        <f t="shared" si="8"/>
        <v>-2.2666815000000002</v>
      </c>
      <c r="W50" t="str">
        <f t="shared" si="9"/>
        <v>1_0_0,5_0</v>
      </c>
    </row>
    <row r="51" spans="9:23" x14ac:dyDescent="0.25">
      <c r="I51">
        <v>1</v>
      </c>
      <c r="J51">
        <v>1</v>
      </c>
      <c r="K51">
        <v>0</v>
      </c>
      <c r="L51">
        <v>0.5</v>
      </c>
      <c r="M51">
        <v>1</v>
      </c>
      <c r="N51" s="42">
        <f t="shared" si="0"/>
        <v>0</v>
      </c>
      <c r="O51" s="42">
        <f t="shared" si="1"/>
        <v>0.5</v>
      </c>
      <c r="P51" s="42">
        <f t="shared" si="2"/>
        <v>1</v>
      </c>
      <c r="Q51" s="42">
        <f t="shared" si="3"/>
        <v>0</v>
      </c>
      <c r="R51" s="42">
        <f t="shared" si="4"/>
        <v>0</v>
      </c>
      <c r="S51" s="42">
        <f t="shared" si="5"/>
        <v>0.5</v>
      </c>
      <c r="T51" s="42">
        <f t="shared" si="6"/>
        <v>0</v>
      </c>
      <c r="U51" s="42">
        <f t="shared" si="7"/>
        <v>0.5</v>
      </c>
      <c r="V51">
        <f t="shared" si="8"/>
        <v>-3.7165330000000005</v>
      </c>
      <c r="W51" t="str">
        <f t="shared" si="9"/>
        <v>1_0_0,5_1</v>
      </c>
    </row>
    <row r="52" spans="9:23" x14ac:dyDescent="0.25">
      <c r="I52">
        <v>1</v>
      </c>
      <c r="J52">
        <v>1</v>
      </c>
      <c r="K52">
        <v>0</v>
      </c>
      <c r="L52">
        <v>0.5</v>
      </c>
      <c r="M52">
        <v>0.5</v>
      </c>
      <c r="N52" s="42">
        <f t="shared" si="0"/>
        <v>0</v>
      </c>
      <c r="O52" s="42">
        <f t="shared" si="1"/>
        <v>0.5</v>
      </c>
      <c r="P52" s="42">
        <f t="shared" si="2"/>
        <v>0.5</v>
      </c>
      <c r="Q52" s="42">
        <f t="shared" si="3"/>
        <v>0</v>
      </c>
      <c r="R52" s="42">
        <f t="shared" si="4"/>
        <v>0</v>
      </c>
      <c r="S52" s="42">
        <f t="shared" si="5"/>
        <v>0.25</v>
      </c>
      <c r="T52" s="42">
        <f t="shared" si="6"/>
        <v>0</v>
      </c>
      <c r="U52" s="42">
        <f t="shared" si="7"/>
        <v>0.25</v>
      </c>
      <c r="V52">
        <f t="shared" si="8"/>
        <v>-2.9916072499999999</v>
      </c>
      <c r="W52" t="str">
        <f t="shared" si="9"/>
        <v>1_0_0,5_0,5</v>
      </c>
    </row>
    <row r="53" spans="9:23" x14ac:dyDescent="0.25">
      <c r="I53">
        <v>1</v>
      </c>
      <c r="J53">
        <v>1</v>
      </c>
      <c r="K53">
        <v>1</v>
      </c>
      <c r="L53">
        <v>0</v>
      </c>
      <c r="M53">
        <v>0</v>
      </c>
      <c r="N53" s="42">
        <f t="shared" si="0"/>
        <v>1</v>
      </c>
      <c r="O53" s="42">
        <f t="shared" si="1"/>
        <v>0</v>
      </c>
      <c r="P53" s="42">
        <f t="shared" si="2"/>
        <v>0</v>
      </c>
      <c r="Q53" s="42">
        <f t="shared" si="3"/>
        <v>0</v>
      </c>
      <c r="R53" s="42">
        <f t="shared" si="4"/>
        <v>0</v>
      </c>
      <c r="S53" s="42">
        <f t="shared" si="5"/>
        <v>0</v>
      </c>
      <c r="T53" s="42">
        <f t="shared" si="6"/>
        <v>0</v>
      </c>
      <c r="U53" s="42">
        <f t="shared" si="7"/>
        <v>0</v>
      </c>
      <c r="V53">
        <f t="shared" si="8"/>
        <v>-2.7906490000000002</v>
      </c>
      <c r="W53" t="str">
        <f t="shared" si="9"/>
        <v>1_1_0_0</v>
      </c>
    </row>
    <row r="54" spans="9:23" x14ac:dyDescent="0.25">
      <c r="I54">
        <v>1</v>
      </c>
      <c r="J54">
        <v>1</v>
      </c>
      <c r="K54">
        <v>1</v>
      </c>
      <c r="L54">
        <v>0</v>
      </c>
      <c r="M54">
        <v>1</v>
      </c>
      <c r="N54" s="42">
        <f t="shared" si="0"/>
        <v>1</v>
      </c>
      <c r="O54" s="42">
        <f t="shared" si="1"/>
        <v>0</v>
      </c>
      <c r="P54" s="42">
        <f t="shared" si="2"/>
        <v>1</v>
      </c>
      <c r="Q54" s="42">
        <f t="shared" si="3"/>
        <v>0</v>
      </c>
      <c r="R54" s="42">
        <f t="shared" si="4"/>
        <v>1</v>
      </c>
      <c r="S54" s="42">
        <f t="shared" si="5"/>
        <v>0</v>
      </c>
      <c r="T54" s="42">
        <f t="shared" si="6"/>
        <v>1</v>
      </c>
      <c r="U54" s="42">
        <f t="shared" si="7"/>
        <v>0</v>
      </c>
      <c r="V54">
        <f t="shared" si="8"/>
        <v>-3.4437610000000003</v>
      </c>
      <c r="W54" t="str">
        <f t="shared" si="9"/>
        <v>1_1_0_1</v>
      </c>
    </row>
    <row r="55" spans="9:23" x14ac:dyDescent="0.25">
      <c r="I55">
        <v>1</v>
      </c>
      <c r="J55">
        <v>1</v>
      </c>
      <c r="K55">
        <v>1</v>
      </c>
      <c r="L55">
        <v>0</v>
      </c>
      <c r="M55">
        <v>0.5</v>
      </c>
      <c r="N55" s="42">
        <f t="shared" si="0"/>
        <v>1</v>
      </c>
      <c r="O55" s="42">
        <f t="shared" si="1"/>
        <v>0</v>
      </c>
      <c r="P55" s="42">
        <f t="shared" si="2"/>
        <v>0.5</v>
      </c>
      <c r="Q55" s="42">
        <f t="shared" si="3"/>
        <v>0</v>
      </c>
      <c r="R55" s="42">
        <f t="shared" si="4"/>
        <v>0.5</v>
      </c>
      <c r="S55" s="42">
        <f t="shared" si="5"/>
        <v>0</v>
      </c>
      <c r="T55" s="42">
        <f t="shared" si="6"/>
        <v>0.5</v>
      </c>
      <c r="U55" s="42">
        <f t="shared" si="7"/>
        <v>0</v>
      </c>
      <c r="V55">
        <f t="shared" si="8"/>
        <v>-3.1172050000000002</v>
      </c>
      <c r="W55" t="str">
        <f t="shared" si="9"/>
        <v>1_1_0_0,5</v>
      </c>
    </row>
    <row r="56" spans="9:23" x14ac:dyDescent="0.25">
      <c r="I56">
        <v>1</v>
      </c>
      <c r="J56">
        <v>1</v>
      </c>
      <c r="K56">
        <v>1</v>
      </c>
      <c r="L56">
        <v>1</v>
      </c>
      <c r="M56">
        <v>0</v>
      </c>
      <c r="N56" s="42">
        <f t="shared" si="0"/>
        <v>1</v>
      </c>
      <c r="O56" s="42">
        <f t="shared" si="1"/>
        <v>1</v>
      </c>
      <c r="P56" s="42">
        <f t="shared" si="2"/>
        <v>0</v>
      </c>
      <c r="Q56" s="42">
        <f t="shared" si="3"/>
        <v>1</v>
      </c>
      <c r="R56" s="42">
        <f t="shared" si="4"/>
        <v>0</v>
      </c>
      <c r="S56" s="42">
        <f t="shared" si="5"/>
        <v>0</v>
      </c>
      <c r="T56" s="42">
        <f t="shared" si="6"/>
        <v>0</v>
      </c>
      <c r="U56" s="42">
        <f t="shared" si="7"/>
        <v>0</v>
      </c>
      <c r="V56">
        <f t="shared" si="8"/>
        <v>-3.3315039999999998</v>
      </c>
      <c r="W56" t="str">
        <f t="shared" si="9"/>
        <v>1_1_1_0</v>
      </c>
    </row>
    <row r="57" spans="9:23" x14ac:dyDescent="0.25">
      <c r="I57">
        <v>1</v>
      </c>
      <c r="J57">
        <v>1</v>
      </c>
      <c r="K57">
        <v>1</v>
      </c>
      <c r="L57">
        <v>1</v>
      </c>
      <c r="M57">
        <v>1</v>
      </c>
      <c r="N57" s="42">
        <f t="shared" si="0"/>
        <v>1</v>
      </c>
      <c r="O57" s="42">
        <f t="shared" si="1"/>
        <v>1</v>
      </c>
      <c r="P57" s="42">
        <f t="shared" si="2"/>
        <v>1</v>
      </c>
      <c r="Q57" s="42">
        <f t="shared" si="3"/>
        <v>1</v>
      </c>
      <c r="R57" s="42">
        <f t="shared" si="4"/>
        <v>1</v>
      </c>
      <c r="S57" s="42">
        <f t="shared" si="5"/>
        <v>1</v>
      </c>
      <c r="T57" s="42">
        <f t="shared" si="6"/>
        <v>1</v>
      </c>
      <c r="U57" s="42">
        <f t="shared" si="7"/>
        <v>1</v>
      </c>
      <c r="V57">
        <f t="shared" si="8"/>
        <v>-4.2593970000000008</v>
      </c>
      <c r="W57" t="str">
        <f t="shared" si="9"/>
        <v>1_1_1_1</v>
      </c>
    </row>
    <row r="58" spans="9:23" x14ac:dyDescent="0.25">
      <c r="I58">
        <v>1</v>
      </c>
      <c r="J58">
        <v>1</v>
      </c>
      <c r="K58">
        <v>1</v>
      </c>
      <c r="L58">
        <v>1</v>
      </c>
      <c r="M58">
        <v>0.5</v>
      </c>
      <c r="N58" s="42">
        <f t="shared" si="0"/>
        <v>1</v>
      </c>
      <c r="O58" s="42">
        <f t="shared" si="1"/>
        <v>1</v>
      </c>
      <c r="P58" s="42">
        <f t="shared" si="2"/>
        <v>0.5</v>
      </c>
      <c r="Q58" s="42">
        <f t="shared" si="3"/>
        <v>1</v>
      </c>
      <c r="R58" s="42">
        <f t="shared" si="4"/>
        <v>0.5</v>
      </c>
      <c r="S58" s="42">
        <f t="shared" si="5"/>
        <v>0.5</v>
      </c>
      <c r="T58" s="42">
        <f t="shared" si="6"/>
        <v>0.5</v>
      </c>
      <c r="U58" s="42">
        <f t="shared" si="7"/>
        <v>0.5</v>
      </c>
      <c r="V58">
        <f t="shared" si="8"/>
        <v>-3.7954504999999998</v>
      </c>
      <c r="W58" t="str">
        <f t="shared" si="9"/>
        <v>1_1_1_0,5</v>
      </c>
    </row>
    <row r="59" spans="9:23" x14ac:dyDescent="0.25">
      <c r="I59">
        <v>1</v>
      </c>
      <c r="J59">
        <v>1</v>
      </c>
      <c r="K59">
        <v>1</v>
      </c>
      <c r="L59">
        <v>0.5</v>
      </c>
      <c r="M59">
        <v>0</v>
      </c>
      <c r="N59" s="42">
        <f t="shared" si="0"/>
        <v>1</v>
      </c>
      <c r="O59" s="42">
        <f t="shared" si="1"/>
        <v>0.5</v>
      </c>
      <c r="P59" s="42">
        <f t="shared" si="2"/>
        <v>0</v>
      </c>
      <c r="Q59" s="42">
        <f t="shared" si="3"/>
        <v>0.5</v>
      </c>
      <c r="R59" s="42">
        <f t="shared" si="4"/>
        <v>0</v>
      </c>
      <c r="S59" s="42">
        <f t="shared" si="5"/>
        <v>0</v>
      </c>
      <c r="T59" s="42">
        <f t="shared" si="6"/>
        <v>0</v>
      </c>
      <c r="U59" s="42">
        <f t="shared" si="7"/>
        <v>0</v>
      </c>
      <c r="V59">
        <f t="shared" si="8"/>
        <v>-3.0610765000000004</v>
      </c>
      <c r="W59" t="str">
        <f t="shared" si="9"/>
        <v>1_1_0,5_0</v>
      </c>
    </row>
    <row r="60" spans="9:23" x14ac:dyDescent="0.25">
      <c r="I60">
        <v>1</v>
      </c>
      <c r="J60">
        <v>1</v>
      </c>
      <c r="K60">
        <v>1</v>
      </c>
      <c r="L60">
        <v>0.5</v>
      </c>
      <c r="M60">
        <v>1</v>
      </c>
      <c r="N60" s="42">
        <f t="shared" si="0"/>
        <v>1</v>
      </c>
      <c r="O60" s="42">
        <f t="shared" si="1"/>
        <v>0.5</v>
      </c>
      <c r="P60" s="42">
        <f t="shared" si="2"/>
        <v>1</v>
      </c>
      <c r="Q60" s="42">
        <f t="shared" si="3"/>
        <v>0.5</v>
      </c>
      <c r="R60" s="42">
        <f t="shared" si="4"/>
        <v>1</v>
      </c>
      <c r="S60" s="42">
        <f t="shared" si="5"/>
        <v>0.5</v>
      </c>
      <c r="T60" s="42">
        <f t="shared" si="6"/>
        <v>1</v>
      </c>
      <c r="U60" s="42">
        <f t="shared" si="7"/>
        <v>0.5</v>
      </c>
      <c r="V60">
        <f t="shared" si="8"/>
        <v>-3.8515789999999996</v>
      </c>
      <c r="W60" t="str">
        <f t="shared" si="9"/>
        <v>1_1_0,5_1</v>
      </c>
    </row>
    <row r="61" spans="9:23" x14ac:dyDescent="0.25">
      <c r="I61">
        <v>1</v>
      </c>
      <c r="J61">
        <v>1</v>
      </c>
      <c r="K61">
        <v>1</v>
      </c>
      <c r="L61">
        <v>0.5</v>
      </c>
      <c r="M61">
        <v>0.5</v>
      </c>
      <c r="N61" s="42">
        <f t="shared" si="0"/>
        <v>1</v>
      </c>
      <c r="O61" s="42">
        <f t="shared" si="1"/>
        <v>0.5</v>
      </c>
      <c r="P61" s="42">
        <f t="shared" si="2"/>
        <v>0.5</v>
      </c>
      <c r="Q61" s="42">
        <f t="shared" si="3"/>
        <v>0.5</v>
      </c>
      <c r="R61" s="42">
        <f t="shared" si="4"/>
        <v>0.5</v>
      </c>
      <c r="S61" s="42">
        <f t="shared" si="5"/>
        <v>0.25</v>
      </c>
      <c r="T61" s="42">
        <f t="shared" si="6"/>
        <v>0.5</v>
      </c>
      <c r="U61" s="42">
        <f t="shared" si="7"/>
        <v>0.25</v>
      </c>
      <c r="V61">
        <f t="shared" si="8"/>
        <v>-3.4563277499999998</v>
      </c>
      <c r="W61" t="str">
        <f t="shared" si="9"/>
        <v>1_1_0,5_0,5</v>
      </c>
    </row>
    <row r="62" spans="9:23" x14ac:dyDescent="0.25">
      <c r="I62">
        <v>1</v>
      </c>
      <c r="J62">
        <v>1</v>
      </c>
      <c r="K62">
        <v>0.5</v>
      </c>
      <c r="L62">
        <v>0</v>
      </c>
      <c r="M62">
        <v>0</v>
      </c>
      <c r="N62" s="42">
        <f t="shared" si="0"/>
        <v>0.5</v>
      </c>
      <c r="O62" s="42">
        <f t="shared" si="1"/>
        <v>0</v>
      </c>
      <c r="P62" s="42">
        <f t="shared" si="2"/>
        <v>0</v>
      </c>
      <c r="Q62" s="42">
        <f t="shared" si="3"/>
        <v>0</v>
      </c>
      <c r="R62" s="42">
        <f t="shared" si="4"/>
        <v>0</v>
      </c>
      <c r="S62" s="42">
        <f t="shared" si="5"/>
        <v>0</v>
      </c>
      <c r="T62" s="42">
        <f t="shared" si="6"/>
        <v>0</v>
      </c>
      <c r="U62" s="42">
        <f t="shared" si="7"/>
        <v>0</v>
      </c>
      <c r="V62">
        <f t="shared" si="8"/>
        <v>-2.4008494999999996</v>
      </c>
      <c r="W62" t="str">
        <f t="shared" si="9"/>
        <v>1_0,5_0_0</v>
      </c>
    </row>
    <row r="63" spans="9:23" x14ac:dyDescent="0.25">
      <c r="I63">
        <v>1</v>
      </c>
      <c r="J63">
        <v>1</v>
      </c>
      <c r="K63">
        <v>0.5</v>
      </c>
      <c r="L63">
        <v>0</v>
      </c>
      <c r="M63">
        <v>1</v>
      </c>
      <c r="N63" s="42">
        <f t="shared" si="0"/>
        <v>0.5</v>
      </c>
      <c r="O63" s="42">
        <f t="shared" si="1"/>
        <v>0</v>
      </c>
      <c r="P63" s="42">
        <f t="shared" si="2"/>
        <v>1</v>
      </c>
      <c r="Q63" s="42">
        <f t="shared" si="3"/>
        <v>0</v>
      </c>
      <c r="R63" s="42">
        <f t="shared" si="4"/>
        <v>0.5</v>
      </c>
      <c r="S63" s="42">
        <f t="shared" si="5"/>
        <v>0</v>
      </c>
      <c r="T63" s="42">
        <f t="shared" si="6"/>
        <v>0.5</v>
      </c>
      <c r="U63" s="42">
        <f t="shared" si="7"/>
        <v>0</v>
      </c>
      <c r="V63">
        <f t="shared" si="8"/>
        <v>-3.3836359999999996</v>
      </c>
      <c r="W63" t="str">
        <f t="shared" si="9"/>
        <v>1_0,5_0_1</v>
      </c>
    </row>
    <row r="64" spans="9:23" x14ac:dyDescent="0.25">
      <c r="I64">
        <v>1</v>
      </c>
      <c r="J64">
        <v>1</v>
      </c>
      <c r="K64">
        <v>0.5</v>
      </c>
      <c r="L64">
        <v>0</v>
      </c>
      <c r="M64">
        <v>0.5</v>
      </c>
      <c r="N64" s="42">
        <f t="shared" si="0"/>
        <v>0.5</v>
      </c>
      <c r="O64" s="42">
        <f t="shared" si="1"/>
        <v>0</v>
      </c>
      <c r="P64" s="42">
        <f t="shared" si="2"/>
        <v>0.5</v>
      </c>
      <c r="Q64" s="42">
        <f t="shared" si="3"/>
        <v>0</v>
      </c>
      <c r="R64" s="42">
        <f t="shared" si="4"/>
        <v>0.25</v>
      </c>
      <c r="S64" s="42">
        <f t="shared" si="5"/>
        <v>0</v>
      </c>
      <c r="T64" s="42">
        <f t="shared" si="6"/>
        <v>0.25</v>
      </c>
      <c r="U64" s="42">
        <f t="shared" si="7"/>
        <v>0</v>
      </c>
      <c r="V64">
        <f t="shared" si="8"/>
        <v>-2.8922427499999999</v>
      </c>
      <c r="W64" t="str">
        <f t="shared" si="9"/>
        <v>1_0,5_0_0,5</v>
      </c>
    </row>
    <row r="65" spans="9:23" x14ac:dyDescent="0.25">
      <c r="I65">
        <v>1</v>
      </c>
      <c r="J65">
        <v>1</v>
      </c>
      <c r="K65">
        <v>0.5</v>
      </c>
      <c r="L65">
        <v>1</v>
      </c>
      <c r="M65">
        <v>0</v>
      </c>
      <c r="N65" s="42">
        <f t="shared" si="0"/>
        <v>0.5</v>
      </c>
      <c r="O65" s="42">
        <f t="shared" si="1"/>
        <v>1</v>
      </c>
      <c r="P65" s="42">
        <f t="shared" si="2"/>
        <v>0</v>
      </c>
      <c r="Q65" s="42">
        <f t="shared" si="3"/>
        <v>0.5</v>
      </c>
      <c r="R65" s="42">
        <f t="shared" si="4"/>
        <v>0</v>
      </c>
      <c r="S65" s="42">
        <f t="shared" si="5"/>
        <v>0</v>
      </c>
      <c r="T65" s="42">
        <f t="shared" si="6"/>
        <v>0</v>
      </c>
      <c r="U65" s="42">
        <f t="shared" si="7"/>
        <v>0</v>
      </c>
      <c r="V65">
        <f t="shared" si="8"/>
        <v>-2.9269085000000001</v>
      </c>
      <c r="W65" t="str">
        <f t="shared" si="9"/>
        <v>1_0,5_1_0</v>
      </c>
    </row>
    <row r="66" spans="9:23" x14ac:dyDescent="0.25">
      <c r="I66">
        <v>1</v>
      </c>
      <c r="J66">
        <v>1</v>
      </c>
      <c r="K66">
        <v>0.5</v>
      </c>
      <c r="L66">
        <v>1</v>
      </c>
      <c r="M66">
        <v>1</v>
      </c>
      <c r="N66" s="42">
        <f t="shared" si="0"/>
        <v>0.5</v>
      </c>
      <c r="O66" s="42">
        <f t="shared" si="1"/>
        <v>1</v>
      </c>
      <c r="P66" s="42">
        <f t="shared" si="2"/>
        <v>1</v>
      </c>
      <c r="Q66" s="42">
        <f t="shared" si="3"/>
        <v>0.5</v>
      </c>
      <c r="R66" s="42">
        <f t="shared" si="4"/>
        <v>0.5</v>
      </c>
      <c r="S66" s="42">
        <f t="shared" si="5"/>
        <v>1</v>
      </c>
      <c r="T66" s="42">
        <f t="shared" si="6"/>
        <v>0.5</v>
      </c>
      <c r="U66" s="42">
        <f t="shared" si="7"/>
        <v>1</v>
      </c>
      <c r="V66">
        <f t="shared" si="8"/>
        <v>-4.1844760000000001</v>
      </c>
      <c r="W66" t="str">
        <f t="shared" si="9"/>
        <v>1_0,5_1_1</v>
      </c>
    </row>
    <row r="67" spans="9:23" x14ac:dyDescent="0.25">
      <c r="I67">
        <v>1</v>
      </c>
      <c r="J67">
        <v>1</v>
      </c>
      <c r="K67">
        <v>0.5</v>
      </c>
      <c r="L67">
        <v>1</v>
      </c>
      <c r="M67">
        <v>0.5</v>
      </c>
      <c r="N67" s="42">
        <f t="shared" si="0"/>
        <v>0.5</v>
      </c>
      <c r="O67" s="42">
        <f t="shared" si="1"/>
        <v>1</v>
      </c>
      <c r="P67" s="42">
        <f t="shared" si="2"/>
        <v>0.5</v>
      </c>
      <c r="Q67" s="42">
        <f t="shared" si="3"/>
        <v>0.5</v>
      </c>
      <c r="R67" s="42">
        <f t="shared" si="4"/>
        <v>0.25</v>
      </c>
      <c r="S67" s="42">
        <f t="shared" si="5"/>
        <v>0.5</v>
      </c>
      <c r="T67" s="42">
        <f t="shared" si="6"/>
        <v>0.25</v>
      </c>
      <c r="U67" s="42">
        <f t="shared" si="7"/>
        <v>0.5</v>
      </c>
      <c r="V67">
        <f t="shared" si="8"/>
        <v>-3.5556922500000008</v>
      </c>
      <c r="W67" t="str">
        <f t="shared" si="9"/>
        <v>1_0,5_1_0,5</v>
      </c>
    </row>
    <row r="68" spans="9:23" x14ac:dyDescent="0.25">
      <c r="I68">
        <v>1</v>
      </c>
      <c r="J68">
        <v>1</v>
      </c>
      <c r="K68">
        <v>0.5</v>
      </c>
      <c r="L68">
        <v>0.5</v>
      </c>
      <c r="M68">
        <v>0</v>
      </c>
      <c r="N68" s="42">
        <f t="shared" si="0"/>
        <v>0.5</v>
      </c>
      <c r="O68" s="42">
        <f t="shared" si="1"/>
        <v>0.5</v>
      </c>
      <c r="P68" s="42">
        <f t="shared" si="2"/>
        <v>0</v>
      </c>
      <c r="Q68" s="42">
        <f t="shared" si="3"/>
        <v>0.25</v>
      </c>
      <c r="R68" s="42">
        <f t="shared" si="4"/>
        <v>0</v>
      </c>
      <c r="S68" s="42">
        <f t="shared" si="5"/>
        <v>0</v>
      </c>
      <c r="T68" s="42">
        <f t="shared" si="6"/>
        <v>0</v>
      </c>
      <c r="U68" s="42">
        <f t="shared" si="7"/>
        <v>0</v>
      </c>
      <c r="V68">
        <f t="shared" si="8"/>
        <v>-2.6638789999999997</v>
      </c>
      <c r="W68" t="str">
        <f t="shared" si="9"/>
        <v>1_0,5_0,5_0</v>
      </c>
    </row>
    <row r="69" spans="9:23" x14ac:dyDescent="0.25">
      <c r="I69">
        <v>1</v>
      </c>
      <c r="J69">
        <v>1</v>
      </c>
      <c r="K69">
        <v>0.5</v>
      </c>
      <c r="L69">
        <v>0.5</v>
      </c>
      <c r="M69">
        <v>1</v>
      </c>
      <c r="N69" s="42">
        <f t="shared" si="0"/>
        <v>0.5</v>
      </c>
      <c r="O69" s="42">
        <f t="shared" si="1"/>
        <v>0.5</v>
      </c>
      <c r="P69" s="42">
        <f t="shared" si="2"/>
        <v>1</v>
      </c>
      <c r="Q69" s="42">
        <f t="shared" si="3"/>
        <v>0.25</v>
      </c>
      <c r="R69" s="42">
        <f t="shared" si="4"/>
        <v>0.5</v>
      </c>
      <c r="S69" s="42">
        <f t="shared" si="5"/>
        <v>0.5</v>
      </c>
      <c r="T69" s="42">
        <f t="shared" si="6"/>
        <v>0.5</v>
      </c>
      <c r="U69" s="42">
        <f t="shared" si="7"/>
        <v>0.5</v>
      </c>
      <c r="V69">
        <f t="shared" si="8"/>
        <v>-3.7840560000000001</v>
      </c>
      <c r="W69" t="str">
        <f t="shared" si="9"/>
        <v>1_0,5_0,5_1</v>
      </c>
    </row>
    <row r="70" spans="9:23" x14ac:dyDescent="0.25">
      <c r="I70">
        <v>1</v>
      </c>
      <c r="J70">
        <v>1</v>
      </c>
      <c r="K70">
        <v>0.5</v>
      </c>
      <c r="L70">
        <v>0.5</v>
      </c>
      <c r="M70">
        <v>0.5</v>
      </c>
      <c r="N70" s="42">
        <f t="shared" si="0"/>
        <v>0.5</v>
      </c>
      <c r="O70" s="42">
        <f t="shared" si="1"/>
        <v>0.5</v>
      </c>
      <c r="P70" s="42">
        <f t="shared" si="2"/>
        <v>0.5</v>
      </c>
      <c r="Q70" s="42">
        <f t="shared" si="3"/>
        <v>0.25</v>
      </c>
      <c r="R70" s="42">
        <f t="shared" si="4"/>
        <v>0.25</v>
      </c>
      <c r="S70" s="42">
        <f t="shared" si="5"/>
        <v>0.25</v>
      </c>
      <c r="T70" s="42">
        <f t="shared" si="6"/>
        <v>0.25</v>
      </c>
      <c r="U70" s="42">
        <f t="shared" si="7"/>
        <v>0.25</v>
      </c>
      <c r="V70">
        <f t="shared" si="8"/>
        <v>-3.2239674999999997</v>
      </c>
      <c r="W70" t="str">
        <f t="shared" si="9"/>
        <v>1_0,5_0,5_0,5</v>
      </c>
    </row>
    <row r="71" spans="9:23" x14ac:dyDescent="0.25">
      <c r="I71">
        <v>1</v>
      </c>
      <c r="J71">
        <v>0.5</v>
      </c>
      <c r="K71">
        <v>0</v>
      </c>
      <c r="L71">
        <v>0</v>
      </c>
      <c r="M71">
        <v>0</v>
      </c>
      <c r="N71" s="42">
        <f t="shared" si="0"/>
        <v>0</v>
      </c>
      <c r="O71" s="42">
        <f t="shared" si="1"/>
        <v>0</v>
      </c>
      <c r="P71" s="42">
        <f t="shared" si="2"/>
        <v>0</v>
      </c>
      <c r="Q71" s="42">
        <f t="shared" si="3"/>
        <v>0</v>
      </c>
      <c r="R71" s="42">
        <f t="shared" si="4"/>
        <v>0</v>
      </c>
      <c r="S71" s="42">
        <f t="shared" si="5"/>
        <v>0</v>
      </c>
      <c r="T71" s="42">
        <f t="shared" si="6"/>
        <v>0</v>
      </c>
      <c r="U71" s="42">
        <f t="shared" si="7"/>
        <v>0</v>
      </c>
      <c r="V71">
        <f t="shared" si="8"/>
        <v>-2.0551919999999999</v>
      </c>
      <c r="W71" t="str">
        <f t="shared" si="9"/>
        <v>0,5_0_0_0</v>
      </c>
    </row>
    <row r="72" spans="9:23" x14ac:dyDescent="0.25">
      <c r="I72">
        <v>1</v>
      </c>
      <c r="J72">
        <v>0.5</v>
      </c>
      <c r="K72">
        <v>0</v>
      </c>
      <c r="L72">
        <v>0</v>
      </c>
      <c r="M72">
        <v>1</v>
      </c>
      <c r="N72" s="42">
        <f t="shared" si="0"/>
        <v>0</v>
      </c>
      <c r="O72" s="42">
        <f t="shared" si="1"/>
        <v>0</v>
      </c>
      <c r="P72" s="42">
        <f t="shared" si="2"/>
        <v>0.5</v>
      </c>
      <c r="Q72" s="42">
        <f t="shared" si="3"/>
        <v>0</v>
      </c>
      <c r="R72" s="42">
        <f t="shared" si="4"/>
        <v>0</v>
      </c>
      <c r="S72" s="42">
        <f t="shared" si="5"/>
        <v>0</v>
      </c>
      <c r="T72" s="42">
        <f t="shared" si="6"/>
        <v>0</v>
      </c>
      <c r="U72" s="42">
        <f t="shared" si="7"/>
        <v>0</v>
      </c>
      <c r="V72">
        <f t="shared" si="8"/>
        <v>-3.0334149999999998</v>
      </c>
      <c r="W72" t="str">
        <f t="shared" si="9"/>
        <v>0,5_0_0_1</v>
      </c>
    </row>
    <row r="73" spans="9:23" x14ac:dyDescent="0.25">
      <c r="I73">
        <v>1</v>
      </c>
      <c r="J73">
        <v>0.5</v>
      </c>
      <c r="K73">
        <v>0</v>
      </c>
      <c r="L73">
        <v>0</v>
      </c>
      <c r="M73">
        <v>0.5</v>
      </c>
      <c r="N73" s="42">
        <f t="shared" si="0"/>
        <v>0</v>
      </c>
      <c r="O73" s="42">
        <f t="shared" si="1"/>
        <v>0</v>
      </c>
      <c r="P73" s="42">
        <f t="shared" si="2"/>
        <v>0.25</v>
      </c>
      <c r="Q73" s="42">
        <f t="shared" si="3"/>
        <v>0</v>
      </c>
      <c r="R73" s="42">
        <f t="shared" si="4"/>
        <v>0</v>
      </c>
      <c r="S73" s="42">
        <f t="shared" si="5"/>
        <v>0</v>
      </c>
      <c r="T73" s="42">
        <f t="shared" si="6"/>
        <v>0</v>
      </c>
      <c r="U73" s="42">
        <f t="shared" si="7"/>
        <v>0</v>
      </c>
      <c r="V73">
        <f t="shared" si="8"/>
        <v>-2.5443034999999998</v>
      </c>
      <c r="W73" t="str">
        <f t="shared" si="9"/>
        <v>0,5_0_0_0,5</v>
      </c>
    </row>
    <row r="74" spans="9:23" x14ac:dyDescent="0.25">
      <c r="I74">
        <v>1</v>
      </c>
      <c r="J74">
        <v>0.5</v>
      </c>
      <c r="K74">
        <v>0</v>
      </c>
      <c r="L74">
        <v>1</v>
      </c>
      <c r="M74">
        <v>0</v>
      </c>
      <c r="N74" s="42">
        <f t="shared" si="0"/>
        <v>0</v>
      </c>
      <c r="O74" s="42">
        <f t="shared" si="1"/>
        <v>0.5</v>
      </c>
      <c r="P74" s="42">
        <f t="shared" si="2"/>
        <v>0</v>
      </c>
      <c r="Q74" s="42">
        <f t="shared" si="3"/>
        <v>0</v>
      </c>
      <c r="R74" s="42">
        <f t="shared" si="4"/>
        <v>0</v>
      </c>
      <c r="S74" s="42">
        <f t="shared" si="5"/>
        <v>0</v>
      </c>
      <c r="T74" s="42">
        <f t="shared" si="6"/>
        <v>0</v>
      </c>
      <c r="U74" s="42">
        <f t="shared" si="7"/>
        <v>0</v>
      </c>
      <c r="V74">
        <f t="shared" si="8"/>
        <v>-3.1994735000000003</v>
      </c>
      <c r="W74" t="str">
        <f t="shared" si="9"/>
        <v>0,5_0_1_0</v>
      </c>
    </row>
    <row r="75" spans="9:23" x14ac:dyDescent="0.25">
      <c r="I75">
        <v>1</v>
      </c>
      <c r="J75">
        <v>0.5</v>
      </c>
      <c r="K75">
        <v>0</v>
      </c>
      <c r="L75">
        <v>1</v>
      </c>
      <c r="M75">
        <v>1</v>
      </c>
      <c r="N75" s="42">
        <f t="shared" si="0"/>
        <v>0</v>
      </c>
      <c r="O75" s="42">
        <f t="shared" si="1"/>
        <v>0.5</v>
      </c>
      <c r="P75" s="42">
        <f t="shared" si="2"/>
        <v>0.5</v>
      </c>
      <c r="Q75" s="42">
        <f t="shared" si="3"/>
        <v>0</v>
      </c>
      <c r="R75" s="42">
        <f t="shared" si="4"/>
        <v>0</v>
      </c>
      <c r="S75" s="42">
        <f t="shared" si="5"/>
        <v>1</v>
      </c>
      <c r="T75" s="42">
        <f t="shared" si="6"/>
        <v>0</v>
      </c>
      <c r="U75" s="42">
        <f t="shared" si="7"/>
        <v>0.5</v>
      </c>
      <c r="V75">
        <f t="shared" si="8"/>
        <v>-4.660817999999999</v>
      </c>
      <c r="W75" t="str">
        <f t="shared" si="9"/>
        <v>0,5_0_1_1</v>
      </c>
    </row>
    <row r="76" spans="9:23" x14ac:dyDescent="0.25">
      <c r="I76">
        <v>1</v>
      </c>
      <c r="J76">
        <v>0.5</v>
      </c>
      <c r="K76">
        <v>0</v>
      </c>
      <c r="L76">
        <v>1</v>
      </c>
      <c r="M76">
        <v>0.5</v>
      </c>
      <c r="N76" s="42">
        <f t="shared" si="0"/>
        <v>0</v>
      </c>
      <c r="O76" s="42">
        <f t="shared" si="1"/>
        <v>0.5</v>
      </c>
      <c r="P76" s="42">
        <f t="shared" si="2"/>
        <v>0.25</v>
      </c>
      <c r="Q76" s="42">
        <f t="shared" si="3"/>
        <v>0</v>
      </c>
      <c r="R76" s="42">
        <f t="shared" si="4"/>
        <v>0</v>
      </c>
      <c r="S76" s="42">
        <f t="shared" si="5"/>
        <v>0.5</v>
      </c>
      <c r="T76" s="42">
        <f t="shared" si="6"/>
        <v>0</v>
      </c>
      <c r="U76" s="42">
        <f t="shared" si="7"/>
        <v>0.25</v>
      </c>
      <c r="V76">
        <f t="shared" si="8"/>
        <v>-3.9301457500000003</v>
      </c>
      <c r="W76" t="str">
        <f t="shared" si="9"/>
        <v>0,5_0_1_0,5</v>
      </c>
    </row>
    <row r="77" spans="9:23" x14ac:dyDescent="0.25">
      <c r="I77">
        <v>1</v>
      </c>
      <c r="J77">
        <v>0.5</v>
      </c>
      <c r="K77">
        <v>0</v>
      </c>
      <c r="L77">
        <v>0.5</v>
      </c>
      <c r="M77">
        <v>0</v>
      </c>
      <c r="N77" s="42">
        <f t="shared" si="0"/>
        <v>0</v>
      </c>
      <c r="O77" s="42">
        <f t="shared" si="1"/>
        <v>0.25</v>
      </c>
      <c r="P77" s="42">
        <f t="shared" si="2"/>
        <v>0</v>
      </c>
      <c r="Q77" s="42">
        <f t="shared" si="3"/>
        <v>0</v>
      </c>
      <c r="R77" s="42">
        <f t="shared" si="4"/>
        <v>0</v>
      </c>
      <c r="S77" s="42">
        <f t="shared" si="5"/>
        <v>0</v>
      </c>
      <c r="T77" s="42">
        <f t="shared" si="6"/>
        <v>0</v>
      </c>
      <c r="U77" s="42">
        <f t="shared" si="7"/>
        <v>0</v>
      </c>
      <c r="V77">
        <f t="shared" si="8"/>
        <v>-2.6273327499999999</v>
      </c>
      <c r="W77" t="str">
        <f t="shared" si="9"/>
        <v>0,5_0_0,5_0</v>
      </c>
    </row>
    <row r="78" spans="9:23" x14ac:dyDescent="0.25">
      <c r="I78">
        <v>1</v>
      </c>
      <c r="J78">
        <v>0.5</v>
      </c>
      <c r="K78">
        <v>0</v>
      </c>
      <c r="L78">
        <v>0.5</v>
      </c>
      <c r="M78">
        <v>1</v>
      </c>
      <c r="N78" s="42">
        <f t="shared" si="0"/>
        <v>0</v>
      </c>
      <c r="O78" s="42">
        <f t="shared" si="1"/>
        <v>0.25</v>
      </c>
      <c r="P78" s="42">
        <f t="shared" si="2"/>
        <v>0.5</v>
      </c>
      <c r="Q78" s="42">
        <f t="shared" si="3"/>
        <v>0</v>
      </c>
      <c r="R78" s="42">
        <f t="shared" si="4"/>
        <v>0</v>
      </c>
      <c r="S78" s="42">
        <f t="shared" si="5"/>
        <v>0.5</v>
      </c>
      <c r="T78" s="42">
        <f t="shared" si="6"/>
        <v>0</v>
      </c>
      <c r="U78" s="42">
        <f t="shared" si="7"/>
        <v>0.25</v>
      </c>
      <c r="V78">
        <f t="shared" si="8"/>
        <v>-3.8471164999999994</v>
      </c>
      <c r="W78" t="str">
        <f t="shared" si="9"/>
        <v>0,5_0_0,5_1</v>
      </c>
    </row>
    <row r="79" spans="9:23" x14ac:dyDescent="0.25">
      <c r="I79">
        <v>1</v>
      </c>
      <c r="J79">
        <v>0.5</v>
      </c>
      <c r="K79">
        <v>0</v>
      </c>
      <c r="L79">
        <v>0.5</v>
      </c>
      <c r="M79">
        <v>0.5</v>
      </c>
      <c r="N79" s="42">
        <f t="shared" si="0"/>
        <v>0</v>
      </c>
      <c r="O79" s="42">
        <f t="shared" si="1"/>
        <v>0.25</v>
      </c>
      <c r="P79" s="42">
        <f t="shared" si="2"/>
        <v>0.25</v>
      </c>
      <c r="Q79" s="42">
        <f t="shared" si="3"/>
        <v>0</v>
      </c>
      <c r="R79" s="42">
        <f t="shared" si="4"/>
        <v>0</v>
      </c>
      <c r="S79" s="42">
        <f t="shared" si="5"/>
        <v>0.25</v>
      </c>
      <c r="T79" s="42">
        <f t="shared" si="6"/>
        <v>0</v>
      </c>
      <c r="U79" s="42">
        <f t="shared" si="7"/>
        <v>0.125</v>
      </c>
      <c r="V79">
        <f t="shared" si="8"/>
        <v>-3.2372246249999996</v>
      </c>
      <c r="W79" t="str">
        <f t="shared" si="9"/>
        <v>0,5_0_0,5_0,5</v>
      </c>
    </row>
    <row r="80" spans="9:23" x14ac:dyDescent="0.25">
      <c r="I80">
        <v>1</v>
      </c>
      <c r="J80">
        <v>0.5</v>
      </c>
      <c r="K80">
        <v>1</v>
      </c>
      <c r="L80">
        <v>0</v>
      </c>
      <c r="M80">
        <v>0</v>
      </c>
      <c r="N80" s="42">
        <f t="shared" si="0"/>
        <v>0.5</v>
      </c>
      <c r="O80" s="42">
        <f t="shared" si="1"/>
        <v>0</v>
      </c>
      <c r="P80" s="42">
        <f t="shared" si="2"/>
        <v>0</v>
      </c>
      <c r="Q80" s="42">
        <f t="shared" si="3"/>
        <v>0</v>
      </c>
      <c r="R80" s="42">
        <f t="shared" si="4"/>
        <v>0</v>
      </c>
      <c r="S80" s="42">
        <f t="shared" si="5"/>
        <v>0</v>
      </c>
      <c r="T80" s="42">
        <f t="shared" si="6"/>
        <v>0</v>
      </c>
      <c r="U80" s="42">
        <f t="shared" si="7"/>
        <v>0</v>
      </c>
      <c r="V80">
        <f t="shared" si="8"/>
        <v>-2.5791974999999998</v>
      </c>
      <c r="W80" t="str">
        <f t="shared" si="9"/>
        <v>0,5_1_0_0</v>
      </c>
    </row>
    <row r="81" spans="9:23" x14ac:dyDescent="0.25">
      <c r="I81">
        <v>1</v>
      </c>
      <c r="J81">
        <v>0.5</v>
      </c>
      <c r="K81">
        <v>1</v>
      </c>
      <c r="L81">
        <v>0</v>
      </c>
      <c r="M81">
        <v>1</v>
      </c>
      <c r="N81" s="42">
        <f t="shared" si="0"/>
        <v>0.5</v>
      </c>
      <c r="O81" s="42">
        <f t="shared" si="1"/>
        <v>0</v>
      </c>
      <c r="P81" s="42">
        <f t="shared" si="2"/>
        <v>0.5</v>
      </c>
      <c r="Q81" s="42">
        <f t="shared" si="3"/>
        <v>0</v>
      </c>
      <c r="R81" s="42">
        <f t="shared" si="4"/>
        <v>1</v>
      </c>
      <c r="S81" s="42">
        <f t="shared" si="5"/>
        <v>0</v>
      </c>
      <c r="T81" s="42">
        <f t="shared" si="6"/>
        <v>0.5</v>
      </c>
      <c r="U81" s="42">
        <f t="shared" si="7"/>
        <v>0</v>
      </c>
      <c r="V81">
        <f t="shared" si="8"/>
        <v>-3.3521995000000002</v>
      </c>
      <c r="W81" t="str">
        <f t="shared" si="9"/>
        <v>0,5_1_0_1</v>
      </c>
    </row>
    <row r="82" spans="9:23" x14ac:dyDescent="0.25">
      <c r="I82">
        <v>1</v>
      </c>
      <c r="J82">
        <v>0.5</v>
      </c>
      <c r="K82">
        <v>1</v>
      </c>
      <c r="L82">
        <v>0</v>
      </c>
      <c r="M82">
        <v>0.5</v>
      </c>
      <c r="N82" s="42">
        <f t="shared" ref="N82:N97" si="32">J82*K82</f>
        <v>0.5</v>
      </c>
      <c r="O82" s="42">
        <f t="shared" ref="O82:O97" si="33">J82*L82</f>
        <v>0</v>
      </c>
      <c r="P82" s="42">
        <f t="shared" ref="P82:P97" si="34">J82*M82</f>
        <v>0.25</v>
      </c>
      <c r="Q82" s="42">
        <f t="shared" ref="Q82:Q97" si="35">K82*L82</f>
        <v>0</v>
      </c>
      <c r="R82" s="42">
        <f t="shared" ref="R82:R97" si="36">K82*M82</f>
        <v>0.5</v>
      </c>
      <c r="S82" s="42">
        <f t="shared" ref="S82:S97" si="37">L82*M82</f>
        <v>0</v>
      </c>
      <c r="T82" s="42">
        <f t="shared" ref="T82:T97" si="38">J82*K82*M82</f>
        <v>0.25</v>
      </c>
      <c r="U82" s="42">
        <f t="shared" ref="U82:U97" si="39">J82*L82*M82</f>
        <v>0</v>
      </c>
      <c r="V82">
        <f t="shared" ref="V82:V97" si="40">MMULT(I82:U82,$G$3:$G$15)</f>
        <v>-2.9656984999999998</v>
      </c>
      <c r="W82" t="str">
        <f t="shared" ref="W82:W97" si="41">J82 &amp;"_" &amp; K82 &amp;"_" &amp;L82 &amp;"_" &amp;M82</f>
        <v>0,5_1_0_0,5</v>
      </c>
    </row>
    <row r="83" spans="9:23" x14ac:dyDescent="0.25">
      <c r="I83">
        <v>1</v>
      </c>
      <c r="J83">
        <v>0.5</v>
      </c>
      <c r="K83">
        <v>1</v>
      </c>
      <c r="L83">
        <v>1</v>
      </c>
      <c r="M83">
        <v>0</v>
      </c>
      <c r="N83" s="42">
        <f t="shared" si="32"/>
        <v>0.5</v>
      </c>
      <c r="O83" s="42">
        <f t="shared" si="33"/>
        <v>0.5</v>
      </c>
      <c r="P83" s="42">
        <f t="shared" si="34"/>
        <v>0</v>
      </c>
      <c r="Q83" s="42">
        <f t="shared" si="35"/>
        <v>1</v>
      </c>
      <c r="R83" s="42">
        <f t="shared" si="36"/>
        <v>0</v>
      </c>
      <c r="S83" s="42">
        <f t="shared" si="37"/>
        <v>0</v>
      </c>
      <c r="T83" s="42">
        <f t="shared" si="38"/>
        <v>0</v>
      </c>
      <c r="U83" s="42">
        <f t="shared" si="39"/>
        <v>0</v>
      </c>
      <c r="V83">
        <f t="shared" si="40"/>
        <v>-3.7530709999999998</v>
      </c>
      <c r="W83" t="str">
        <f t="shared" si="41"/>
        <v>0,5_1_1_0</v>
      </c>
    </row>
    <row r="84" spans="9:23" x14ac:dyDescent="0.25">
      <c r="I84">
        <v>1</v>
      </c>
      <c r="J84">
        <v>0.5</v>
      </c>
      <c r="K84">
        <v>1</v>
      </c>
      <c r="L84">
        <v>1</v>
      </c>
      <c r="M84">
        <v>1</v>
      </c>
      <c r="N84" s="42">
        <f t="shared" si="32"/>
        <v>0.5</v>
      </c>
      <c r="O84" s="42">
        <f t="shared" si="33"/>
        <v>0.5</v>
      </c>
      <c r="P84" s="42">
        <f t="shared" si="34"/>
        <v>0.5</v>
      </c>
      <c r="Q84" s="42">
        <f t="shared" si="35"/>
        <v>1</v>
      </c>
      <c r="R84" s="42">
        <f t="shared" si="36"/>
        <v>1</v>
      </c>
      <c r="S84" s="42">
        <f t="shared" si="37"/>
        <v>1</v>
      </c>
      <c r="T84" s="42">
        <f t="shared" si="38"/>
        <v>0.5</v>
      </c>
      <c r="U84" s="42">
        <f t="shared" si="39"/>
        <v>0.5</v>
      </c>
      <c r="V84">
        <f t="shared" si="40"/>
        <v>-5.0091944999999987</v>
      </c>
      <c r="W84" t="str">
        <f t="shared" si="41"/>
        <v>0,5_1_1_1</v>
      </c>
    </row>
    <row r="85" spans="9:23" x14ac:dyDescent="0.25">
      <c r="I85">
        <v>1</v>
      </c>
      <c r="J85">
        <v>0.5</v>
      </c>
      <c r="K85">
        <v>1</v>
      </c>
      <c r="L85">
        <v>1</v>
      </c>
      <c r="M85">
        <v>0.5</v>
      </c>
      <c r="N85" s="42">
        <f t="shared" si="32"/>
        <v>0.5</v>
      </c>
      <c r="O85" s="42">
        <f t="shared" si="33"/>
        <v>0.5</v>
      </c>
      <c r="P85" s="42">
        <f t="shared" si="34"/>
        <v>0.25</v>
      </c>
      <c r="Q85" s="42">
        <f t="shared" si="35"/>
        <v>1</v>
      </c>
      <c r="R85" s="42">
        <f t="shared" si="36"/>
        <v>0.5</v>
      </c>
      <c r="S85" s="42">
        <f t="shared" si="37"/>
        <v>0.5</v>
      </c>
      <c r="T85" s="42">
        <f t="shared" si="38"/>
        <v>0.25</v>
      </c>
      <c r="U85" s="42">
        <f t="shared" si="39"/>
        <v>0.25</v>
      </c>
      <c r="V85">
        <f t="shared" si="40"/>
        <v>-4.381132749999999</v>
      </c>
      <c r="W85" t="str">
        <f t="shared" si="41"/>
        <v>0,5_1_1_0,5</v>
      </c>
    </row>
    <row r="86" spans="9:23" x14ac:dyDescent="0.25">
      <c r="I86">
        <v>1</v>
      </c>
      <c r="J86">
        <v>0.5</v>
      </c>
      <c r="K86">
        <v>1</v>
      </c>
      <c r="L86">
        <v>0.5</v>
      </c>
      <c r="M86">
        <v>0</v>
      </c>
      <c r="N86" s="42">
        <f t="shared" si="32"/>
        <v>0.5</v>
      </c>
      <c r="O86" s="42">
        <f t="shared" si="33"/>
        <v>0.25</v>
      </c>
      <c r="P86" s="42">
        <f t="shared" si="34"/>
        <v>0</v>
      </c>
      <c r="Q86" s="42">
        <f t="shared" si="35"/>
        <v>0.5</v>
      </c>
      <c r="R86" s="42">
        <f t="shared" si="36"/>
        <v>0</v>
      </c>
      <c r="S86" s="42">
        <f t="shared" si="37"/>
        <v>0</v>
      </c>
      <c r="T86" s="42">
        <f t="shared" si="38"/>
        <v>0</v>
      </c>
      <c r="U86" s="42">
        <f t="shared" si="39"/>
        <v>0</v>
      </c>
      <c r="V86">
        <f t="shared" si="40"/>
        <v>-3.1661342499999998</v>
      </c>
      <c r="W86" t="str">
        <f t="shared" si="41"/>
        <v>0,5_1_0,5_0</v>
      </c>
    </row>
    <row r="87" spans="9:23" x14ac:dyDescent="0.25">
      <c r="I87">
        <v>1</v>
      </c>
      <c r="J87">
        <v>0.5</v>
      </c>
      <c r="K87">
        <v>1</v>
      </c>
      <c r="L87">
        <v>0.5</v>
      </c>
      <c r="M87">
        <v>1</v>
      </c>
      <c r="N87" s="42">
        <f t="shared" si="32"/>
        <v>0.5</v>
      </c>
      <c r="O87" s="42">
        <f t="shared" si="33"/>
        <v>0.25</v>
      </c>
      <c r="P87" s="42">
        <f t="shared" si="34"/>
        <v>0.5</v>
      </c>
      <c r="Q87" s="42">
        <f t="shared" si="35"/>
        <v>0.5</v>
      </c>
      <c r="R87" s="42">
        <f t="shared" si="36"/>
        <v>1</v>
      </c>
      <c r="S87" s="42">
        <f t="shared" si="37"/>
        <v>0.5</v>
      </c>
      <c r="T87" s="42">
        <f t="shared" si="38"/>
        <v>0.5</v>
      </c>
      <c r="U87" s="42">
        <f t="shared" si="39"/>
        <v>0.25</v>
      </c>
      <c r="V87">
        <f t="shared" si="40"/>
        <v>-4.1806969999999994</v>
      </c>
      <c r="W87" t="str">
        <f t="shared" si="41"/>
        <v>0,5_1_0,5_1</v>
      </c>
    </row>
    <row r="88" spans="9:23" x14ac:dyDescent="0.25">
      <c r="I88">
        <v>1</v>
      </c>
      <c r="J88">
        <v>0.5</v>
      </c>
      <c r="K88">
        <v>1</v>
      </c>
      <c r="L88">
        <v>0.5</v>
      </c>
      <c r="M88">
        <v>0.5</v>
      </c>
      <c r="N88" s="42">
        <f t="shared" si="32"/>
        <v>0.5</v>
      </c>
      <c r="O88" s="42">
        <f t="shared" si="33"/>
        <v>0.25</v>
      </c>
      <c r="P88" s="42">
        <f t="shared" si="34"/>
        <v>0.25</v>
      </c>
      <c r="Q88" s="42">
        <f t="shared" si="35"/>
        <v>0.5</v>
      </c>
      <c r="R88" s="42">
        <f t="shared" si="36"/>
        <v>0.5</v>
      </c>
      <c r="S88" s="42">
        <f t="shared" si="37"/>
        <v>0.25</v>
      </c>
      <c r="T88" s="42">
        <f t="shared" si="38"/>
        <v>0.25</v>
      </c>
      <c r="U88" s="42">
        <f t="shared" si="39"/>
        <v>0.125</v>
      </c>
      <c r="V88">
        <f t="shared" si="40"/>
        <v>-3.6734156249999996</v>
      </c>
      <c r="W88" t="str">
        <f t="shared" si="41"/>
        <v>0,5_1_0,5_0,5</v>
      </c>
    </row>
    <row r="89" spans="9:23" x14ac:dyDescent="0.25">
      <c r="I89">
        <v>1</v>
      </c>
      <c r="J89">
        <v>0.5</v>
      </c>
      <c r="K89">
        <v>0.5</v>
      </c>
      <c r="L89">
        <v>0</v>
      </c>
      <c r="M89">
        <v>0</v>
      </c>
      <c r="N89" s="42">
        <f t="shared" si="32"/>
        <v>0.25</v>
      </c>
      <c r="O89" s="42">
        <f t="shared" si="33"/>
        <v>0</v>
      </c>
      <c r="P89" s="42">
        <f t="shared" si="34"/>
        <v>0</v>
      </c>
      <c r="Q89" s="42">
        <f t="shared" si="35"/>
        <v>0</v>
      </c>
      <c r="R89" s="42">
        <f t="shared" si="36"/>
        <v>0</v>
      </c>
      <c r="S89" s="42">
        <f t="shared" si="37"/>
        <v>0</v>
      </c>
      <c r="T89" s="42">
        <f t="shared" si="38"/>
        <v>0</v>
      </c>
      <c r="U89" s="42">
        <f t="shared" si="39"/>
        <v>0</v>
      </c>
      <c r="V89">
        <f t="shared" si="40"/>
        <v>-2.3171947499999996</v>
      </c>
      <c r="W89" t="str">
        <f t="shared" si="41"/>
        <v>0,5_0,5_0_0</v>
      </c>
    </row>
    <row r="90" spans="9:23" x14ac:dyDescent="0.25">
      <c r="I90">
        <v>1</v>
      </c>
      <c r="J90">
        <v>0.5</v>
      </c>
      <c r="K90">
        <v>0.5</v>
      </c>
      <c r="L90">
        <v>0</v>
      </c>
      <c r="M90">
        <v>1</v>
      </c>
      <c r="N90" s="42">
        <f t="shared" si="32"/>
        <v>0.25</v>
      </c>
      <c r="O90" s="42">
        <f t="shared" si="33"/>
        <v>0</v>
      </c>
      <c r="P90" s="42">
        <f t="shared" si="34"/>
        <v>0.5</v>
      </c>
      <c r="Q90" s="42">
        <f t="shared" si="35"/>
        <v>0</v>
      </c>
      <c r="R90" s="42">
        <f t="shared" si="36"/>
        <v>0.5</v>
      </c>
      <c r="S90" s="42">
        <f t="shared" si="37"/>
        <v>0</v>
      </c>
      <c r="T90" s="42">
        <f t="shared" si="38"/>
        <v>0.25</v>
      </c>
      <c r="U90" s="42">
        <f t="shared" si="39"/>
        <v>0</v>
      </c>
      <c r="V90">
        <f t="shared" si="40"/>
        <v>-3.1928072499999995</v>
      </c>
      <c r="W90" t="str">
        <f t="shared" si="41"/>
        <v>0,5_0,5_0_1</v>
      </c>
    </row>
    <row r="91" spans="9:23" x14ac:dyDescent="0.25">
      <c r="I91">
        <v>1</v>
      </c>
      <c r="J91">
        <v>0.5</v>
      </c>
      <c r="K91">
        <v>0.5</v>
      </c>
      <c r="L91">
        <v>0</v>
      </c>
      <c r="M91">
        <v>0.5</v>
      </c>
      <c r="N91" s="42">
        <f t="shared" si="32"/>
        <v>0.25</v>
      </c>
      <c r="O91" s="42">
        <f t="shared" si="33"/>
        <v>0</v>
      </c>
      <c r="P91" s="42">
        <f t="shared" si="34"/>
        <v>0.25</v>
      </c>
      <c r="Q91" s="42">
        <f t="shared" si="35"/>
        <v>0</v>
      </c>
      <c r="R91" s="42">
        <f t="shared" si="36"/>
        <v>0.25</v>
      </c>
      <c r="S91" s="42">
        <f t="shared" si="37"/>
        <v>0</v>
      </c>
      <c r="T91" s="42">
        <f t="shared" si="38"/>
        <v>0.125</v>
      </c>
      <c r="U91" s="42">
        <f t="shared" si="39"/>
        <v>0</v>
      </c>
      <c r="V91">
        <f t="shared" si="40"/>
        <v>-2.7550009999999991</v>
      </c>
      <c r="W91" t="str">
        <f t="shared" si="41"/>
        <v>0,5_0,5_0_0,5</v>
      </c>
    </row>
    <row r="92" spans="9:23" x14ac:dyDescent="0.25">
      <c r="I92">
        <v>1</v>
      </c>
      <c r="J92">
        <v>0.5</v>
      </c>
      <c r="K92">
        <v>0.5</v>
      </c>
      <c r="L92">
        <v>1</v>
      </c>
      <c r="M92">
        <v>0</v>
      </c>
      <c r="N92" s="42">
        <f t="shared" si="32"/>
        <v>0.25</v>
      </c>
      <c r="O92" s="42">
        <f t="shared" si="33"/>
        <v>0.5</v>
      </c>
      <c r="P92" s="42">
        <f t="shared" si="34"/>
        <v>0</v>
      </c>
      <c r="Q92" s="42">
        <f t="shared" si="35"/>
        <v>0.5</v>
      </c>
      <c r="R92" s="42">
        <f t="shared" si="36"/>
        <v>0</v>
      </c>
      <c r="S92" s="42">
        <f t="shared" si="37"/>
        <v>0</v>
      </c>
      <c r="T92" s="42">
        <f t="shared" si="38"/>
        <v>0</v>
      </c>
      <c r="U92" s="42">
        <f t="shared" si="39"/>
        <v>0</v>
      </c>
      <c r="V92">
        <f t="shared" si="40"/>
        <v>-3.4762722500000001</v>
      </c>
      <c r="W92" t="str">
        <f t="shared" si="41"/>
        <v>0,5_0,5_1_0</v>
      </c>
    </row>
    <row r="93" spans="9:23" x14ac:dyDescent="0.25">
      <c r="I93">
        <v>1</v>
      </c>
      <c r="J93">
        <v>0.5</v>
      </c>
      <c r="K93">
        <v>0.5</v>
      </c>
      <c r="L93">
        <v>1</v>
      </c>
      <c r="M93">
        <v>1</v>
      </c>
      <c r="N93" s="42">
        <f t="shared" si="32"/>
        <v>0.25</v>
      </c>
      <c r="O93" s="42">
        <f t="shared" si="33"/>
        <v>0.5</v>
      </c>
      <c r="P93" s="42">
        <f t="shared" si="34"/>
        <v>0.5</v>
      </c>
      <c r="Q93" s="42">
        <f t="shared" si="35"/>
        <v>0.5</v>
      </c>
      <c r="R93" s="42">
        <f t="shared" si="36"/>
        <v>0.5</v>
      </c>
      <c r="S93" s="42">
        <f t="shared" si="37"/>
        <v>1</v>
      </c>
      <c r="T93" s="42">
        <f t="shared" si="38"/>
        <v>0.25</v>
      </c>
      <c r="U93" s="42">
        <f t="shared" si="39"/>
        <v>0.5</v>
      </c>
      <c r="V93">
        <f t="shared" si="40"/>
        <v>-4.8350062499999975</v>
      </c>
      <c r="W93" t="str">
        <f t="shared" si="41"/>
        <v>0,5_0,5_1_1</v>
      </c>
    </row>
    <row r="94" spans="9:23" x14ac:dyDescent="0.25">
      <c r="I94">
        <v>1</v>
      </c>
      <c r="J94">
        <v>0.5</v>
      </c>
      <c r="K94">
        <v>0.5</v>
      </c>
      <c r="L94">
        <v>1</v>
      </c>
      <c r="M94">
        <v>0.5</v>
      </c>
      <c r="N94" s="42">
        <f t="shared" si="32"/>
        <v>0.25</v>
      </c>
      <c r="O94" s="42">
        <f t="shared" si="33"/>
        <v>0.5</v>
      </c>
      <c r="P94" s="42">
        <f t="shared" si="34"/>
        <v>0.25</v>
      </c>
      <c r="Q94" s="42">
        <f t="shared" si="35"/>
        <v>0.5</v>
      </c>
      <c r="R94" s="42">
        <f t="shared" si="36"/>
        <v>0.25</v>
      </c>
      <c r="S94" s="42">
        <f t="shared" si="37"/>
        <v>0.5</v>
      </c>
      <c r="T94" s="42">
        <f t="shared" si="38"/>
        <v>0.125</v>
      </c>
      <c r="U94" s="42">
        <f t="shared" si="39"/>
        <v>0.25</v>
      </c>
      <c r="V94">
        <f t="shared" si="40"/>
        <v>-4.1556392500000001</v>
      </c>
      <c r="W94" t="str">
        <f t="shared" si="41"/>
        <v>0,5_0,5_1_0,5</v>
      </c>
    </row>
    <row r="95" spans="9:23" x14ac:dyDescent="0.25">
      <c r="I95">
        <v>1</v>
      </c>
      <c r="J95">
        <v>0.5</v>
      </c>
      <c r="K95">
        <v>0.5</v>
      </c>
      <c r="L95">
        <v>0.5</v>
      </c>
      <c r="M95">
        <v>0</v>
      </c>
      <c r="N95" s="42">
        <f t="shared" si="32"/>
        <v>0.25</v>
      </c>
      <c r="O95" s="42">
        <f t="shared" si="33"/>
        <v>0.25</v>
      </c>
      <c r="P95" s="42">
        <f t="shared" si="34"/>
        <v>0</v>
      </c>
      <c r="Q95" s="42">
        <f t="shared" si="35"/>
        <v>0.25</v>
      </c>
      <c r="R95" s="42">
        <f t="shared" si="36"/>
        <v>0</v>
      </c>
      <c r="S95" s="42">
        <f t="shared" si="37"/>
        <v>0</v>
      </c>
      <c r="T95" s="42">
        <f t="shared" si="38"/>
        <v>0</v>
      </c>
      <c r="U95" s="42">
        <f t="shared" si="39"/>
        <v>0</v>
      </c>
      <c r="V95">
        <f t="shared" si="40"/>
        <v>-2.8967334999999994</v>
      </c>
      <c r="W95" t="str">
        <f t="shared" si="41"/>
        <v>0,5_0,5_0,5_0</v>
      </c>
    </row>
    <row r="96" spans="9:23" x14ac:dyDescent="0.25">
      <c r="I96">
        <v>1</v>
      </c>
      <c r="J96">
        <v>0.5</v>
      </c>
      <c r="K96">
        <v>0.5</v>
      </c>
      <c r="L96">
        <v>0.5</v>
      </c>
      <c r="M96">
        <v>1</v>
      </c>
      <c r="N96" s="42">
        <f t="shared" si="32"/>
        <v>0.25</v>
      </c>
      <c r="O96" s="42">
        <f t="shared" si="33"/>
        <v>0.25</v>
      </c>
      <c r="P96" s="42">
        <f t="shared" si="34"/>
        <v>0.5</v>
      </c>
      <c r="Q96" s="42">
        <f t="shared" si="35"/>
        <v>0.25</v>
      </c>
      <c r="R96" s="42">
        <f t="shared" si="36"/>
        <v>0.5</v>
      </c>
      <c r="S96" s="42">
        <f t="shared" si="37"/>
        <v>0.5</v>
      </c>
      <c r="T96" s="42">
        <f t="shared" si="38"/>
        <v>0.25</v>
      </c>
      <c r="U96" s="42">
        <f t="shared" si="39"/>
        <v>0.25</v>
      </c>
      <c r="V96">
        <f t="shared" si="40"/>
        <v>-4.0139067499999985</v>
      </c>
      <c r="W96" t="str">
        <f t="shared" si="41"/>
        <v>0,5_0,5_0,5_1</v>
      </c>
    </row>
    <row r="97" spans="9:23" x14ac:dyDescent="0.25">
      <c r="I97">
        <v>1</v>
      </c>
      <c r="J97">
        <v>0.5</v>
      </c>
      <c r="K97">
        <v>0.5</v>
      </c>
      <c r="L97">
        <v>0.5</v>
      </c>
      <c r="M97">
        <v>0.5</v>
      </c>
      <c r="N97" s="42">
        <f t="shared" si="32"/>
        <v>0.25</v>
      </c>
      <c r="O97" s="42">
        <f t="shared" si="33"/>
        <v>0.25</v>
      </c>
      <c r="P97" s="42">
        <f t="shared" si="34"/>
        <v>0.25</v>
      </c>
      <c r="Q97" s="42">
        <f t="shared" si="35"/>
        <v>0.25</v>
      </c>
      <c r="R97" s="42">
        <f t="shared" si="36"/>
        <v>0.25</v>
      </c>
      <c r="S97" s="42">
        <f t="shared" si="37"/>
        <v>0.25</v>
      </c>
      <c r="T97" s="42">
        <f t="shared" si="38"/>
        <v>0.125</v>
      </c>
      <c r="U97" s="42">
        <f t="shared" si="39"/>
        <v>0.125</v>
      </c>
      <c r="V97">
        <f t="shared" si="40"/>
        <v>-3.4553201249999992</v>
      </c>
      <c r="W97" t="str">
        <f t="shared" si="41"/>
        <v>0,5_0,5_0,5_0,5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Y21"/>
  <sheetViews>
    <sheetView topLeftCell="B1" workbookViewId="0">
      <selection activeCell="H22" sqref="H22"/>
    </sheetView>
  </sheetViews>
  <sheetFormatPr defaultRowHeight="15" x14ac:dyDescent="0.25"/>
  <cols>
    <col min="2" max="2" width="44.85546875" customWidth="1"/>
  </cols>
  <sheetData>
    <row r="2" spans="2:25" x14ac:dyDescent="0.25">
      <c r="E2" t="s">
        <v>2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U2" t="s">
        <v>3</v>
      </c>
      <c r="V2" t="s">
        <v>4</v>
      </c>
      <c r="W2" t="s">
        <v>5</v>
      </c>
      <c r="X2" t="s">
        <v>6</v>
      </c>
      <c r="Y2" t="s">
        <v>56</v>
      </c>
    </row>
    <row r="3" spans="2:25" x14ac:dyDescent="0.25">
      <c r="B3" t="s">
        <v>2</v>
      </c>
      <c r="C3">
        <v>-2.0993339999999998</v>
      </c>
      <c r="E3">
        <v>1</v>
      </c>
      <c r="F3">
        <f>IF(U3=3,0,1)</f>
        <v>1</v>
      </c>
      <c r="G3">
        <f>IF(V3="Left",1,0)</f>
        <v>1</v>
      </c>
      <c r="H3">
        <f>IF(W3="Low",1,0)</f>
        <v>1</v>
      </c>
      <c r="I3">
        <f>IF(X3="Low",1,0)</f>
        <v>1</v>
      </c>
      <c r="J3">
        <f>F3*G3</f>
        <v>1</v>
      </c>
      <c r="K3">
        <f>F3*H3</f>
        <v>1</v>
      </c>
      <c r="L3">
        <f>F3*I3</f>
        <v>1</v>
      </c>
      <c r="M3">
        <f>G3*H3</f>
        <v>1</v>
      </c>
      <c r="N3">
        <f>G3*I3</f>
        <v>1</v>
      </c>
      <c r="O3">
        <f>H3*I3</f>
        <v>1</v>
      </c>
      <c r="P3">
        <f>F3*G3*I3</f>
        <v>1</v>
      </c>
      <c r="Q3">
        <f>F3*H3*I3</f>
        <v>1</v>
      </c>
      <c r="U3">
        <v>1</v>
      </c>
      <c r="V3" t="s">
        <v>57</v>
      </c>
      <c r="W3" t="s">
        <v>58</v>
      </c>
      <c r="X3" t="s">
        <v>58</v>
      </c>
      <c r="Y3">
        <f t="array" ref="Y3">MMULT(TRANSPOSE($C$3:$C$15),TRANSPOSE(E3:Q3))</f>
        <v>-4.2593970000000008</v>
      </c>
    </row>
    <row r="4" spans="2:25" x14ac:dyDescent="0.25">
      <c r="B4" t="s">
        <v>32</v>
      </c>
      <c r="C4">
        <v>8.8284000000000001E-2</v>
      </c>
      <c r="E4">
        <v>1</v>
      </c>
      <c r="F4">
        <f t="shared" ref="F4:F18" si="0">IF(U4=3,0,1)</f>
        <v>1</v>
      </c>
      <c r="G4">
        <f t="shared" ref="G4:G18" si="1">IF(V4="Left",1,0)</f>
        <v>0</v>
      </c>
      <c r="H4">
        <f t="shared" ref="H4:H18" si="2">IF(W4="Low",1,0)</f>
        <v>1</v>
      </c>
      <c r="I4">
        <f t="shared" ref="I4:I18" si="3">IF(X4="Low",1,0)</f>
        <v>1</v>
      </c>
      <c r="J4">
        <f t="shared" ref="J4:J18" si="4">F4*G4</f>
        <v>0</v>
      </c>
      <c r="K4">
        <f t="shared" ref="K4:K18" si="5">F4*H4</f>
        <v>1</v>
      </c>
      <c r="L4">
        <f t="shared" ref="L4:L18" si="6">F4*I4</f>
        <v>1</v>
      </c>
      <c r="M4">
        <f t="shared" ref="M4:M18" si="7">G4*H4</f>
        <v>0</v>
      </c>
      <c r="N4">
        <f t="shared" ref="N4:N18" si="8">G4*I4</f>
        <v>0</v>
      </c>
      <c r="O4">
        <f t="shared" ref="O4:O18" si="9">H4*I4</f>
        <v>1</v>
      </c>
      <c r="P4">
        <f t="shared" ref="P4:P18" si="10">F4*G4*I4</f>
        <v>0</v>
      </c>
      <c r="Q4">
        <f t="shared" ref="Q4:Q18" si="11">F4*H4*I4</f>
        <v>1</v>
      </c>
      <c r="U4">
        <v>1</v>
      </c>
      <c r="V4" t="s">
        <v>30</v>
      </c>
      <c r="W4" t="s">
        <v>58</v>
      </c>
      <c r="X4" t="s">
        <v>58</v>
      </c>
      <c r="Y4">
        <f t="array" ref="Y4">MMULT(TRANSPOSE($C$3:$C$15),TRANSPOSE(E4:Q4))</f>
        <v>-4.1095550000000012</v>
      </c>
    </row>
    <row r="5" spans="2:25" x14ac:dyDescent="0.25">
      <c r="B5" t="s">
        <v>33</v>
      </c>
      <c r="C5">
        <v>-0.26841199999999998</v>
      </c>
      <c r="E5">
        <v>1</v>
      </c>
      <c r="F5">
        <f t="shared" si="0"/>
        <v>1</v>
      </c>
      <c r="G5">
        <f t="shared" si="1"/>
        <v>1</v>
      </c>
      <c r="H5">
        <f t="shared" si="2"/>
        <v>0</v>
      </c>
      <c r="I5">
        <f t="shared" si="3"/>
        <v>1</v>
      </c>
      <c r="J5">
        <f t="shared" si="4"/>
        <v>1</v>
      </c>
      <c r="K5">
        <f t="shared" si="5"/>
        <v>0</v>
      </c>
      <c r="L5">
        <f t="shared" si="6"/>
        <v>1</v>
      </c>
      <c r="M5">
        <f t="shared" si="7"/>
        <v>0</v>
      </c>
      <c r="N5">
        <f t="shared" si="8"/>
        <v>1</v>
      </c>
      <c r="O5">
        <f t="shared" si="9"/>
        <v>0</v>
      </c>
      <c r="P5">
        <f t="shared" si="10"/>
        <v>1</v>
      </c>
      <c r="Q5">
        <f t="shared" si="11"/>
        <v>0</v>
      </c>
      <c r="U5">
        <v>1</v>
      </c>
      <c r="V5" t="s">
        <v>57</v>
      </c>
      <c r="W5" t="s">
        <v>31</v>
      </c>
      <c r="X5" t="s">
        <v>58</v>
      </c>
      <c r="Y5">
        <f t="array" ref="Y5">MMULT(TRANSPOSE($C$3:$C$15),TRANSPOSE(E5:Q5))</f>
        <v>-3.4437610000000003</v>
      </c>
    </row>
    <row r="6" spans="2:25" x14ac:dyDescent="0.25">
      <c r="B6" t="s">
        <v>34</v>
      </c>
      <c r="C6">
        <v>-1.7773000000000001</v>
      </c>
      <c r="E6">
        <v>1</v>
      </c>
      <c r="F6">
        <f t="shared" si="0"/>
        <v>1</v>
      </c>
      <c r="G6">
        <f t="shared" si="1"/>
        <v>0</v>
      </c>
      <c r="H6">
        <f t="shared" si="2"/>
        <v>0</v>
      </c>
      <c r="I6">
        <f t="shared" si="3"/>
        <v>1</v>
      </c>
      <c r="J6">
        <f t="shared" si="4"/>
        <v>0</v>
      </c>
      <c r="K6">
        <f t="shared" si="5"/>
        <v>0</v>
      </c>
      <c r="L6">
        <f t="shared" si="6"/>
        <v>1</v>
      </c>
      <c r="M6">
        <f t="shared" si="7"/>
        <v>0</v>
      </c>
      <c r="N6">
        <f t="shared" si="8"/>
        <v>0</v>
      </c>
      <c r="O6">
        <f t="shared" si="9"/>
        <v>0</v>
      </c>
      <c r="P6">
        <f t="shared" si="10"/>
        <v>0</v>
      </c>
      <c r="Q6">
        <f t="shared" si="11"/>
        <v>0</v>
      </c>
      <c r="U6">
        <v>1</v>
      </c>
      <c r="V6" t="s">
        <v>30</v>
      </c>
      <c r="W6" t="s">
        <v>31</v>
      </c>
      <c r="X6" t="s">
        <v>58</v>
      </c>
      <c r="Y6">
        <f t="array" ref="Y6">MMULT(TRANSPOSE($C$3:$C$15),TRANSPOSE(E6:Q6))</f>
        <v>-3.3235109999999999</v>
      </c>
    </row>
    <row r="7" spans="2:25" x14ac:dyDescent="0.25">
      <c r="B7" t="s">
        <v>35</v>
      </c>
      <c r="C7">
        <v>-0.64398500000000003</v>
      </c>
      <c r="E7">
        <v>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0</v>
      </c>
      <c r="J7">
        <f t="shared" si="4"/>
        <v>1</v>
      </c>
      <c r="K7">
        <f t="shared" si="5"/>
        <v>1</v>
      </c>
      <c r="L7">
        <f t="shared" si="6"/>
        <v>0</v>
      </c>
      <c r="M7">
        <f t="shared" si="7"/>
        <v>1</v>
      </c>
      <c r="N7">
        <f t="shared" si="8"/>
        <v>0</v>
      </c>
      <c r="O7">
        <f t="shared" si="9"/>
        <v>0</v>
      </c>
      <c r="P7">
        <f t="shared" si="10"/>
        <v>0</v>
      </c>
      <c r="Q7">
        <f t="shared" si="11"/>
        <v>0</v>
      </c>
      <c r="U7">
        <v>1</v>
      </c>
      <c r="V7" t="s">
        <v>57</v>
      </c>
      <c r="W7" t="s">
        <v>58</v>
      </c>
      <c r="X7" t="s">
        <v>31</v>
      </c>
      <c r="Y7">
        <f t="array" ref="Y7">MMULT(TRANSPOSE($C$3:$C$15),TRANSPOSE(E7:Q7))</f>
        <v>-3.3315039999999998</v>
      </c>
    </row>
    <row r="8" spans="2:25" x14ac:dyDescent="0.25">
      <c r="B8" t="s">
        <v>36</v>
      </c>
      <c r="C8">
        <v>-0.51118699999999995</v>
      </c>
      <c r="E8">
        <v>1</v>
      </c>
      <c r="F8">
        <f t="shared" si="0"/>
        <v>1</v>
      </c>
      <c r="G8">
        <f t="shared" si="1"/>
        <v>0</v>
      </c>
      <c r="H8">
        <f t="shared" si="2"/>
        <v>1</v>
      </c>
      <c r="I8">
        <f t="shared" si="3"/>
        <v>0</v>
      </c>
      <c r="J8">
        <f t="shared" si="4"/>
        <v>0</v>
      </c>
      <c r="K8">
        <f t="shared" si="5"/>
        <v>1</v>
      </c>
      <c r="L8">
        <f t="shared" si="6"/>
        <v>0</v>
      </c>
      <c r="M8">
        <f t="shared" si="7"/>
        <v>0</v>
      </c>
      <c r="N8">
        <f t="shared" si="8"/>
        <v>0</v>
      </c>
      <c r="O8">
        <f t="shared" si="9"/>
        <v>0</v>
      </c>
      <c r="P8">
        <f t="shared" si="10"/>
        <v>0</v>
      </c>
      <c r="Q8">
        <f t="shared" si="11"/>
        <v>0</v>
      </c>
      <c r="U8">
        <v>1</v>
      </c>
      <c r="V8" t="s">
        <v>30</v>
      </c>
      <c r="W8" t="s">
        <v>58</v>
      </c>
      <c r="X8" t="s">
        <v>31</v>
      </c>
      <c r="Y8">
        <f t="array" ref="Y8">MMULT(TRANSPOSE($C$3:$C$15),TRANSPOSE(E8:Q8))</f>
        <v>-2.5223130000000005</v>
      </c>
    </row>
    <row r="9" spans="2:25" x14ac:dyDescent="0.25">
      <c r="B9" t="s">
        <v>37</v>
      </c>
      <c r="C9">
        <v>1.2660370000000001</v>
      </c>
      <c r="E9">
        <v>1</v>
      </c>
      <c r="F9">
        <f t="shared" si="0"/>
        <v>1</v>
      </c>
      <c r="G9">
        <f t="shared" si="1"/>
        <v>1</v>
      </c>
      <c r="H9">
        <f t="shared" si="2"/>
        <v>0</v>
      </c>
      <c r="I9">
        <f t="shared" si="3"/>
        <v>0</v>
      </c>
      <c r="J9">
        <f t="shared" si="4"/>
        <v>1</v>
      </c>
      <c r="K9">
        <f t="shared" si="5"/>
        <v>0</v>
      </c>
      <c r="L9">
        <f t="shared" si="6"/>
        <v>0</v>
      </c>
      <c r="M9">
        <f t="shared" si="7"/>
        <v>0</v>
      </c>
      <c r="N9">
        <f t="shared" si="8"/>
        <v>0</v>
      </c>
      <c r="O9">
        <f t="shared" si="9"/>
        <v>0</v>
      </c>
      <c r="P9">
        <f t="shared" si="10"/>
        <v>0</v>
      </c>
      <c r="Q9">
        <f t="shared" si="11"/>
        <v>0</v>
      </c>
      <c r="U9">
        <v>1</v>
      </c>
      <c r="V9" t="s">
        <v>57</v>
      </c>
      <c r="W9" t="s">
        <v>31</v>
      </c>
      <c r="X9" t="s">
        <v>31</v>
      </c>
      <c r="Y9">
        <f t="array" ref="Y9">MMULT(TRANSPOSE($C$3:$C$15),TRANSPOSE(E9:Q9))</f>
        <v>-2.7906490000000002</v>
      </c>
    </row>
    <row r="10" spans="2:25" x14ac:dyDescent="0.25">
      <c r="B10" t="s">
        <v>38</v>
      </c>
      <c r="C10">
        <v>-0.66847599999999996</v>
      </c>
      <c r="E10">
        <v>1</v>
      </c>
      <c r="F10">
        <f t="shared" si="0"/>
        <v>1</v>
      </c>
      <c r="G10">
        <f t="shared" si="1"/>
        <v>0</v>
      </c>
      <c r="H10">
        <f t="shared" si="2"/>
        <v>0</v>
      </c>
      <c r="I10">
        <f t="shared" si="3"/>
        <v>0</v>
      </c>
      <c r="J10">
        <f t="shared" si="4"/>
        <v>0</v>
      </c>
      <c r="K10">
        <f t="shared" si="5"/>
        <v>0</v>
      </c>
      <c r="L10">
        <f t="shared" si="6"/>
        <v>0</v>
      </c>
      <c r="M10">
        <f t="shared" si="7"/>
        <v>0</v>
      </c>
      <c r="N10">
        <f t="shared" si="8"/>
        <v>0</v>
      </c>
      <c r="O10">
        <f t="shared" si="9"/>
        <v>0</v>
      </c>
      <c r="P10">
        <f t="shared" si="10"/>
        <v>0</v>
      </c>
      <c r="Q10">
        <f t="shared" si="11"/>
        <v>0</v>
      </c>
      <c r="U10">
        <v>1</v>
      </c>
      <c r="V10" t="s">
        <v>30</v>
      </c>
      <c r="W10" t="s">
        <v>31</v>
      </c>
      <c r="X10" t="s">
        <v>31</v>
      </c>
      <c r="Y10">
        <f t="array" ref="Y10">MMULT(TRANSPOSE($C$3:$C$15),TRANSPOSE(E10:Q10))</f>
        <v>-2.01105</v>
      </c>
    </row>
    <row r="11" spans="2:25" x14ac:dyDescent="0.25">
      <c r="B11" t="s">
        <v>39</v>
      </c>
      <c r="C11">
        <v>-2.9592E-2</v>
      </c>
      <c r="E11">
        <v>1</v>
      </c>
      <c r="F11">
        <f t="shared" si="0"/>
        <v>0</v>
      </c>
      <c r="G11">
        <f t="shared" si="1"/>
        <v>1</v>
      </c>
      <c r="H11">
        <f t="shared" si="2"/>
        <v>1</v>
      </c>
      <c r="I11">
        <f t="shared" si="3"/>
        <v>1</v>
      </c>
      <c r="J11">
        <f t="shared" si="4"/>
        <v>0</v>
      </c>
      <c r="K11">
        <f t="shared" si="5"/>
        <v>0</v>
      </c>
      <c r="L11">
        <f t="shared" si="6"/>
        <v>0</v>
      </c>
      <c r="M11">
        <f t="shared" si="7"/>
        <v>1</v>
      </c>
      <c r="N11">
        <f t="shared" si="8"/>
        <v>1</v>
      </c>
      <c r="O11">
        <f t="shared" si="9"/>
        <v>1</v>
      </c>
      <c r="P11">
        <f t="shared" si="10"/>
        <v>0</v>
      </c>
      <c r="Q11">
        <f t="shared" si="11"/>
        <v>0</v>
      </c>
      <c r="U11">
        <v>3</v>
      </c>
      <c r="V11" t="s">
        <v>57</v>
      </c>
      <c r="W11" t="s">
        <v>58</v>
      </c>
      <c r="X11" t="s">
        <v>58</v>
      </c>
      <c r="Y11">
        <f t="array" ref="Y11">MMULT(TRANSPOSE($C$3:$C$15),TRANSPOSE(E11:Q11))</f>
        <v>-5.7589919999999992</v>
      </c>
    </row>
    <row r="12" spans="2:25" x14ac:dyDescent="0.25">
      <c r="B12" t="s">
        <v>40</v>
      </c>
      <c r="C12">
        <v>-0.24890699999999999</v>
      </c>
      <c r="E12">
        <v>1</v>
      </c>
      <c r="F12">
        <f t="shared" si="0"/>
        <v>0</v>
      </c>
      <c r="G12">
        <f t="shared" si="1"/>
        <v>0</v>
      </c>
      <c r="H12">
        <f t="shared" si="2"/>
        <v>1</v>
      </c>
      <c r="I12">
        <f t="shared" si="3"/>
        <v>1</v>
      </c>
      <c r="J12">
        <f t="shared" si="4"/>
        <v>0</v>
      </c>
      <c r="K12">
        <f t="shared" si="5"/>
        <v>0</v>
      </c>
      <c r="L12">
        <f t="shared" si="6"/>
        <v>0</v>
      </c>
      <c r="M12">
        <f t="shared" si="7"/>
        <v>0</v>
      </c>
      <c r="N12">
        <f t="shared" si="8"/>
        <v>0</v>
      </c>
      <c r="O12">
        <f t="shared" si="9"/>
        <v>1</v>
      </c>
      <c r="P12">
        <f t="shared" si="10"/>
        <v>0</v>
      </c>
      <c r="Q12">
        <f t="shared" si="11"/>
        <v>0</v>
      </c>
      <c r="U12">
        <v>3</v>
      </c>
      <c r="V12" t="s">
        <v>30</v>
      </c>
      <c r="W12" t="s">
        <v>58</v>
      </c>
      <c r="X12" t="s">
        <v>58</v>
      </c>
      <c r="Y12">
        <f t="array" ref="Y12">MMULT(TRANSPOSE($C$3:$C$15),TRANSPOSE(E12:Q12))</f>
        <v>-5.2120809999999995</v>
      </c>
    </row>
    <row r="13" spans="2:25" x14ac:dyDescent="0.25">
      <c r="B13" t="s">
        <v>41</v>
      </c>
      <c r="C13">
        <v>-0.69146200000000002</v>
      </c>
      <c r="E13">
        <v>1</v>
      </c>
      <c r="F13">
        <f t="shared" si="0"/>
        <v>0</v>
      </c>
      <c r="G13">
        <f t="shared" si="1"/>
        <v>1</v>
      </c>
      <c r="H13">
        <f t="shared" si="2"/>
        <v>0</v>
      </c>
      <c r="I13">
        <f t="shared" si="3"/>
        <v>1</v>
      </c>
      <c r="J13">
        <f t="shared" si="4"/>
        <v>0</v>
      </c>
      <c r="K13">
        <f t="shared" si="5"/>
        <v>0</v>
      </c>
      <c r="L13">
        <f t="shared" si="6"/>
        <v>0</v>
      </c>
      <c r="M13">
        <f t="shared" si="7"/>
        <v>0</v>
      </c>
      <c r="N13">
        <f t="shared" si="8"/>
        <v>1</v>
      </c>
      <c r="O13">
        <f t="shared" si="9"/>
        <v>0</v>
      </c>
      <c r="P13">
        <f t="shared" si="10"/>
        <v>0</v>
      </c>
      <c r="Q13">
        <f t="shared" si="11"/>
        <v>0</v>
      </c>
      <c r="U13">
        <v>3</v>
      </c>
      <c r="V13" t="s">
        <v>57</v>
      </c>
      <c r="W13" t="s">
        <v>31</v>
      </c>
      <c r="X13" t="s">
        <v>58</v>
      </c>
      <c r="Y13">
        <f t="array" ref="Y13">MMULT(TRANSPOSE($C$3:$C$15),TRANSPOSE(E13:Q13))</f>
        <v>-3.2606380000000001</v>
      </c>
    </row>
    <row r="14" spans="2:25" x14ac:dyDescent="0.25">
      <c r="B14" t="s">
        <v>42</v>
      </c>
      <c r="C14">
        <v>0.90825599999999995</v>
      </c>
      <c r="E14">
        <v>1</v>
      </c>
      <c r="F14">
        <f t="shared" si="0"/>
        <v>0</v>
      </c>
      <c r="G14">
        <f t="shared" si="1"/>
        <v>0</v>
      </c>
      <c r="H14">
        <f t="shared" si="2"/>
        <v>0</v>
      </c>
      <c r="I14">
        <f t="shared" si="3"/>
        <v>1</v>
      </c>
      <c r="J14">
        <f t="shared" si="4"/>
        <v>0</v>
      </c>
      <c r="K14">
        <f t="shared" si="5"/>
        <v>0</v>
      </c>
      <c r="L14">
        <f t="shared" si="6"/>
        <v>0</v>
      </c>
      <c r="M14">
        <f t="shared" si="7"/>
        <v>0</v>
      </c>
      <c r="N14">
        <f t="shared" si="8"/>
        <v>0</v>
      </c>
      <c r="O14">
        <f t="shared" si="9"/>
        <v>0</v>
      </c>
      <c r="P14">
        <f t="shared" si="10"/>
        <v>0</v>
      </c>
      <c r="Q14">
        <f t="shared" si="11"/>
        <v>0</v>
      </c>
      <c r="U14">
        <v>3</v>
      </c>
      <c r="V14" t="s">
        <v>30</v>
      </c>
      <c r="W14" t="s">
        <v>31</v>
      </c>
      <c r="X14" t="s">
        <v>58</v>
      </c>
      <c r="Y14">
        <f t="array" ref="Y14">MMULT(TRANSPOSE($C$3:$C$15),TRANSPOSE(E14:Q14))</f>
        <v>-2.7433189999999996</v>
      </c>
    </row>
    <row r="15" spans="2:25" x14ac:dyDescent="0.25">
      <c r="B15" t="s">
        <v>43</v>
      </c>
      <c r="C15">
        <v>0.41668100000000002</v>
      </c>
      <c r="E15">
        <v>1</v>
      </c>
      <c r="F15">
        <f t="shared" si="0"/>
        <v>0</v>
      </c>
      <c r="G15">
        <f t="shared" si="1"/>
        <v>1</v>
      </c>
      <c r="H15">
        <f t="shared" si="2"/>
        <v>1</v>
      </c>
      <c r="I15">
        <f t="shared" si="3"/>
        <v>0</v>
      </c>
      <c r="J15">
        <f t="shared" si="4"/>
        <v>0</v>
      </c>
      <c r="K15">
        <f t="shared" si="5"/>
        <v>0</v>
      </c>
      <c r="L15">
        <f t="shared" si="6"/>
        <v>0</v>
      </c>
      <c r="M15">
        <f t="shared" si="7"/>
        <v>1</v>
      </c>
      <c r="N15">
        <f t="shared" si="8"/>
        <v>0</v>
      </c>
      <c r="O15">
        <f t="shared" si="9"/>
        <v>0</v>
      </c>
      <c r="P15">
        <f t="shared" si="10"/>
        <v>0</v>
      </c>
      <c r="Q15">
        <f t="shared" si="11"/>
        <v>0</v>
      </c>
      <c r="U15">
        <v>3</v>
      </c>
      <c r="V15" t="s">
        <v>57</v>
      </c>
      <c r="W15" t="s">
        <v>58</v>
      </c>
      <c r="X15" t="s">
        <v>31</v>
      </c>
      <c r="Y15">
        <f t="array" ref="Y15">MMULT(TRANSPOSE($C$3:$C$15),TRANSPOSE(E15:Q15))</f>
        <v>-4.1746379999999998</v>
      </c>
    </row>
    <row r="16" spans="2:25" x14ac:dyDescent="0.25">
      <c r="E16">
        <v>1</v>
      </c>
      <c r="F16">
        <f t="shared" si="0"/>
        <v>0</v>
      </c>
      <c r="G16">
        <f t="shared" si="1"/>
        <v>0</v>
      </c>
      <c r="H16">
        <f t="shared" si="2"/>
        <v>1</v>
      </c>
      <c r="I16">
        <f t="shared" si="3"/>
        <v>0</v>
      </c>
      <c r="J16">
        <f t="shared" si="4"/>
        <v>0</v>
      </c>
      <c r="K16">
        <f t="shared" si="5"/>
        <v>0</v>
      </c>
      <c r="L16">
        <f t="shared" si="6"/>
        <v>0</v>
      </c>
      <c r="M16">
        <f t="shared" si="7"/>
        <v>0</v>
      </c>
      <c r="N16">
        <f t="shared" si="8"/>
        <v>0</v>
      </c>
      <c r="O16">
        <f t="shared" si="9"/>
        <v>0</v>
      </c>
      <c r="P16">
        <f t="shared" si="10"/>
        <v>0</v>
      </c>
      <c r="Q16">
        <f t="shared" si="11"/>
        <v>0</v>
      </c>
      <c r="U16">
        <v>3</v>
      </c>
      <c r="V16" t="s">
        <v>30</v>
      </c>
      <c r="W16" t="s">
        <v>58</v>
      </c>
      <c r="X16" t="s">
        <v>31</v>
      </c>
      <c r="Y16">
        <f t="array" ref="Y16">MMULT(TRANSPOSE($C$3:$C$15),TRANSPOSE(E16:Q16))</f>
        <v>-3.8766340000000001</v>
      </c>
    </row>
    <row r="17" spans="5:25" x14ac:dyDescent="0.25">
      <c r="E17">
        <v>1</v>
      </c>
      <c r="F17">
        <f t="shared" si="0"/>
        <v>0</v>
      </c>
      <c r="G17">
        <f t="shared" si="1"/>
        <v>1</v>
      </c>
      <c r="H17">
        <f t="shared" si="2"/>
        <v>0</v>
      </c>
      <c r="I17">
        <f t="shared" si="3"/>
        <v>0</v>
      </c>
      <c r="J17">
        <f t="shared" si="4"/>
        <v>0</v>
      </c>
      <c r="K17">
        <f t="shared" si="5"/>
        <v>0</v>
      </c>
      <c r="L17">
        <f t="shared" si="6"/>
        <v>0</v>
      </c>
      <c r="M17">
        <f t="shared" si="7"/>
        <v>0</v>
      </c>
      <c r="N17">
        <f t="shared" si="8"/>
        <v>0</v>
      </c>
      <c r="O17">
        <f t="shared" si="9"/>
        <v>0</v>
      </c>
      <c r="P17">
        <f t="shared" si="10"/>
        <v>0</v>
      </c>
      <c r="Q17">
        <f t="shared" si="11"/>
        <v>0</v>
      </c>
      <c r="U17">
        <v>3</v>
      </c>
      <c r="V17" t="s">
        <v>57</v>
      </c>
      <c r="W17" t="s">
        <v>31</v>
      </c>
      <c r="X17" t="s">
        <v>31</v>
      </c>
      <c r="Y17">
        <f t="array" ref="Y17">MMULT(TRANSPOSE($C$3:$C$15),TRANSPOSE(E17:Q17))</f>
        <v>-2.3677459999999999</v>
      </c>
    </row>
    <row r="18" spans="5:25" x14ac:dyDescent="0.25">
      <c r="E18">
        <v>1</v>
      </c>
      <c r="F18">
        <f t="shared" si="0"/>
        <v>0</v>
      </c>
      <c r="G18">
        <f t="shared" si="1"/>
        <v>0</v>
      </c>
      <c r="H18">
        <f t="shared" si="2"/>
        <v>0</v>
      </c>
      <c r="I18">
        <f t="shared" si="3"/>
        <v>0</v>
      </c>
      <c r="J18">
        <f t="shared" si="4"/>
        <v>0</v>
      </c>
      <c r="K18">
        <f t="shared" si="5"/>
        <v>0</v>
      </c>
      <c r="L18">
        <f t="shared" si="6"/>
        <v>0</v>
      </c>
      <c r="M18">
        <f t="shared" si="7"/>
        <v>0</v>
      </c>
      <c r="N18">
        <f t="shared" si="8"/>
        <v>0</v>
      </c>
      <c r="O18">
        <f t="shared" si="9"/>
        <v>0</v>
      </c>
      <c r="P18">
        <f t="shared" si="10"/>
        <v>0</v>
      </c>
      <c r="Q18">
        <f t="shared" si="11"/>
        <v>0</v>
      </c>
      <c r="U18">
        <v>3</v>
      </c>
      <c r="V18" t="s">
        <v>30</v>
      </c>
      <c r="W18" t="s">
        <v>31</v>
      </c>
      <c r="X18" t="s">
        <v>31</v>
      </c>
      <c r="Y18">
        <f t="array" ref="Y18">MMULT(TRANSPOSE($C$3:$C$15),TRANSPOSE(E18:Q18))</f>
        <v>-2.0993339999999998</v>
      </c>
    </row>
    <row r="21" spans="5:25" x14ac:dyDescent="0.25">
      <c r="E21">
        <v>1</v>
      </c>
      <c r="F21">
        <v>1</v>
      </c>
      <c r="G21">
        <v>0.5</v>
      </c>
      <c r="H21">
        <v>1</v>
      </c>
      <c r="I21">
        <v>0.5</v>
      </c>
      <c r="J21">
        <f t="shared" ref="J21" si="12">F21*G21</f>
        <v>0.5</v>
      </c>
      <c r="K21">
        <f t="shared" ref="K21" si="13">F21*H21</f>
        <v>1</v>
      </c>
      <c r="L21">
        <f t="shared" ref="L21" si="14">F21*I21</f>
        <v>0.5</v>
      </c>
      <c r="M21">
        <f t="shared" ref="M21" si="15">G21*H21</f>
        <v>0.5</v>
      </c>
      <c r="N21">
        <f t="shared" ref="N21" si="16">G21*I21</f>
        <v>0.25</v>
      </c>
      <c r="O21">
        <f t="shared" ref="O21" si="17">H21*I21</f>
        <v>0.5</v>
      </c>
      <c r="P21">
        <f t="shared" ref="P21" si="18">F21*G21*I21</f>
        <v>0.25</v>
      </c>
      <c r="Q21">
        <f t="shared" ref="Q21" si="19">F21*H21*I21</f>
        <v>0.5</v>
      </c>
      <c r="Y21">
        <f t="array" ref="Y21">MMULT(TRANSPOSE($C$3:$C$15),TRANSPOSE(E21:Q21))</f>
        <v>-3.5556922500000008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van den Berg</dc:creator>
  <cp:lastModifiedBy>Fabian .</cp:lastModifiedBy>
  <dcterms:created xsi:type="dcterms:W3CDTF">2019-03-09T15:09:36Z</dcterms:created>
  <dcterms:modified xsi:type="dcterms:W3CDTF">2020-03-22T13:44:32Z</dcterms:modified>
</cp:coreProperties>
</file>