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4240" windowHeight="13740"/>
  </bookViews>
  <sheets>
    <sheet name="Random Effects" sheetId="1" r:id="rId1"/>
    <sheet name="DataSheet" sheetId="3" state="hidden" r:id="rId2"/>
    <sheet name="Sheet4" sheetId="4" state="hidden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4" l="1"/>
  <c r="F1" i="4"/>
  <c r="K4" i="4"/>
  <c r="C3" i="4" s="1"/>
  <c r="AB65" i="4"/>
  <c r="E74" i="4"/>
  <c r="E42" i="4"/>
  <c r="F76" i="4" l="1"/>
  <c r="F12" i="4"/>
  <c r="D45" i="4"/>
  <c r="G92" i="4"/>
  <c r="F72" i="4"/>
  <c r="F40" i="4"/>
  <c r="F8" i="4"/>
  <c r="C32" i="4"/>
  <c r="F92" i="4"/>
  <c r="F68" i="4"/>
  <c r="F36" i="4"/>
  <c r="F4" i="4"/>
  <c r="D69" i="4"/>
  <c r="G88" i="4"/>
  <c r="F32" i="4"/>
  <c r="C16" i="4"/>
  <c r="F88" i="4"/>
  <c r="F60" i="4"/>
  <c r="F28" i="4"/>
  <c r="D93" i="4"/>
  <c r="D61" i="4"/>
  <c r="F64" i="4"/>
  <c r="C96" i="4"/>
  <c r="C64" i="4"/>
  <c r="G84" i="4"/>
  <c r="F56" i="4"/>
  <c r="F24" i="4"/>
  <c r="C88" i="4"/>
  <c r="C56" i="4"/>
  <c r="F84" i="4"/>
  <c r="F52" i="4"/>
  <c r="F20" i="4"/>
  <c r="D85" i="4"/>
  <c r="D53" i="4"/>
  <c r="G96" i="4"/>
  <c r="F80" i="4"/>
  <c r="F48" i="4"/>
  <c r="F16" i="4"/>
  <c r="C80" i="4"/>
  <c r="C48" i="4"/>
  <c r="C2" i="4"/>
  <c r="F44" i="4"/>
  <c r="C24" i="4"/>
  <c r="F96" i="4"/>
  <c r="D77" i="4"/>
  <c r="C72" i="4"/>
  <c r="C40" i="4"/>
  <c r="D37" i="4"/>
  <c r="D29" i="4"/>
  <c r="D21" i="4"/>
  <c r="D13" i="4"/>
  <c r="C8" i="4"/>
  <c r="D5" i="4"/>
  <c r="D2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3" i="4"/>
  <c r="C93" i="4"/>
  <c r="D90" i="4"/>
  <c r="C85" i="4"/>
  <c r="D82" i="4"/>
  <c r="C77" i="4"/>
  <c r="D74" i="4"/>
  <c r="C69" i="4"/>
  <c r="D66" i="4"/>
  <c r="C61" i="4"/>
  <c r="D58" i="4"/>
  <c r="C53" i="4"/>
  <c r="D50" i="4"/>
  <c r="C45" i="4"/>
  <c r="D42" i="4"/>
  <c r="C37" i="4"/>
  <c r="D34" i="4"/>
  <c r="C29" i="4"/>
  <c r="D26" i="4"/>
  <c r="C21" i="4"/>
  <c r="D18" i="4"/>
  <c r="C13" i="4"/>
  <c r="D10" i="4"/>
  <c r="C5" i="4"/>
  <c r="F95" i="4"/>
  <c r="F67" i="4"/>
  <c r="F43" i="4"/>
  <c r="F31" i="4"/>
  <c r="F23" i="4"/>
  <c r="F19" i="4"/>
  <c r="F11" i="4"/>
  <c r="F3" i="4"/>
  <c r="D95" i="4"/>
  <c r="C90" i="4"/>
  <c r="D87" i="4"/>
  <c r="C82" i="4"/>
  <c r="D79" i="4"/>
  <c r="C74" i="4"/>
  <c r="D71" i="4"/>
  <c r="C66" i="4"/>
  <c r="D63" i="4"/>
  <c r="C58" i="4"/>
  <c r="D55" i="4"/>
  <c r="C50" i="4"/>
  <c r="D47" i="4"/>
  <c r="C42" i="4"/>
  <c r="D39" i="4"/>
  <c r="C34" i="4"/>
  <c r="D31" i="4"/>
  <c r="C26" i="4"/>
  <c r="D23" i="4"/>
  <c r="C18" i="4"/>
  <c r="D15" i="4"/>
  <c r="C10" i="4"/>
  <c r="D7" i="4"/>
  <c r="F83" i="4"/>
  <c r="F63" i="4"/>
  <c r="F47" i="4"/>
  <c r="F27" i="4"/>
  <c r="F2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C95" i="4"/>
  <c r="D92" i="4"/>
  <c r="C87" i="4"/>
  <c r="D84" i="4"/>
  <c r="C79" i="4"/>
  <c r="D76" i="4"/>
  <c r="C71" i="4"/>
  <c r="D68" i="4"/>
  <c r="C63" i="4"/>
  <c r="D60" i="4"/>
  <c r="C55" i="4"/>
  <c r="D52" i="4"/>
  <c r="C47" i="4"/>
  <c r="D44" i="4"/>
  <c r="C39" i="4"/>
  <c r="D36" i="4"/>
  <c r="C31" i="4"/>
  <c r="D28" i="4"/>
  <c r="C23" i="4"/>
  <c r="D20" i="4"/>
  <c r="C15" i="4"/>
  <c r="D12" i="4"/>
  <c r="C7" i="4"/>
  <c r="D4" i="4"/>
  <c r="F91" i="4"/>
  <c r="F79" i="4"/>
  <c r="F71" i="4"/>
  <c r="F55" i="4"/>
  <c r="F39" i="4"/>
  <c r="F7" i="4"/>
  <c r="G2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D97" i="4"/>
  <c r="C92" i="4"/>
  <c r="D89" i="4"/>
  <c r="C84" i="4"/>
  <c r="D81" i="4"/>
  <c r="C76" i="4"/>
  <c r="D73" i="4"/>
  <c r="C68" i="4"/>
  <c r="D65" i="4"/>
  <c r="C60" i="4"/>
  <c r="D57" i="4"/>
  <c r="C52" i="4"/>
  <c r="D49" i="4"/>
  <c r="C44" i="4"/>
  <c r="D41" i="4"/>
  <c r="C36" i="4"/>
  <c r="D33" i="4"/>
  <c r="C28" i="4"/>
  <c r="D25" i="4"/>
  <c r="C20" i="4"/>
  <c r="D17" i="4"/>
  <c r="C12" i="4"/>
  <c r="D9" i="4"/>
  <c r="C4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5" i="4"/>
  <c r="C97" i="4"/>
  <c r="D94" i="4"/>
  <c r="C89" i="4"/>
  <c r="D86" i="4"/>
  <c r="C81" i="4"/>
  <c r="D78" i="4"/>
  <c r="C73" i="4"/>
  <c r="D70" i="4"/>
  <c r="C65" i="4"/>
  <c r="D62" i="4"/>
  <c r="C57" i="4"/>
  <c r="D54" i="4"/>
  <c r="C49" i="4"/>
  <c r="D46" i="4"/>
  <c r="C41" i="4"/>
  <c r="D38" i="4"/>
  <c r="C33" i="4"/>
  <c r="D30" i="4"/>
  <c r="C25" i="4"/>
  <c r="D22" i="4"/>
  <c r="C17" i="4"/>
  <c r="D14" i="4"/>
  <c r="C9" i="4"/>
  <c r="D6" i="4"/>
  <c r="F87" i="4"/>
  <c r="F75" i="4"/>
  <c r="F59" i="4"/>
  <c r="F51" i="4"/>
  <c r="F35" i="4"/>
  <c r="F15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C94" i="4"/>
  <c r="D91" i="4"/>
  <c r="C86" i="4"/>
  <c r="D83" i="4"/>
  <c r="C78" i="4"/>
  <c r="D75" i="4"/>
  <c r="C70" i="4"/>
  <c r="D67" i="4"/>
  <c r="C62" i="4"/>
  <c r="D59" i="4"/>
  <c r="C54" i="4"/>
  <c r="D51" i="4"/>
  <c r="C46" i="4"/>
  <c r="D43" i="4"/>
  <c r="C38" i="4"/>
  <c r="D35" i="4"/>
  <c r="C30" i="4"/>
  <c r="D27" i="4"/>
  <c r="C22" i="4"/>
  <c r="D19" i="4"/>
  <c r="C14" i="4"/>
  <c r="D11" i="4"/>
  <c r="C6" i="4"/>
  <c r="D3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4" i="4"/>
  <c r="D96" i="4"/>
  <c r="C91" i="4"/>
  <c r="D88" i="4"/>
  <c r="C83" i="4"/>
  <c r="D80" i="4"/>
  <c r="C75" i="4"/>
  <c r="D72" i="4"/>
  <c r="C67" i="4"/>
  <c r="D64" i="4"/>
  <c r="C59" i="4"/>
  <c r="D56" i="4"/>
  <c r="C51" i="4"/>
  <c r="D48" i="4"/>
  <c r="C43" i="4"/>
  <c r="D40" i="4"/>
  <c r="C35" i="4"/>
  <c r="D32" i="4"/>
  <c r="C27" i="4"/>
  <c r="D24" i="4"/>
  <c r="C19" i="4"/>
  <c r="D16" i="4"/>
  <c r="C11" i="4"/>
  <c r="D8" i="4"/>
  <c r="K6" i="4"/>
  <c r="L6" i="4" s="1"/>
  <c r="K5" i="4"/>
  <c r="S8" i="1"/>
  <c r="S9" i="1"/>
  <c r="S10" i="1"/>
  <c r="S11" i="1"/>
  <c r="S12" i="1"/>
  <c r="S13" i="1"/>
  <c r="S14" i="1"/>
  <c r="S15" i="1"/>
  <c r="S16" i="1"/>
  <c r="S17" i="1"/>
  <c r="S18" i="1"/>
  <c r="U6" i="1"/>
  <c r="T6" i="1"/>
  <c r="S7" i="1"/>
  <c r="K3" i="4"/>
  <c r="L3" i="4" s="1"/>
  <c r="K2" i="4"/>
  <c r="L2" i="4" s="1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2" i="4"/>
  <c r="B2" i="4"/>
  <c r="A3" i="4"/>
  <c r="B3" i="4"/>
  <c r="B1" i="4"/>
  <c r="C1" i="4"/>
  <c r="D1" i="4"/>
  <c r="A1" i="4"/>
  <c r="E30" i="4"/>
  <c r="E79" i="4"/>
  <c r="E80" i="4"/>
  <c r="E17" i="4"/>
  <c r="E89" i="4"/>
  <c r="E46" i="4"/>
  <c r="E25" i="4"/>
  <c r="E54" i="4"/>
  <c r="E63" i="4"/>
  <c r="E67" i="4"/>
  <c r="E12" i="4"/>
  <c r="E33" i="4"/>
  <c r="E76" i="4"/>
  <c r="E43" i="4"/>
  <c r="E29" i="4"/>
  <c r="E11" i="4"/>
  <c r="E23" i="4"/>
  <c r="E27" i="4"/>
  <c r="E60" i="4"/>
  <c r="E28" i="4"/>
  <c r="E82" i="4"/>
  <c r="E69" i="4"/>
  <c r="E37" i="4"/>
  <c r="E91" i="4"/>
  <c r="E53" i="4"/>
  <c r="E83" i="4"/>
  <c r="E55" i="4"/>
  <c r="E41" i="4"/>
  <c r="E36" i="4"/>
  <c r="E90" i="4"/>
  <c r="E56" i="4"/>
  <c r="E85" i="4"/>
  <c r="E6" i="4"/>
  <c r="E26" i="4"/>
  <c r="E5" i="4"/>
  <c r="E93" i="4"/>
  <c r="E7" i="4"/>
  <c r="E59" i="4"/>
  <c r="E35" i="4"/>
  <c r="E86" i="4"/>
  <c r="E92" i="4"/>
  <c r="E49" i="4"/>
  <c r="E68" i="4"/>
  <c r="E87" i="4"/>
  <c r="E58" i="4"/>
  <c r="E57" i="4"/>
  <c r="E88" i="4"/>
  <c r="E64" i="4"/>
  <c r="E22" i="4"/>
  <c r="E47" i="4"/>
  <c r="E75" i="4"/>
  <c r="E45" i="4"/>
  <c r="E97" i="4"/>
  <c r="E10" i="4"/>
  <c r="E81" i="4"/>
  <c r="E50" i="4"/>
  <c r="E15" i="4"/>
  <c r="E9" i="4"/>
  <c r="E84" i="4"/>
  <c r="E18" i="4"/>
  <c r="E71" i="4"/>
  <c r="E14" i="4"/>
  <c r="E3" i="4"/>
  <c r="E61" i="4"/>
  <c r="E96" i="4"/>
  <c r="E24" i="4"/>
  <c r="E94" i="4"/>
  <c r="E32" i="4"/>
  <c r="E95" i="4"/>
  <c r="E20" i="4"/>
  <c r="E72" i="4"/>
  <c r="E48" i="4"/>
  <c r="E78" i="4"/>
  <c r="E44" i="4"/>
  <c r="E34" i="4"/>
  <c r="E66" i="4"/>
  <c r="E62" i="4"/>
  <c r="E40" i="4"/>
  <c r="E38" i="4"/>
  <c r="E39" i="4"/>
  <c r="E16" i="4"/>
  <c r="E13" i="4"/>
  <c r="E70" i="4"/>
  <c r="E21" i="4"/>
  <c r="E52" i="4"/>
  <c r="E8" i="4"/>
  <c r="E51" i="4"/>
  <c r="E2" i="4"/>
  <c r="E19" i="4"/>
  <c r="E31" i="4"/>
  <c r="E4" i="4"/>
  <c r="E65" i="4"/>
  <c r="E73" i="4"/>
  <c r="E77" i="4"/>
  <c r="AB32" i="4" l="1"/>
  <c r="AC32" i="4" s="1"/>
  <c r="AB18" i="4"/>
  <c r="AB22" i="4"/>
  <c r="AB26" i="4"/>
  <c r="Y18" i="4"/>
  <c r="Y22" i="4"/>
  <c r="Y26" i="4"/>
  <c r="Y30" i="4"/>
  <c r="Y34" i="4"/>
  <c r="Y38" i="4"/>
  <c r="Y42" i="4"/>
  <c r="Z17" i="4"/>
  <c r="Y45" i="4"/>
  <c r="AC18" i="4"/>
  <c r="AC22" i="4"/>
  <c r="AC26" i="4"/>
  <c r="Z18" i="4"/>
  <c r="Z22" i="4"/>
  <c r="Z26" i="4"/>
  <c r="Z30" i="4"/>
  <c r="Z34" i="4"/>
  <c r="Z38" i="4"/>
  <c r="Z42" i="4"/>
  <c r="Y17" i="4"/>
  <c r="Y33" i="4"/>
  <c r="AB19" i="4"/>
  <c r="AB23" i="4"/>
  <c r="AB27" i="4"/>
  <c r="Y19" i="4"/>
  <c r="Y23" i="4"/>
  <c r="Y27" i="4"/>
  <c r="Y31" i="4"/>
  <c r="Y35" i="4"/>
  <c r="Y39" i="4"/>
  <c r="Y43" i="4"/>
  <c r="AB64" i="4"/>
  <c r="AC64" i="4" s="1"/>
  <c r="Y37" i="4"/>
  <c r="AC19" i="4"/>
  <c r="AC23" i="4"/>
  <c r="AC27" i="4"/>
  <c r="Z19" i="4"/>
  <c r="Z23" i="4"/>
  <c r="Z27" i="4"/>
  <c r="Z31" i="4"/>
  <c r="Z35" i="4"/>
  <c r="Z39" i="4"/>
  <c r="Z43" i="4"/>
  <c r="AB17" i="4"/>
  <c r="AB20" i="4"/>
  <c r="AB24" i="4"/>
  <c r="AB28" i="4"/>
  <c r="Y20" i="4"/>
  <c r="Y24" i="4"/>
  <c r="Y28" i="4"/>
  <c r="Y32" i="4"/>
  <c r="Y36" i="4"/>
  <c r="Y40" i="4"/>
  <c r="Y44" i="4"/>
  <c r="AB21" i="4"/>
  <c r="Y21" i="4"/>
  <c r="Y25" i="4"/>
  <c r="Y41" i="4"/>
  <c r="AC20" i="4"/>
  <c r="AC24" i="4"/>
  <c r="AC28" i="4"/>
  <c r="Z20" i="4"/>
  <c r="Z24" i="4"/>
  <c r="Z28" i="4"/>
  <c r="Z32" i="4"/>
  <c r="Z36" i="4"/>
  <c r="Z40" i="4"/>
  <c r="Z44" i="4"/>
  <c r="AB25" i="4"/>
  <c r="Y29" i="4"/>
  <c r="AC21" i="4"/>
  <c r="AC25" i="4"/>
  <c r="AC17" i="4"/>
  <c r="Z21" i="4"/>
  <c r="Z25" i="4"/>
  <c r="Z29" i="4"/>
  <c r="Z33" i="4"/>
  <c r="Z37" i="4"/>
  <c r="Z41" i="4"/>
  <c r="Z45" i="4"/>
  <c r="AB33" i="4"/>
  <c r="AC52" i="4"/>
  <c r="AC56" i="4"/>
  <c r="AC60" i="4"/>
  <c r="Z53" i="4"/>
  <c r="Z57" i="4"/>
  <c r="Z61" i="4"/>
  <c r="Z65" i="4"/>
  <c r="Z69" i="4"/>
  <c r="Z73" i="4"/>
  <c r="Z77" i="4"/>
  <c r="Z81" i="4"/>
  <c r="Z85" i="4"/>
  <c r="Z89" i="4"/>
  <c r="Z93" i="4"/>
  <c r="Z97" i="4"/>
  <c r="Z101" i="4"/>
  <c r="AB49" i="4"/>
  <c r="Y50" i="4"/>
  <c r="Y70" i="4"/>
  <c r="Y78" i="4"/>
  <c r="Y86" i="4"/>
  <c r="Y94" i="4"/>
  <c r="Y102" i="4"/>
  <c r="Z98" i="4"/>
  <c r="Y49" i="4"/>
  <c r="Z92" i="4"/>
  <c r="AB53" i="4"/>
  <c r="AB57" i="4"/>
  <c r="Y54" i="4"/>
  <c r="Y58" i="4"/>
  <c r="Y62" i="4"/>
  <c r="Y66" i="4"/>
  <c r="Y74" i="4"/>
  <c r="Y82" i="4"/>
  <c r="Y90" i="4"/>
  <c r="Y98" i="4"/>
  <c r="AC49" i="4"/>
  <c r="Z80" i="4"/>
  <c r="AC53" i="4"/>
  <c r="AC57" i="4"/>
  <c r="Z50" i="4"/>
  <c r="Z54" i="4"/>
  <c r="Z58" i="4"/>
  <c r="Z62" i="4"/>
  <c r="Z66" i="4"/>
  <c r="Z70" i="4"/>
  <c r="Z74" i="4"/>
  <c r="Z78" i="4"/>
  <c r="Z82" i="4"/>
  <c r="Z86" i="4"/>
  <c r="Z90" i="4"/>
  <c r="Z94" i="4"/>
  <c r="Z102" i="4"/>
  <c r="Z72" i="4"/>
  <c r="AB50" i="4"/>
  <c r="AB54" i="4"/>
  <c r="AB58" i="4"/>
  <c r="Y51" i="4"/>
  <c r="Y55" i="4"/>
  <c r="Y59" i="4"/>
  <c r="Y63" i="4"/>
  <c r="Y67" i="4"/>
  <c r="Y71" i="4"/>
  <c r="Y75" i="4"/>
  <c r="Y79" i="4"/>
  <c r="Y83" i="4"/>
  <c r="Y87" i="4"/>
  <c r="Y91" i="4"/>
  <c r="Y95" i="4"/>
  <c r="Y99" i="4"/>
  <c r="Y103" i="4"/>
  <c r="Y100" i="4"/>
  <c r="AC51" i="4"/>
  <c r="Z56" i="4"/>
  <c r="Z84" i="4"/>
  <c r="AC50" i="4"/>
  <c r="AC54" i="4"/>
  <c r="AC58" i="4"/>
  <c r="Z51" i="4"/>
  <c r="Z55" i="4"/>
  <c r="Z59" i="4"/>
  <c r="Z63" i="4"/>
  <c r="Z67" i="4"/>
  <c r="Z71" i="4"/>
  <c r="Z75" i="4"/>
  <c r="Z79" i="4"/>
  <c r="Z83" i="4"/>
  <c r="Z87" i="4"/>
  <c r="Z91" i="4"/>
  <c r="Z95" i="4"/>
  <c r="Z99" i="4"/>
  <c r="Z103" i="4"/>
  <c r="Y56" i="4"/>
  <c r="Y76" i="4"/>
  <c r="Y84" i="4"/>
  <c r="Y92" i="4"/>
  <c r="Y104" i="4"/>
  <c r="AC59" i="4"/>
  <c r="Z60" i="4"/>
  <c r="Z76" i="4"/>
  <c r="Z100" i="4"/>
  <c r="AB51" i="4"/>
  <c r="AB55" i="4"/>
  <c r="AB59" i="4"/>
  <c r="Y52" i="4"/>
  <c r="Y60" i="4"/>
  <c r="Y64" i="4"/>
  <c r="Y68" i="4"/>
  <c r="Y72" i="4"/>
  <c r="Y80" i="4"/>
  <c r="Y88" i="4"/>
  <c r="Y96" i="4"/>
  <c r="AC55" i="4"/>
  <c r="Z52" i="4"/>
  <c r="Z64" i="4"/>
  <c r="Z88" i="4"/>
  <c r="Z104" i="4"/>
  <c r="AB52" i="4"/>
  <c r="AB56" i="4"/>
  <c r="AB60" i="4"/>
  <c r="Y53" i="4"/>
  <c r="Y57" i="4"/>
  <c r="Y61" i="4"/>
  <c r="Y65" i="4"/>
  <c r="Y69" i="4"/>
  <c r="Y73" i="4"/>
  <c r="Y77" i="4"/>
  <c r="Y81" i="4"/>
  <c r="Y85" i="4"/>
  <c r="Y89" i="4"/>
  <c r="Y93" i="4"/>
  <c r="Y97" i="4"/>
  <c r="Y101" i="4"/>
  <c r="Z49" i="4"/>
  <c r="Z68" i="4"/>
  <c r="Z96" i="4"/>
  <c r="L5" i="4"/>
  <c r="N2" i="4" a="1"/>
  <c r="N2" i="4" s="1"/>
  <c r="E1" i="4" a="1"/>
  <c r="E1" i="4" s="1"/>
  <c r="H2" i="4"/>
  <c r="H25" i="4"/>
  <c r="H22" i="4"/>
  <c r="H75" i="4"/>
  <c r="H60" i="4"/>
  <c r="H10" i="4"/>
  <c r="S21" i="4"/>
  <c r="S23" i="4"/>
  <c r="S26" i="4"/>
  <c r="H82" i="4"/>
  <c r="H17" i="4"/>
  <c r="H14" i="4"/>
  <c r="H67" i="4"/>
  <c r="H89" i="4"/>
  <c r="H87" i="4"/>
  <c r="S22" i="4"/>
  <c r="H63" i="4"/>
  <c r="H70" i="4"/>
  <c r="H68" i="4"/>
  <c r="H66" i="4"/>
  <c r="H32" i="4"/>
  <c r="H45" i="4"/>
  <c r="S24" i="4"/>
  <c r="H12" i="4"/>
  <c r="H94" i="4"/>
  <c r="H31" i="4"/>
  <c r="H19" i="4"/>
  <c r="H56" i="4"/>
  <c r="H69" i="4"/>
  <c r="R20" i="4"/>
  <c r="H93" i="4"/>
  <c r="S19" i="4"/>
  <c r="S20" i="4"/>
  <c r="H23" i="4"/>
  <c r="H18" i="4"/>
  <c r="H72" i="4"/>
  <c r="R21" i="4"/>
  <c r="H41" i="4"/>
  <c r="H91" i="4"/>
  <c r="H90" i="4"/>
  <c r="H13" i="4"/>
  <c r="H47" i="4"/>
  <c r="H97" i="4"/>
  <c r="H26" i="4"/>
  <c r="H37" i="4"/>
  <c r="R19" i="4"/>
  <c r="H53" i="4"/>
  <c r="H95" i="4"/>
  <c r="H3" i="4"/>
  <c r="H52" i="4"/>
  <c r="H59" i="4"/>
  <c r="H71" i="4"/>
  <c r="R28" i="4"/>
  <c r="H83" i="4"/>
  <c r="H5" i="4"/>
  <c r="H88" i="4"/>
  <c r="H36" i="4"/>
  <c r="H34" i="4"/>
  <c r="H42" i="4"/>
  <c r="H43" i="4"/>
  <c r="H80" i="4"/>
  <c r="R23" i="4"/>
  <c r="H28" i="4"/>
  <c r="H35" i="4"/>
  <c r="H85" i="4"/>
  <c r="H38" i="4"/>
  <c r="H15" i="4"/>
  <c r="S27" i="4"/>
  <c r="H62" i="4"/>
  <c r="H24" i="4"/>
  <c r="S17" i="4"/>
  <c r="H78" i="4"/>
  <c r="H40" i="4"/>
  <c r="H9" i="4"/>
  <c r="H96" i="4"/>
  <c r="H33" i="4"/>
  <c r="H92" i="4"/>
  <c r="S25" i="4"/>
  <c r="R25" i="4"/>
  <c r="H4" i="4"/>
  <c r="H86" i="4"/>
  <c r="H7" i="4"/>
  <c r="H11" i="4"/>
  <c r="H48" i="4"/>
  <c r="H61" i="4"/>
  <c r="S18" i="4"/>
  <c r="H84" i="4"/>
  <c r="H21" i="4"/>
  <c r="H6" i="4"/>
  <c r="R26" i="4"/>
  <c r="H30" i="4"/>
  <c r="H50" i="4"/>
  <c r="H73" i="4"/>
  <c r="H57" i="4"/>
  <c r="H54" i="4"/>
  <c r="H81" i="4"/>
  <c r="H79" i="4"/>
  <c r="H16" i="4"/>
  <c r="H29" i="4"/>
  <c r="R18" i="4"/>
  <c r="R27" i="4"/>
  <c r="R24" i="4"/>
  <c r="H49" i="4"/>
  <c r="H46" i="4"/>
  <c r="H65" i="4"/>
  <c r="H39" i="4"/>
  <c r="H8" i="4"/>
  <c r="R22" i="4"/>
  <c r="H20" i="4"/>
  <c r="H76" i="4"/>
  <c r="H55" i="4"/>
  <c r="H27" i="4"/>
  <c r="H64" i="4"/>
  <c r="H77" i="4"/>
  <c r="R17" i="4"/>
  <c r="H44" i="4"/>
  <c r="H58" i="4"/>
  <c r="H74" i="4"/>
  <c r="H51" i="4"/>
  <c r="S28" i="4"/>
  <c r="K9" i="4" l="1"/>
  <c r="J10" i="4"/>
  <c r="J9" i="4"/>
  <c r="K10" i="4"/>
  <c r="O12" i="4"/>
  <c r="O13" i="4"/>
  <c r="T8" i="1"/>
  <c r="T12" i="1"/>
  <c r="T16" i="1"/>
  <c r="T14" i="1"/>
  <c r="U8" i="1"/>
  <c r="U12" i="1"/>
  <c r="U16" i="1"/>
  <c r="T10" i="1"/>
  <c r="T9" i="1"/>
  <c r="T13" i="1"/>
  <c r="T17" i="1"/>
  <c r="T18" i="1"/>
  <c r="U9" i="1"/>
  <c r="U13" i="1"/>
  <c r="U17" i="1"/>
  <c r="U10" i="1"/>
  <c r="U14" i="1"/>
  <c r="U18" i="1"/>
  <c r="U11" i="1"/>
  <c r="T11" i="1"/>
  <c r="T15" i="1"/>
  <c r="U15" i="1"/>
  <c r="U7" i="1"/>
  <c r="T7" i="1"/>
  <c r="L9" i="4" l="1"/>
  <c r="K2" i="1" s="1"/>
  <c r="L10" i="4"/>
  <c r="K3" i="1" s="1"/>
  <c r="Q13" i="4"/>
  <c r="Q12" i="4"/>
  <c r="P13" i="4"/>
  <c r="P12" i="4"/>
  <c r="L12" i="4" l="1"/>
  <c r="K4" i="1" s="1"/>
</calcChain>
</file>

<file path=xl/sharedStrings.xml><?xml version="1.0" encoding="utf-8"?>
<sst xmlns="http://schemas.openxmlformats.org/spreadsheetml/2006/main" count="46" uniqueCount="28">
  <si>
    <t>unit</t>
  </si>
  <si>
    <t>rep.1.m..n.</t>
  </si>
  <si>
    <t>X</t>
  </si>
  <si>
    <t>Y</t>
  </si>
  <si>
    <t>fitted.Models.fixed.</t>
  </si>
  <si>
    <t>fitted.Models.RandSlope.</t>
  </si>
  <si>
    <t>fitted.Models.RandInt.</t>
  </si>
  <si>
    <t>fitted.Models.RandBoth.</t>
  </si>
  <si>
    <t>Fixed</t>
  </si>
  <si>
    <t>Intercept</t>
  </si>
  <si>
    <t>Slope</t>
  </si>
  <si>
    <t>Random Slope</t>
  </si>
  <si>
    <t>Random Int</t>
  </si>
  <si>
    <t>Rand Both</t>
  </si>
  <si>
    <t>Unit</t>
  </si>
  <si>
    <t>Int</t>
  </si>
  <si>
    <t>Pred</t>
  </si>
  <si>
    <t>Residual</t>
  </si>
  <si>
    <t>Predicted</t>
  </si>
  <si>
    <t>Expected</t>
  </si>
  <si>
    <t>Rand Int</t>
  </si>
  <si>
    <t>Fixed Both</t>
  </si>
  <si>
    <t>Rand Slope</t>
  </si>
  <si>
    <t>Random Intercept</t>
  </si>
  <si>
    <t>Both</t>
  </si>
  <si>
    <t>Show Groups?</t>
  </si>
  <si>
    <t>No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</si>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</sst>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165" fontId="0" fillId="2" borderId="0" xfId="0" applyNumberForma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right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0" borderId="11" xfId="0" applyBorder="1"/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/>
    <xf numFmtId="0" fontId="0" fillId="0" borderId="0" xfId="0"/>
    <xf numFmtId="166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/>
    <xf numFmtId="166" fontId="0" fillId="0" borderId="0" xfId="0" applyNumberFormat="1"/>
    <xf numFmtId="165" fontId="0" fillId="2" borderId="1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  <color rgb="FF329E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b="1"/>
              <a:t>Observed</a:t>
            </a:r>
            <a:r>
              <a:rPr lang="nl-NL" b="1" baseline="0"/>
              <a:t> Values</a:t>
            </a:r>
            <a:endParaRPr lang="nl-NL" b="1"/>
          </a:p>
        </c:rich>
      </c:tx>
      <c:layout>
        <c:manualLayout>
          <c:xMode val="edge"/>
          <c:yMode val="edge"/>
          <c:x val="7.848095238095236E-2"/>
          <c:y val="1.0583333333333333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Sheet4!$C$2:$C$9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Sheet4!$D$2:$D$9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9FB-4B55-B2F4-58DA5D548ED8}"/>
            </c:ext>
          </c:extLst>
        </c:ser>
        <c:ser>
          <c:idx val="1"/>
          <c:order val="1"/>
          <c:tx>
            <c:v>2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Sheet4!$C$10:$C$17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Sheet4!$D$10:$D$17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9FB-4B55-B2F4-58DA5D548ED8}"/>
            </c:ext>
          </c:extLst>
        </c:ser>
        <c:ser>
          <c:idx val="2"/>
          <c:order val="2"/>
          <c:tx>
            <c:v>3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Sheet4!$C$18:$C$25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Sheet4!$D$18:$D$25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9FB-4B55-B2F4-58DA5D548ED8}"/>
            </c:ext>
          </c:extLst>
        </c:ser>
        <c:ser>
          <c:idx val="3"/>
          <c:order val="3"/>
          <c:tx>
            <c:v>4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Sheet4!$C$26:$C$33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Sheet4!$D$26:$D$33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9FB-4B55-B2F4-58DA5D548ED8}"/>
            </c:ext>
          </c:extLst>
        </c:ser>
        <c:ser>
          <c:idx val="4"/>
          <c:order val="4"/>
          <c:tx>
            <c:v>5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Sheet4!$C$34:$C$41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Sheet4!$D$34:$D$41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9FB-4B55-B2F4-58DA5D548ED8}"/>
            </c:ext>
          </c:extLst>
        </c:ser>
        <c:ser>
          <c:idx val="5"/>
          <c:order val="5"/>
          <c:tx>
            <c:v>6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Sheet4!$C$42:$C$49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Sheet4!$D$42:$D$49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A9FB-4B55-B2F4-58DA5D548ED8}"/>
            </c:ext>
          </c:extLst>
        </c:ser>
        <c:ser>
          <c:idx val="6"/>
          <c:order val="6"/>
          <c:tx>
            <c:v>7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Sheet4!$C$50:$C$57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Sheet4!$D$50:$D$57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A9FB-4B55-B2F4-58DA5D548ED8}"/>
            </c:ext>
          </c:extLst>
        </c:ser>
        <c:ser>
          <c:idx val="7"/>
          <c:order val="7"/>
          <c:tx>
            <c:v>8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Sheet4!$C$58:$C$65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Sheet4!$D$58:$D$65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A9FB-4B55-B2F4-58DA5D548ED8}"/>
            </c:ext>
          </c:extLst>
        </c:ser>
        <c:ser>
          <c:idx val="8"/>
          <c:order val="8"/>
          <c:tx>
            <c:v>9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Sheet4!$C$66:$C$73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Sheet4!$D$66:$D$73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A9FB-4B55-B2F4-58DA5D548ED8}"/>
            </c:ext>
          </c:extLst>
        </c:ser>
        <c:ser>
          <c:idx val="9"/>
          <c:order val="9"/>
          <c:tx>
            <c:v>10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Sheet4!$C$74:$C$81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Sheet4!$D$74:$D$81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A9FB-4B55-B2F4-58DA5D548ED8}"/>
            </c:ext>
          </c:extLst>
        </c:ser>
        <c:ser>
          <c:idx val="10"/>
          <c:order val="10"/>
          <c:tx>
            <c:v>11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Sheet4!$C$82:$C$89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Sheet4!$D$82:$D$89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A9FB-4B55-B2F4-58DA5D548ED8}"/>
            </c:ext>
          </c:extLst>
        </c:ser>
        <c:ser>
          <c:idx val="11"/>
          <c:order val="11"/>
          <c:tx>
            <c:v>12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Sheet4!$C$90:$C$97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Sheet4!$D$90:$D$97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A9FB-4B55-B2F4-58DA5D548ED8}"/>
            </c:ext>
          </c:extLst>
        </c:ser>
        <c:ser>
          <c:idx val="12"/>
          <c:order val="12"/>
          <c:tx>
            <c:v>Full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Sheet4!$F$2:$F$97</c:f>
              <c:numCache>
                <c:formatCode>General</c:formatCode>
                <c:ptCount val="96"/>
                <c:pt idx="0">
                  <c:v>0.58669824705437001</c:v>
                </c:pt>
                <c:pt idx="1">
                  <c:v>1.3500454265539601</c:v>
                </c:pt>
                <c:pt idx="2">
                  <c:v>0.68309191745389597</c:v>
                </c:pt>
                <c:pt idx="3">
                  <c:v>0.58459661295590604</c:v>
                </c:pt>
                <c:pt idx="4">
                  <c:v>1.0038879213510199</c:v>
                </c:pt>
                <c:pt idx="5">
                  <c:v>0.58632894191653295</c:v>
                </c:pt>
                <c:pt idx="6">
                  <c:v>2.33754027597494</c:v>
                </c:pt>
                <c:pt idx="7">
                  <c:v>0.96400344653767001</c:v>
                </c:pt>
                <c:pt idx="8">
                  <c:v>1.5084121283973599</c:v>
                </c:pt>
                <c:pt idx="9">
                  <c:v>2.8982499410984</c:v>
                </c:pt>
                <c:pt idx="10">
                  <c:v>3.2141335120477401</c:v>
                </c:pt>
                <c:pt idx="11">
                  <c:v>2.0317799362698201</c:v>
                </c:pt>
                <c:pt idx="12">
                  <c:v>2.1231733440049898</c:v>
                </c:pt>
                <c:pt idx="13">
                  <c:v>4.3369017125346803</c:v>
                </c:pt>
                <c:pt idx="14">
                  <c:v>1.9141065490044999</c:v>
                </c:pt>
                <c:pt idx="15">
                  <c:v>2.86679380626979</c:v>
                </c:pt>
                <c:pt idx="16">
                  <c:v>2.39619692474905</c:v>
                </c:pt>
                <c:pt idx="17">
                  <c:v>3.5509274508898998</c:v>
                </c:pt>
                <c:pt idx="18">
                  <c:v>3.3284868696948999</c:v>
                </c:pt>
                <c:pt idx="19">
                  <c:v>2.2997389001019801</c:v>
                </c:pt>
                <c:pt idx="20">
                  <c:v>2.8143474019839001</c:v>
                </c:pt>
                <c:pt idx="21">
                  <c:v>2.1825703851553802</c:v>
                </c:pt>
                <c:pt idx="22">
                  <c:v>5.0126461920041896</c:v>
                </c:pt>
                <c:pt idx="23">
                  <c:v>3.4046339287534901</c:v>
                </c:pt>
                <c:pt idx="24">
                  <c:v>3.2928033273841901</c:v>
                </c:pt>
                <c:pt idx="25">
                  <c:v>3.1645218156683401</c:v>
                </c:pt>
                <c:pt idx="26">
                  <c:v>4.80739870029816</c:v>
                </c:pt>
                <c:pt idx="27">
                  <c:v>5.3394192818128898</c:v>
                </c:pt>
                <c:pt idx="28">
                  <c:v>3.11974306506192</c:v>
                </c:pt>
                <c:pt idx="29">
                  <c:v>4.6512983432694197</c:v>
                </c:pt>
                <c:pt idx="30">
                  <c:v>4.7709378465854897</c:v>
                </c:pt>
                <c:pt idx="31">
                  <c:v>2.79524264970614</c:v>
                </c:pt>
                <c:pt idx="32">
                  <c:v>5.84219671745673</c:v>
                </c:pt>
                <c:pt idx="33">
                  <c:v>4.9425391468970696</c:v>
                </c:pt>
                <c:pt idx="34">
                  <c:v>4.91661717570544</c:v>
                </c:pt>
                <c:pt idx="35">
                  <c:v>4.9856035404264798</c:v>
                </c:pt>
                <c:pt idx="36">
                  <c:v>5.0594425129486096</c:v>
                </c:pt>
                <c:pt idx="37">
                  <c:v>4.8615618279971304</c:v>
                </c:pt>
                <c:pt idx="38">
                  <c:v>6.2069166508456002</c:v>
                </c:pt>
                <c:pt idx="39">
                  <c:v>3.8856151786619302</c:v>
                </c:pt>
                <c:pt idx="40">
                  <c:v>7.5568816244705603</c:v>
                </c:pt>
                <c:pt idx="41">
                  <c:v>6.7441899944404797</c:v>
                </c:pt>
                <c:pt idx="42">
                  <c:v>6.4486514138434501</c:v>
                </c:pt>
                <c:pt idx="43">
                  <c:v>5.3727434072478797</c:v>
                </c:pt>
                <c:pt idx="44">
                  <c:v>5.8665797715270802</c:v>
                </c:pt>
                <c:pt idx="45">
                  <c:v>6.0578996909799603</c:v>
                </c:pt>
                <c:pt idx="46">
                  <c:v>4.4024322975972403</c:v>
                </c:pt>
                <c:pt idx="47">
                  <c:v>4.1596913875649504</c:v>
                </c:pt>
                <c:pt idx="48">
                  <c:v>7.6756254836449997</c:v>
                </c:pt>
                <c:pt idx="49">
                  <c:v>7.7910756334158</c:v>
                </c:pt>
                <c:pt idx="50">
                  <c:v>7.3858301475363497</c:v>
                </c:pt>
                <c:pt idx="51">
                  <c:v>8.2090605971621908</c:v>
                </c:pt>
                <c:pt idx="52">
                  <c:v>7.3779219276027801</c:v>
                </c:pt>
                <c:pt idx="53">
                  <c:v>6.8098616905623901</c:v>
                </c:pt>
                <c:pt idx="54">
                  <c:v>7.6694272495965299</c:v>
                </c:pt>
                <c:pt idx="55">
                  <c:v>6.4425771699750802</c:v>
                </c:pt>
                <c:pt idx="56">
                  <c:v>8.3040894215794996</c:v>
                </c:pt>
                <c:pt idx="57">
                  <c:v>8.4686086580268896</c:v>
                </c:pt>
                <c:pt idx="58">
                  <c:v>7.2476784999467503</c:v>
                </c:pt>
                <c:pt idx="59">
                  <c:v>4.5207729090341804</c:v>
                </c:pt>
                <c:pt idx="60">
                  <c:v>8.7935556791756007</c:v>
                </c:pt>
                <c:pt idx="61">
                  <c:v>8.3141223868976208</c:v>
                </c:pt>
                <c:pt idx="62">
                  <c:v>9.0148308484267403</c:v>
                </c:pt>
                <c:pt idx="63">
                  <c:v>8.2081807696470594</c:v>
                </c:pt>
                <c:pt idx="64">
                  <c:v>7.8415520387204696</c:v>
                </c:pt>
                <c:pt idx="65">
                  <c:v>9.7234259301786992</c:v>
                </c:pt>
                <c:pt idx="66">
                  <c:v>6.9202442207638803</c:v>
                </c:pt>
                <c:pt idx="67">
                  <c:v>9.0078285815064891</c:v>
                </c:pt>
                <c:pt idx="68">
                  <c:v>9.4954288173257808</c:v>
                </c:pt>
                <c:pt idx="69">
                  <c:v>10.2525762966581</c:v>
                </c:pt>
                <c:pt idx="70">
                  <c:v>9.4751679178476795</c:v>
                </c:pt>
                <c:pt idx="71">
                  <c:v>8.1824810315897292</c:v>
                </c:pt>
                <c:pt idx="72">
                  <c:v>10.789158655964201</c:v>
                </c:pt>
                <c:pt idx="73">
                  <c:v>9.7119548413983505</c:v>
                </c:pt>
                <c:pt idx="74">
                  <c:v>8.6388289971429497</c:v>
                </c:pt>
                <c:pt idx="75">
                  <c:v>10.8259278528663</c:v>
                </c:pt>
                <c:pt idx="76">
                  <c:v>9.9805046143880993</c:v>
                </c:pt>
                <c:pt idx="77">
                  <c:v>7.7487455914433703</c:v>
                </c:pt>
                <c:pt idx="78">
                  <c:v>10.2891106806227</c:v>
                </c:pt>
                <c:pt idx="79">
                  <c:v>10.3568764925565</c:v>
                </c:pt>
                <c:pt idx="80">
                  <c:v>12.1619185025456</c:v>
                </c:pt>
                <c:pt idx="81">
                  <c:v>11.142033753590599</c:v>
                </c:pt>
                <c:pt idx="82">
                  <c:v>11.189872991146601</c:v>
                </c:pt>
                <c:pt idx="83">
                  <c:v>10.809959927767499</c:v>
                </c:pt>
                <c:pt idx="84">
                  <c:v>11.2696770451966</c:v>
                </c:pt>
                <c:pt idx="85">
                  <c:v>11.6183869220937</c:v>
                </c:pt>
                <c:pt idx="86">
                  <c:v>11.133655499025799</c:v>
                </c:pt>
                <c:pt idx="87">
                  <c:v>12.0311065028323</c:v>
                </c:pt>
                <c:pt idx="88">
                  <c:v>12.3528732966523</c:v>
                </c:pt>
                <c:pt idx="89">
                  <c:v>11.4522786651881</c:v>
                </c:pt>
                <c:pt idx="90">
                  <c:v>13.690647609918701</c:v>
                </c:pt>
                <c:pt idx="91">
                  <c:v>12.356190741390501</c:v>
                </c:pt>
                <c:pt idx="92">
                  <c:v>11.7339915454715</c:v>
                </c:pt>
                <c:pt idx="93">
                  <c:v>13.3898768346493</c:v>
                </c:pt>
                <c:pt idx="94">
                  <c:v>11.4054972240047</c:v>
                </c:pt>
                <c:pt idx="95">
                  <c:v>12.3143487257573</c:v>
                </c:pt>
              </c:numCache>
            </c:numRef>
          </c:xVal>
          <c:yVal>
            <c:numRef>
              <c:f>Sheet4!$G$2:$G$97</c:f>
              <c:numCache>
                <c:formatCode>General</c:formatCode>
                <c:ptCount val="96"/>
                <c:pt idx="0">
                  <c:v>2.6692714840196898</c:v>
                </c:pt>
                <c:pt idx="1">
                  <c:v>1.47553970381838</c:v>
                </c:pt>
                <c:pt idx="2">
                  <c:v>4.4300080928341998</c:v>
                </c:pt>
                <c:pt idx="3">
                  <c:v>2.1627885265090598</c:v>
                </c:pt>
                <c:pt idx="4">
                  <c:v>2.6781077724586599</c:v>
                </c:pt>
                <c:pt idx="5">
                  <c:v>3.4566360988840201</c:v>
                </c:pt>
                <c:pt idx="6">
                  <c:v>1.7692035471301</c:v>
                </c:pt>
                <c:pt idx="7">
                  <c:v>3.4137896569072099</c:v>
                </c:pt>
                <c:pt idx="8">
                  <c:v>4.0174926232541797</c:v>
                </c:pt>
                <c:pt idx="9">
                  <c:v>4.2187325304632903</c:v>
                </c:pt>
                <c:pt idx="10">
                  <c:v>4.5095297720922396</c:v>
                </c:pt>
                <c:pt idx="11">
                  <c:v>6.10622832610518</c:v>
                </c:pt>
                <c:pt idx="12">
                  <c:v>5.1613794627269298</c:v>
                </c:pt>
                <c:pt idx="13">
                  <c:v>2.7246425726154602</c:v>
                </c:pt>
                <c:pt idx="14">
                  <c:v>4.5003061715236399</c:v>
                </c:pt>
                <c:pt idx="15">
                  <c:v>4.1193223713567999</c:v>
                </c:pt>
                <c:pt idx="16">
                  <c:v>9.9877790656076595</c:v>
                </c:pt>
                <c:pt idx="17">
                  <c:v>7.76857936094809</c:v>
                </c:pt>
                <c:pt idx="18">
                  <c:v>9.3797880756159504</c:v>
                </c:pt>
                <c:pt idx="19">
                  <c:v>10.0359374271373</c:v>
                </c:pt>
                <c:pt idx="20">
                  <c:v>11.752359820135201</c:v>
                </c:pt>
                <c:pt idx="21">
                  <c:v>9.5002635294508604</c:v>
                </c:pt>
                <c:pt idx="22">
                  <c:v>8.9216865332371693</c:v>
                </c:pt>
                <c:pt idx="23">
                  <c:v>8.2699318088501297</c:v>
                </c:pt>
                <c:pt idx="24">
                  <c:v>12.1012533355453</c:v>
                </c:pt>
                <c:pt idx="25">
                  <c:v>11.482337152879101</c:v>
                </c:pt>
                <c:pt idx="26">
                  <c:v>10.648009640886301</c:v>
                </c:pt>
                <c:pt idx="27">
                  <c:v>9.6873202740283109</c:v>
                </c:pt>
                <c:pt idx="28">
                  <c:v>12.7969248336147</c:v>
                </c:pt>
                <c:pt idx="29">
                  <c:v>9.9714344924451996</c:v>
                </c:pt>
                <c:pt idx="30">
                  <c:v>10.2397168875543</c:v>
                </c:pt>
                <c:pt idx="31">
                  <c:v>12.245206846343899</c:v>
                </c:pt>
                <c:pt idx="32">
                  <c:v>18.473320430755699</c:v>
                </c:pt>
                <c:pt idx="33">
                  <c:v>19.097212143435101</c:v>
                </c:pt>
                <c:pt idx="34">
                  <c:v>19.460495324786901</c:v>
                </c:pt>
                <c:pt idx="35">
                  <c:v>18.642305020671401</c:v>
                </c:pt>
                <c:pt idx="36">
                  <c:v>17.723911874609001</c:v>
                </c:pt>
                <c:pt idx="37">
                  <c:v>16.783247642827899</c:v>
                </c:pt>
                <c:pt idx="38">
                  <c:v>16.1009841541184</c:v>
                </c:pt>
                <c:pt idx="39">
                  <c:v>18.851351199769901</c:v>
                </c:pt>
                <c:pt idx="40">
                  <c:v>19.683171243936201</c:v>
                </c:pt>
                <c:pt idx="41">
                  <c:v>21.104231166555198</c:v>
                </c:pt>
                <c:pt idx="42">
                  <c:v>22.115528801389001</c:v>
                </c:pt>
                <c:pt idx="43">
                  <c:v>22.061362006511501</c:v>
                </c:pt>
                <c:pt idx="44">
                  <c:v>22.457904569404</c:v>
                </c:pt>
                <c:pt idx="45">
                  <c:v>21.424412515681801</c:v>
                </c:pt>
                <c:pt idx="46">
                  <c:v>23.475946027364799</c:v>
                </c:pt>
                <c:pt idx="47">
                  <c:v>24.884950286932899</c:v>
                </c:pt>
                <c:pt idx="48">
                  <c:v>25.809010831196499</c:v>
                </c:pt>
                <c:pt idx="49">
                  <c:v>25.432827654786099</c:v>
                </c:pt>
                <c:pt idx="50">
                  <c:v>26.790387170748499</c:v>
                </c:pt>
                <c:pt idx="51">
                  <c:v>24.640849673828701</c:v>
                </c:pt>
                <c:pt idx="52">
                  <c:v>26.050085989602302</c:v>
                </c:pt>
                <c:pt idx="53">
                  <c:v>25.297147747718899</c:v>
                </c:pt>
                <c:pt idx="54">
                  <c:v>26.551229180298701</c:v>
                </c:pt>
                <c:pt idx="55">
                  <c:v>26.6697597934021</c:v>
                </c:pt>
                <c:pt idx="56">
                  <c:v>26.4096689835822</c:v>
                </c:pt>
                <c:pt idx="57">
                  <c:v>26.570002983033699</c:v>
                </c:pt>
                <c:pt idx="58">
                  <c:v>29.0188179729521</c:v>
                </c:pt>
                <c:pt idx="59">
                  <c:v>30.342612674874999</c:v>
                </c:pt>
                <c:pt idx="60">
                  <c:v>26.8199586582089</c:v>
                </c:pt>
                <c:pt idx="61">
                  <c:v>27.147710538425699</c:v>
                </c:pt>
                <c:pt idx="62">
                  <c:v>26.168567746466199</c:v>
                </c:pt>
                <c:pt idx="63">
                  <c:v>27.6535519603861</c:v>
                </c:pt>
                <c:pt idx="64">
                  <c:v>34.120484833226897</c:v>
                </c:pt>
                <c:pt idx="65">
                  <c:v>31.286463017559299</c:v>
                </c:pt>
                <c:pt idx="66">
                  <c:v>35.763402534479098</c:v>
                </c:pt>
                <c:pt idx="67">
                  <c:v>31.974598665552399</c:v>
                </c:pt>
                <c:pt idx="68">
                  <c:v>32.273719168028897</c:v>
                </c:pt>
                <c:pt idx="69">
                  <c:v>29.666208031861899</c:v>
                </c:pt>
                <c:pt idx="70">
                  <c:v>30.949856849772001</c:v>
                </c:pt>
                <c:pt idx="71">
                  <c:v>33.485966737819098</c:v>
                </c:pt>
                <c:pt idx="72">
                  <c:v>36.183127615423601</c:v>
                </c:pt>
                <c:pt idx="73">
                  <c:v>37.706115734924303</c:v>
                </c:pt>
                <c:pt idx="74">
                  <c:v>38.582724917065903</c:v>
                </c:pt>
                <c:pt idx="75">
                  <c:v>35.876780898747199</c:v>
                </c:pt>
                <c:pt idx="76">
                  <c:v>37.111179344241499</c:v>
                </c:pt>
                <c:pt idx="77">
                  <c:v>40.313149368099097</c:v>
                </c:pt>
                <c:pt idx="78">
                  <c:v>38.606329248822199</c:v>
                </c:pt>
                <c:pt idx="79">
                  <c:v>37.041938245935697</c:v>
                </c:pt>
                <c:pt idx="80">
                  <c:v>42.617585800218599</c:v>
                </c:pt>
                <c:pt idx="81">
                  <c:v>41.787494849193997</c:v>
                </c:pt>
                <c:pt idx="82">
                  <c:v>43.94496789043</c:v>
                </c:pt>
                <c:pt idx="83">
                  <c:v>43.446467024028202</c:v>
                </c:pt>
                <c:pt idx="84">
                  <c:v>43.420818715986798</c:v>
                </c:pt>
                <c:pt idx="85">
                  <c:v>42.367317989007198</c:v>
                </c:pt>
                <c:pt idx="86">
                  <c:v>43.543784855461503</c:v>
                </c:pt>
                <c:pt idx="87">
                  <c:v>43.750271160094599</c:v>
                </c:pt>
                <c:pt idx="88">
                  <c:v>46.122428549867898</c:v>
                </c:pt>
                <c:pt idx="89">
                  <c:v>47.604306114389097</c:v>
                </c:pt>
                <c:pt idx="90">
                  <c:v>45.568748379566401</c:v>
                </c:pt>
                <c:pt idx="91">
                  <c:v>48.331177105977098</c:v>
                </c:pt>
                <c:pt idx="92">
                  <c:v>47.143245977920202</c:v>
                </c:pt>
                <c:pt idx="93">
                  <c:v>44.461190001509003</c:v>
                </c:pt>
                <c:pt idx="94">
                  <c:v>46.879043565698296</c:v>
                </c:pt>
                <c:pt idx="95">
                  <c:v>46.314055391246903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F106-4AEF-BF60-BA55AD091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95744"/>
        <c:axId val="142309632"/>
      </c:scatterChart>
      <c:valAx>
        <c:axId val="89695744"/>
        <c:scaling>
          <c:orientation val="minMax"/>
          <c:max val="1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09632"/>
        <c:crossesAt val="-70"/>
        <c:crossBetween val="midCat"/>
      </c:valAx>
      <c:valAx>
        <c:axId val="142309632"/>
        <c:scaling>
          <c:orientation val="minMax"/>
          <c:max val="70"/>
          <c:min val="-7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9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b="1"/>
              <a:t>Predicted Values</a:t>
            </a:r>
          </a:p>
        </c:rich>
      </c:tx>
      <c:layout>
        <c:manualLayout>
          <c:xMode val="edge"/>
          <c:yMode val="edge"/>
          <c:x val="7.1267857142857133E-2"/>
          <c:y val="1.0583333333333333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4"/>
          <c:order val="0"/>
          <c:tx>
            <c:v>Origin Line</c:v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Sheet4!$O$12:$O$13</c:f>
              <c:numCache>
                <c:formatCode>General</c:formatCode>
                <c:ptCount val="2"/>
                <c:pt idx="0">
                  <c:v>0</c:v>
                </c:pt>
                <c:pt idx="1">
                  <c:v>14</c:v>
                </c:pt>
              </c:numCache>
            </c:numRef>
          </c:xVal>
          <c:yVal>
            <c:numRef>
              <c:f>Sheet4!$Q$12:$Q$13</c:f>
              <c:numCache>
                <c:formatCode>General</c:formatCode>
                <c:ptCount val="2"/>
                <c:pt idx="0">
                  <c:v>3.690278940016122</c:v>
                </c:pt>
                <c:pt idx="1">
                  <c:v>-9.2215199313829856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E5B-443E-BC95-316EDA1E4A68}"/>
            </c:ext>
          </c:extLst>
        </c:ser>
        <c:ser>
          <c:idx val="13"/>
          <c:order val="1"/>
          <c:tx>
            <c:v>Custom Line</c:v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Sheet4!$O$12:$O$13</c:f>
              <c:numCache>
                <c:formatCode>General</c:formatCode>
                <c:ptCount val="2"/>
                <c:pt idx="0">
                  <c:v>0</c:v>
                </c:pt>
                <c:pt idx="1">
                  <c:v>14</c:v>
                </c:pt>
              </c:numCache>
            </c:numRef>
          </c:xVal>
          <c:yVal>
            <c:numRef>
              <c:f>Sheet4!$P$12:$P$13</c:f>
              <c:numCache>
                <c:formatCode>General</c:formatCode>
                <c:ptCount val="2"/>
                <c:pt idx="0">
                  <c:v>-1.4532</c:v>
                </c:pt>
                <c:pt idx="1">
                  <c:v>51.252599999999994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E5B-443E-BC95-316EDA1E4A68}"/>
            </c:ext>
          </c:extLst>
        </c:ser>
        <c:ser>
          <c:idx val="12"/>
          <c:order val="2"/>
          <c:tx>
            <c:v>Custom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diamond"/>
              <c:size val="12"/>
              <c:spPr>
                <a:solidFill>
                  <a:srgbClr val="329E9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9-CE5B-443E-BC95-316EDA1E4A68}"/>
              </c:ext>
            </c:extLst>
          </c:dPt>
          <c:dPt>
            <c:idx val="1"/>
            <c:marker>
              <c:symbol val="diamond"/>
              <c:size val="12"/>
              <c:spPr>
                <a:solidFill>
                  <a:schemeClr val="tx1">
                    <a:lumMod val="85000"/>
                    <a:lumOff val="15000"/>
                  </a:schemeClr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A-CE5B-443E-BC95-316EDA1E4A68}"/>
              </c:ext>
            </c:extLst>
          </c:dPt>
          <c:xVal>
            <c:numRef>
              <c:f>(Sheet4!$L$6,Sheet4!$L$6)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(Sheet4!$L$9,Sheet4!$L$10)</c:f>
              <c:numCache>
                <c:formatCode>General</c:formatCode>
                <c:ptCount val="2"/>
                <c:pt idx="0">
                  <c:v>2.3114999999999997</c:v>
                </c:pt>
                <c:pt idx="1">
                  <c:v>2.768007592059043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E5B-443E-BC95-316EDA1E4A68}"/>
            </c:ext>
          </c:extLst>
        </c:ser>
        <c:ser>
          <c:idx val="15"/>
          <c:order val="3"/>
          <c:tx>
            <c:v>Full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Sheet4!$F$2:$F$97</c:f>
              <c:numCache>
                <c:formatCode>General</c:formatCode>
                <c:ptCount val="96"/>
                <c:pt idx="0">
                  <c:v>0.58669824705437001</c:v>
                </c:pt>
                <c:pt idx="1">
                  <c:v>1.3500454265539601</c:v>
                </c:pt>
                <c:pt idx="2">
                  <c:v>0.68309191745389597</c:v>
                </c:pt>
                <c:pt idx="3">
                  <c:v>0.58459661295590604</c:v>
                </c:pt>
                <c:pt idx="4">
                  <c:v>1.0038879213510199</c:v>
                </c:pt>
                <c:pt idx="5">
                  <c:v>0.58632894191653295</c:v>
                </c:pt>
                <c:pt idx="6">
                  <c:v>2.33754027597494</c:v>
                </c:pt>
                <c:pt idx="7">
                  <c:v>0.96400344653767001</c:v>
                </c:pt>
                <c:pt idx="8">
                  <c:v>1.5084121283973599</c:v>
                </c:pt>
                <c:pt idx="9">
                  <c:v>2.8982499410984</c:v>
                </c:pt>
                <c:pt idx="10">
                  <c:v>3.2141335120477401</c:v>
                </c:pt>
                <c:pt idx="11">
                  <c:v>2.0317799362698201</c:v>
                </c:pt>
                <c:pt idx="12">
                  <c:v>2.1231733440049898</c:v>
                </c:pt>
                <c:pt idx="13">
                  <c:v>4.3369017125346803</c:v>
                </c:pt>
                <c:pt idx="14">
                  <c:v>1.9141065490044999</c:v>
                </c:pt>
                <c:pt idx="15">
                  <c:v>2.86679380626979</c:v>
                </c:pt>
                <c:pt idx="16">
                  <c:v>2.39619692474905</c:v>
                </c:pt>
                <c:pt idx="17">
                  <c:v>3.5509274508898998</c:v>
                </c:pt>
                <c:pt idx="18">
                  <c:v>3.3284868696948999</c:v>
                </c:pt>
                <c:pt idx="19">
                  <c:v>2.2997389001019801</c:v>
                </c:pt>
                <c:pt idx="20">
                  <c:v>2.8143474019839001</c:v>
                </c:pt>
                <c:pt idx="21">
                  <c:v>2.1825703851553802</c:v>
                </c:pt>
                <c:pt idx="22">
                  <c:v>5.0126461920041896</c:v>
                </c:pt>
                <c:pt idx="23">
                  <c:v>3.4046339287534901</c:v>
                </c:pt>
                <c:pt idx="24">
                  <c:v>3.2928033273841901</c:v>
                </c:pt>
                <c:pt idx="25">
                  <c:v>3.1645218156683401</c:v>
                </c:pt>
                <c:pt idx="26">
                  <c:v>4.80739870029816</c:v>
                </c:pt>
                <c:pt idx="27">
                  <c:v>5.3394192818128898</c:v>
                </c:pt>
                <c:pt idx="28">
                  <c:v>3.11974306506192</c:v>
                </c:pt>
                <c:pt idx="29">
                  <c:v>4.6512983432694197</c:v>
                </c:pt>
                <c:pt idx="30">
                  <c:v>4.7709378465854897</c:v>
                </c:pt>
                <c:pt idx="31">
                  <c:v>2.79524264970614</c:v>
                </c:pt>
                <c:pt idx="32">
                  <c:v>5.84219671745673</c:v>
                </c:pt>
                <c:pt idx="33">
                  <c:v>4.9425391468970696</c:v>
                </c:pt>
                <c:pt idx="34">
                  <c:v>4.91661717570544</c:v>
                </c:pt>
                <c:pt idx="35">
                  <c:v>4.9856035404264798</c:v>
                </c:pt>
                <c:pt idx="36">
                  <c:v>5.0594425129486096</c:v>
                </c:pt>
                <c:pt idx="37">
                  <c:v>4.8615618279971304</c:v>
                </c:pt>
                <c:pt idx="38">
                  <c:v>6.2069166508456002</c:v>
                </c:pt>
                <c:pt idx="39">
                  <c:v>3.8856151786619302</c:v>
                </c:pt>
                <c:pt idx="40">
                  <c:v>7.5568816244705603</c:v>
                </c:pt>
                <c:pt idx="41">
                  <c:v>6.7441899944404797</c:v>
                </c:pt>
                <c:pt idx="42">
                  <c:v>6.4486514138434501</c:v>
                </c:pt>
                <c:pt idx="43">
                  <c:v>5.3727434072478797</c:v>
                </c:pt>
                <c:pt idx="44">
                  <c:v>5.8665797715270802</c:v>
                </c:pt>
                <c:pt idx="45">
                  <c:v>6.0578996909799603</c:v>
                </c:pt>
                <c:pt idx="46">
                  <c:v>4.4024322975972403</c:v>
                </c:pt>
                <c:pt idx="47">
                  <c:v>4.1596913875649504</c:v>
                </c:pt>
                <c:pt idx="48">
                  <c:v>7.6756254836449997</c:v>
                </c:pt>
                <c:pt idx="49">
                  <c:v>7.7910756334158</c:v>
                </c:pt>
                <c:pt idx="50">
                  <c:v>7.3858301475363497</c:v>
                </c:pt>
                <c:pt idx="51">
                  <c:v>8.2090605971621908</c:v>
                </c:pt>
                <c:pt idx="52">
                  <c:v>7.3779219276027801</c:v>
                </c:pt>
                <c:pt idx="53">
                  <c:v>6.8098616905623901</c:v>
                </c:pt>
                <c:pt idx="54">
                  <c:v>7.6694272495965299</c:v>
                </c:pt>
                <c:pt idx="55">
                  <c:v>6.4425771699750802</c:v>
                </c:pt>
                <c:pt idx="56">
                  <c:v>8.3040894215794996</c:v>
                </c:pt>
                <c:pt idx="57">
                  <c:v>8.4686086580268896</c:v>
                </c:pt>
                <c:pt idx="58">
                  <c:v>7.2476784999467503</c:v>
                </c:pt>
                <c:pt idx="59">
                  <c:v>4.5207729090341804</c:v>
                </c:pt>
                <c:pt idx="60">
                  <c:v>8.7935556791756007</c:v>
                </c:pt>
                <c:pt idx="61">
                  <c:v>8.3141223868976208</c:v>
                </c:pt>
                <c:pt idx="62">
                  <c:v>9.0148308484267403</c:v>
                </c:pt>
                <c:pt idx="63">
                  <c:v>8.2081807696470594</c:v>
                </c:pt>
                <c:pt idx="64">
                  <c:v>7.8415520387204696</c:v>
                </c:pt>
                <c:pt idx="65">
                  <c:v>9.7234259301786992</c:v>
                </c:pt>
                <c:pt idx="66">
                  <c:v>6.9202442207638803</c:v>
                </c:pt>
                <c:pt idx="67">
                  <c:v>9.0078285815064891</c:v>
                </c:pt>
                <c:pt idx="68">
                  <c:v>9.4954288173257808</c:v>
                </c:pt>
                <c:pt idx="69">
                  <c:v>10.2525762966581</c:v>
                </c:pt>
                <c:pt idx="70">
                  <c:v>9.4751679178476795</c:v>
                </c:pt>
                <c:pt idx="71">
                  <c:v>8.1824810315897292</c:v>
                </c:pt>
                <c:pt idx="72">
                  <c:v>10.789158655964201</c:v>
                </c:pt>
                <c:pt idx="73">
                  <c:v>9.7119548413983505</c:v>
                </c:pt>
                <c:pt idx="74">
                  <c:v>8.6388289971429497</c:v>
                </c:pt>
                <c:pt idx="75">
                  <c:v>10.8259278528663</c:v>
                </c:pt>
                <c:pt idx="76">
                  <c:v>9.9805046143880993</c:v>
                </c:pt>
                <c:pt idx="77">
                  <c:v>7.7487455914433703</c:v>
                </c:pt>
                <c:pt idx="78">
                  <c:v>10.2891106806227</c:v>
                </c:pt>
                <c:pt idx="79">
                  <c:v>10.3568764925565</c:v>
                </c:pt>
                <c:pt idx="80">
                  <c:v>12.1619185025456</c:v>
                </c:pt>
                <c:pt idx="81">
                  <c:v>11.142033753590599</c:v>
                </c:pt>
                <c:pt idx="82">
                  <c:v>11.189872991146601</c:v>
                </c:pt>
                <c:pt idx="83">
                  <c:v>10.809959927767499</c:v>
                </c:pt>
                <c:pt idx="84">
                  <c:v>11.2696770451966</c:v>
                </c:pt>
                <c:pt idx="85">
                  <c:v>11.6183869220937</c:v>
                </c:pt>
                <c:pt idx="86">
                  <c:v>11.133655499025799</c:v>
                </c:pt>
                <c:pt idx="87">
                  <c:v>12.0311065028323</c:v>
                </c:pt>
                <c:pt idx="88">
                  <c:v>12.3528732966523</c:v>
                </c:pt>
                <c:pt idx="89">
                  <c:v>11.4522786651881</c:v>
                </c:pt>
                <c:pt idx="90">
                  <c:v>13.690647609918701</c:v>
                </c:pt>
                <c:pt idx="91">
                  <c:v>12.356190741390501</c:v>
                </c:pt>
                <c:pt idx="92">
                  <c:v>11.7339915454715</c:v>
                </c:pt>
                <c:pt idx="93">
                  <c:v>13.3898768346493</c:v>
                </c:pt>
                <c:pt idx="94">
                  <c:v>11.4054972240047</c:v>
                </c:pt>
                <c:pt idx="95">
                  <c:v>12.3143487257573</c:v>
                </c:pt>
              </c:numCache>
            </c:numRef>
          </c:xVal>
          <c:yVal>
            <c:numRef>
              <c:f>Sheet4!$H$2:$H$97</c:f>
              <c:numCache>
                <c:formatCode>General</c:formatCode>
                <c:ptCount val="96"/>
                <c:pt idx="0">
                  <c:v>0.75556636292537105</c:v>
                </c:pt>
                <c:pt idx="1">
                  <c:v>3.6293390218630401</c:v>
                </c:pt>
                <c:pt idx="2">
                  <c:v>1.11845955481536</c:v>
                </c:pt>
                <c:pt idx="3">
                  <c:v>0.74765434232264705</c:v>
                </c:pt>
                <c:pt idx="4">
                  <c:v>2.3261600741260202</c:v>
                </c:pt>
                <c:pt idx="5">
                  <c:v>0.75417604009926997</c:v>
                </c:pt>
                <c:pt idx="6">
                  <c:v>7.3469602764120401</c:v>
                </c:pt>
                <c:pt idx="7">
                  <c:v>2.1760070162345699</c:v>
                </c:pt>
                <c:pt idx="8">
                  <c:v>4.2255420472571004</c:v>
                </c:pt>
                <c:pt idx="9">
                  <c:v>9.45786360913959</c:v>
                </c:pt>
                <c:pt idx="10">
                  <c:v>10.647070295141701</c:v>
                </c:pt>
                <c:pt idx="11">
                  <c:v>6.1958645128722001</c:v>
                </c:pt>
                <c:pt idx="12">
                  <c:v>6.5399332189734602</c:v>
                </c:pt>
                <c:pt idx="13">
                  <c:v>14.8739550515629</c:v>
                </c:pt>
                <c:pt idx="14">
                  <c:v>5.7528595839362904</c:v>
                </c:pt>
                <c:pt idx="15">
                  <c:v>9.3394407176243703</c:v>
                </c:pt>
                <c:pt idx="16">
                  <c:v>7.5677849261113304</c:v>
                </c:pt>
                <c:pt idx="17">
                  <c:v>11.9149982303376</c:v>
                </c:pt>
                <c:pt idx="18">
                  <c:v>11.0775763106084</c:v>
                </c:pt>
                <c:pt idx="19">
                  <c:v>7.2046494598250499</c:v>
                </c:pt>
                <c:pt idx="20">
                  <c:v>9.1419957715446696</c:v>
                </c:pt>
                <c:pt idx="21">
                  <c:v>6.7635452233980997</c:v>
                </c:pt>
                <c:pt idx="22">
                  <c:v>17.417929879374</c:v>
                </c:pt>
                <c:pt idx="23">
                  <c:v>11.3642470971888</c:v>
                </c:pt>
                <c:pt idx="24">
                  <c:v>10.9432385007356</c:v>
                </c:pt>
                <c:pt idx="25">
                  <c:v>10.460297172180701</c:v>
                </c:pt>
                <c:pt idx="26">
                  <c:v>16.645234773109198</c:v>
                </c:pt>
                <c:pt idx="27">
                  <c:v>18.648132330353601</c:v>
                </c:pt>
                <c:pt idx="28">
                  <c:v>10.2917186372099</c:v>
                </c:pt>
                <c:pt idx="29">
                  <c:v>16.057563854650201</c:v>
                </c:pt>
                <c:pt idx="30">
                  <c:v>16.5079706194777</c:v>
                </c:pt>
                <c:pt idx="31">
                  <c:v>9.07007212235062</c:v>
                </c:pt>
                <c:pt idx="32">
                  <c:v>20.540938234255901</c:v>
                </c:pt>
                <c:pt idx="33">
                  <c:v>17.153997929615699</c:v>
                </c:pt>
                <c:pt idx="34">
                  <c:v>17.056409500553801</c:v>
                </c:pt>
                <c:pt idx="35">
                  <c:v>17.316122425549199</c:v>
                </c:pt>
                <c:pt idx="36">
                  <c:v>17.594103960159998</c:v>
                </c:pt>
                <c:pt idx="37">
                  <c:v>16.849142666770199</c:v>
                </c:pt>
                <c:pt idx="38">
                  <c:v>21.913999144010798</c:v>
                </c:pt>
                <c:pt idx="39">
                  <c:v>13.1749969140083</c:v>
                </c:pt>
                <c:pt idx="40">
                  <c:v>26.996211453054801</c:v>
                </c:pt>
                <c:pt idx="41">
                  <c:v>23.936671771439801</c:v>
                </c:pt>
                <c:pt idx="42">
                  <c:v>22.824057858151001</c:v>
                </c:pt>
                <c:pt idx="43">
                  <c:v>18.773587644960099</c:v>
                </c:pt>
                <c:pt idx="44">
                  <c:v>20.632733102974399</c:v>
                </c:pt>
                <c:pt idx="45">
                  <c:v>21.352995086511498</c:v>
                </c:pt>
                <c:pt idx="46">
                  <c:v>15.1206580049955</c:v>
                </c:pt>
                <c:pt idx="47">
                  <c:v>14.2068114497312</c:v>
                </c:pt>
                <c:pt idx="48">
                  <c:v>27.443246386931001</c:v>
                </c:pt>
                <c:pt idx="49">
                  <c:v>27.877881495033598</c:v>
                </c:pt>
                <c:pt idx="50">
                  <c:v>26.352254062648601</c:v>
                </c:pt>
                <c:pt idx="51">
                  <c:v>29.4514692319384</c:v>
                </c:pt>
                <c:pt idx="52">
                  <c:v>26.322481991910301</c:v>
                </c:pt>
                <c:pt idx="53">
                  <c:v>24.183905965590998</c:v>
                </c:pt>
                <c:pt idx="54">
                  <c:v>27.4199118990066</c:v>
                </c:pt>
                <c:pt idx="55">
                  <c:v>22.801190155981601</c:v>
                </c:pt>
                <c:pt idx="56">
                  <c:v>29.809224188995302</c:v>
                </c:pt>
                <c:pt idx="57">
                  <c:v>30.428589657643201</c:v>
                </c:pt>
                <c:pt idx="58">
                  <c:v>25.832154639617499</c:v>
                </c:pt>
                <c:pt idx="59">
                  <c:v>15.566174832361501</c:v>
                </c:pt>
                <c:pt idx="60">
                  <c:v>31.651917509057501</c:v>
                </c:pt>
                <c:pt idx="61">
                  <c:v>29.846995287380999</c:v>
                </c:pt>
                <c:pt idx="62">
                  <c:v>32.484952003155698</c:v>
                </c:pt>
                <c:pt idx="63">
                  <c:v>29.448156945831201</c:v>
                </c:pt>
                <c:pt idx="64">
                  <c:v>28.067909987155701</c:v>
                </c:pt>
                <c:pt idx="65">
                  <c:v>35.152599473250902</c:v>
                </c:pt>
                <c:pt idx="66">
                  <c:v>24.599463009406001</c:v>
                </c:pt>
                <c:pt idx="67">
                  <c:v>32.458590573171499</c:v>
                </c:pt>
                <c:pt idx="68">
                  <c:v>34.294258882193901</c:v>
                </c:pt>
                <c:pt idx="69">
                  <c:v>37.1446915337105</c:v>
                </c:pt>
                <c:pt idx="70">
                  <c:v>34.217982686343099</c:v>
                </c:pt>
                <c:pt idx="71">
                  <c:v>29.351405157713799</c:v>
                </c:pt>
                <c:pt idx="72">
                  <c:v>39.164762813010903</c:v>
                </c:pt>
                <c:pt idx="73">
                  <c:v>35.109414272348197</c:v>
                </c:pt>
                <c:pt idx="74">
                  <c:v>31.069418064014599</c:v>
                </c:pt>
                <c:pt idx="75">
                  <c:v>39.303187786058601</c:v>
                </c:pt>
                <c:pt idx="76">
                  <c:v>36.120423438174598</c:v>
                </c:pt>
                <c:pt idx="77">
                  <c:v>27.718521611956799</c:v>
                </c:pt>
                <c:pt idx="78">
                  <c:v>37.282232506636397</c:v>
                </c:pt>
                <c:pt idx="79">
                  <c:v>37.537350417301397</c:v>
                </c:pt>
                <c:pt idx="80">
                  <c:v>44.332790966306803</c:v>
                </c:pt>
                <c:pt idx="81">
                  <c:v>40.493231476828498</c:v>
                </c:pt>
                <c:pt idx="82">
                  <c:v>40.673331825143102</c:v>
                </c:pt>
                <c:pt idx="83">
                  <c:v>39.243073348223398</c:v>
                </c:pt>
                <c:pt idx="84">
                  <c:v>40.973770098526899</c:v>
                </c:pt>
                <c:pt idx="85">
                  <c:v>42.2865579584168</c:v>
                </c:pt>
                <c:pt idx="86">
                  <c:v>40.4616898670021</c:v>
                </c:pt>
                <c:pt idx="87">
                  <c:v>43.840323111138403</c:v>
                </c:pt>
                <c:pt idx="88">
                  <c:v>45.051678362677102</c:v>
                </c:pt>
                <c:pt idx="89">
                  <c:v>41.661210305423502</c:v>
                </c:pt>
                <c:pt idx="90">
                  <c:v>50.087996500138701</c:v>
                </c:pt>
                <c:pt idx="91">
                  <c:v>45.0641675448501</c:v>
                </c:pt>
                <c:pt idx="92">
                  <c:v>42.7217746132131</c:v>
                </c:pt>
                <c:pt idx="93">
                  <c:v>48.955684946772898</c:v>
                </c:pt>
                <c:pt idx="94">
                  <c:v>41.485092242464901</c:v>
                </c:pt>
                <c:pt idx="95">
                  <c:v>44.906644934233803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95FA-45E8-98DE-1E836A458FA4}"/>
            </c:ext>
          </c:extLst>
        </c:ser>
        <c:ser>
          <c:idx val="0"/>
          <c:order val="4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Sheet4!$C$2:$C$9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Sheet4!$E$2:$E$9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E5B-443E-BC95-316EDA1E4A68}"/>
            </c:ext>
          </c:extLst>
        </c:ser>
        <c:ser>
          <c:idx val="1"/>
          <c:order val="5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Sheet4!$C$10:$C$17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Sheet4!$E$10:$E$17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E5B-443E-BC95-316EDA1E4A68}"/>
            </c:ext>
          </c:extLst>
        </c:ser>
        <c:ser>
          <c:idx val="2"/>
          <c:order val="6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Sheet4!$C$18:$C$25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Sheet4!$E$18:$E$25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E5B-443E-BC95-316EDA1E4A68}"/>
            </c:ext>
          </c:extLst>
        </c:ser>
        <c:ser>
          <c:idx val="3"/>
          <c:order val="7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Sheet4!$C$26:$C$33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Sheet4!$E$26:$E$33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E5B-443E-BC95-316EDA1E4A68}"/>
            </c:ext>
          </c:extLst>
        </c:ser>
        <c:ser>
          <c:idx val="4"/>
          <c:order val="8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Sheet4!$C$34:$C$41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Sheet4!$E$34:$E$41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E5B-443E-BC95-316EDA1E4A68}"/>
            </c:ext>
          </c:extLst>
        </c:ser>
        <c:ser>
          <c:idx val="5"/>
          <c:order val="9"/>
          <c:tx>
            <c:v>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Sheet4!$C$42:$C$49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Sheet4!$E$42:$E$49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E5B-443E-BC95-316EDA1E4A68}"/>
            </c:ext>
          </c:extLst>
        </c:ser>
        <c:ser>
          <c:idx val="6"/>
          <c:order val="10"/>
          <c:tx>
            <c:v>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Sheet4!$C$50:$C$57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Sheet4!$E$50:$E$57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E5B-443E-BC95-316EDA1E4A68}"/>
            </c:ext>
          </c:extLst>
        </c:ser>
        <c:ser>
          <c:idx val="7"/>
          <c:order val="11"/>
          <c:tx>
            <c:v>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Sheet4!$C$58:$C$65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Sheet4!$E$58:$E$65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E5B-443E-BC95-316EDA1E4A68}"/>
            </c:ext>
          </c:extLst>
        </c:ser>
        <c:ser>
          <c:idx val="8"/>
          <c:order val="12"/>
          <c:tx>
            <c:v>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Sheet4!$C$66:$C$73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Sheet4!$E$66:$E$73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E5B-443E-BC95-316EDA1E4A68}"/>
            </c:ext>
          </c:extLst>
        </c:ser>
        <c:ser>
          <c:idx val="9"/>
          <c:order val="13"/>
          <c:tx>
            <c:v>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Sheet4!$C$74:$C$81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Sheet4!$E$74:$E$81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E5B-443E-BC95-316EDA1E4A68}"/>
            </c:ext>
          </c:extLst>
        </c:ser>
        <c:ser>
          <c:idx val="10"/>
          <c:order val="14"/>
          <c:tx>
            <c:v>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Sheet4!$C$82:$C$89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Sheet4!$E$82:$E$89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E5B-443E-BC95-316EDA1E4A68}"/>
            </c:ext>
          </c:extLst>
        </c:ser>
        <c:ser>
          <c:idx val="11"/>
          <c:order val="15"/>
          <c:tx>
            <c:v>12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Sheet4!$C$90:$C$97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Sheet4!$E$90:$E$97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E5B-443E-BC95-316EDA1E4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6448"/>
        <c:axId val="147737984"/>
      </c:scatterChart>
      <c:valAx>
        <c:axId val="147736448"/>
        <c:scaling>
          <c:orientation val="minMax"/>
          <c:max val="14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37984"/>
        <c:crossesAt val="-70"/>
        <c:crossBetween val="midCat"/>
      </c:valAx>
      <c:valAx>
        <c:axId val="147737984"/>
        <c:scaling>
          <c:orientation val="minMax"/>
          <c:max val="70"/>
          <c:min val="-7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36448"/>
        <c:crossesAt val="-5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b="1"/>
              <a:t>Slope</a:t>
            </a:r>
          </a:p>
        </c:rich>
      </c:tx>
      <c:layout>
        <c:manualLayout>
          <c:xMode val="edge"/>
          <c:yMode val="edge"/>
          <c:x val="6.2826456692913382E-2"/>
          <c:y val="7.407401574803149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Fixed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Sheet4!$AB$33</c:f>
              <c:strCache>
                <c:ptCount val="1"/>
                <c:pt idx="0">
                  <c:v>Slope</c:v>
                </c:pt>
              </c:strCache>
            </c:strRef>
          </c:cat>
          <c:val>
            <c:numRef>
              <c:f>Sheet4!$AB$32</c:f>
              <c:numCache>
                <c:formatCode>General</c:formatCode>
                <c:ptCount val="1"/>
                <c:pt idx="0">
                  <c:v>3.7646999999999999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1D-426B-B356-24940B465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28864"/>
        <c:axId val="149030400"/>
      </c:barChart>
      <c:scatterChart>
        <c:scatterStyle val="lineMarker"/>
        <c:varyColors val="0"/>
        <c:ser>
          <c:idx val="1"/>
          <c:order val="1"/>
          <c:tx>
            <c:v>RandPoints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Sheet4!$Y$17:$Y$45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xVal>
          <c:yVal>
            <c:numRef>
              <c:f>Sheet4!$Z$17:$Z$45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21D-426B-B356-24940B465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74688"/>
        <c:axId val="149031936"/>
      </c:scatterChart>
      <c:scatterChart>
        <c:scatterStyle val="smoothMarker"/>
        <c:varyColors val="0"/>
        <c:ser>
          <c:idx val="0"/>
          <c:order val="0"/>
          <c:tx>
            <c:v>RandLine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Sheet4!$AB$17:$AB$28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Sheet4!$AC$17:$AC$28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21D-426B-B356-24940B465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74688"/>
        <c:axId val="149031936"/>
      </c:scatterChart>
      <c:catAx>
        <c:axId val="14902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0400"/>
        <c:crosses val="autoZero"/>
        <c:auto val="1"/>
        <c:lblAlgn val="ctr"/>
        <c:lblOffset val="100"/>
        <c:noMultiLvlLbl val="0"/>
      </c:catAx>
      <c:valAx>
        <c:axId val="149030400"/>
        <c:scaling>
          <c:orientation val="minMax"/>
          <c:max val="15"/>
          <c:min val="-15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8864"/>
        <c:crosses val="autoZero"/>
        <c:crossBetween val="between"/>
      </c:valAx>
      <c:valAx>
        <c:axId val="149031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4688"/>
        <c:crosses val="max"/>
        <c:crossBetween val="midCat"/>
      </c:valAx>
      <c:valAx>
        <c:axId val="14907468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1936"/>
        <c:crosses val="max"/>
        <c:crossBetween val="midCat"/>
      </c:valAx>
      <c:spPr>
        <a:noFill/>
        <a:ln>
          <a:solidFill>
            <a:schemeClr val="tx1">
              <a:lumMod val="85000"/>
              <a:lumOff val="15000"/>
            </a:schemeClr>
          </a:solidFill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nl-NL" b="1">
                <a:solidFill>
                  <a:srgbClr val="595959"/>
                </a:solidFill>
              </a:rPr>
              <a:t>Intercept</a:t>
            </a:r>
          </a:p>
        </c:rich>
      </c:tx>
      <c:layout>
        <c:manualLayout>
          <c:xMode val="edge"/>
          <c:yMode val="edge"/>
          <c:x val="5.8826456692913386E-2"/>
          <c:y val="8.0740682414698159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Fixed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Sheet4!$AB$33</c:f>
              <c:strCache>
                <c:ptCount val="1"/>
                <c:pt idx="0">
                  <c:v>Slope</c:v>
                </c:pt>
              </c:strCache>
            </c:strRef>
          </c:cat>
          <c:val>
            <c:numRef>
              <c:f>Sheet4!$AB$64</c:f>
              <c:numCache>
                <c:formatCode>General</c:formatCode>
                <c:ptCount val="1"/>
                <c:pt idx="0">
                  <c:v>-1.4532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ED-41FB-B147-D30EE0EA9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283968"/>
        <c:axId val="149285504"/>
      </c:barChart>
      <c:scatterChart>
        <c:scatterStyle val="lineMarker"/>
        <c:varyColors val="0"/>
        <c:ser>
          <c:idx val="1"/>
          <c:order val="1"/>
          <c:tx>
            <c:v>RandPoints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Sheet4!$Y$49:$Y$104</c:f>
              <c:numCache>
                <c:formatCode>General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xVal>
          <c:yVal>
            <c:numRef>
              <c:f>Sheet4!$Z$49:$Z$104</c:f>
              <c:numCache>
                <c:formatCode>General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1ED-41FB-B147-D30EE0EA9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01120"/>
        <c:axId val="149299584"/>
      </c:scatterChart>
      <c:scatterChart>
        <c:scatterStyle val="smoothMarker"/>
        <c:varyColors val="0"/>
        <c:ser>
          <c:idx val="0"/>
          <c:order val="0"/>
          <c:tx>
            <c:v>RandLine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Sheet4!$AB$49:$AB$60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Sheet4!$AC$49:$AC$60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1ED-41FB-B147-D30EE0EA9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01120"/>
        <c:axId val="149299584"/>
      </c:scatterChart>
      <c:catAx>
        <c:axId val="14928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5504"/>
        <c:crosses val="autoZero"/>
        <c:auto val="1"/>
        <c:lblAlgn val="ctr"/>
        <c:lblOffset val="100"/>
        <c:noMultiLvlLbl val="0"/>
      </c:catAx>
      <c:valAx>
        <c:axId val="149285504"/>
        <c:scaling>
          <c:orientation val="minMax"/>
          <c:max val="15"/>
          <c:min val="-15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3968"/>
        <c:crosses val="autoZero"/>
        <c:crossBetween val="between"/>
      </c:valAx>
      <c:valAx>
        <c:axId val="149299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01120"/>
        <c:crosses val="max"/>
        <c:crossBetween val="midCat"/>
      </c:valAx>
      <c:valAx>
        <c:axId val="14930112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9584"/>
        <c:crosses val="max"/>
        <c:crossBetween val="midCat"/>
      </c:valAx>
      <c:spPr>
        <a:noFill/>
        <a:ln>
          <a:solidFill>
            <a:schemeClr val="tx1">
              <a:lumMod val="85000"/>
              <a:lumOff val="15000"/>
            </a:schemeClr>
          </a:solidFill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5</xdr:row>
      <xdr:rowOff>9525</xdr:rowOff>
    </xdr:from>
    <xdr:to>
      <xdr:col>9</xdr:col>
      <xdr:colOff>248925</xdr:colOff>
      <xdr:row>42</xdr:row>
      <xdr:rowOff>161025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96D4373-1F88-4A89-B765-DD825DA33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333375</xdr:colOff>
      <xdr:row>5</xdr:row>
      <xdr:rowOff>9525</xdr:rowOff>
    </xdr:from>
    <xdr:to>
      <xdr:col>17</xdr:col>
      <xdr:colOff>496575</xdr:colOff>
      <xdr:row>42</xdr:row>
      <xdr:rowOff>161025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E91626C-2CBA-47AD-B4D1-8C8EEE8AD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95250</xdr:colOff>
      <xdr:row>0</xdr:row>
      <xdr:rowOff>114300</xdr:rowOff>
    </xdr:from>
    <xdr:to>
      <xdr:col>4</xdr:col>
      <xdr:colOff>123825</xdr:colOff>
      <xdr:row>4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220DB627-180B-4FE7-9DE1-9A796FDDEE79}"/>
            </a:ext>
          </a:extLst>
        </xdr:cNvPr>
        <xdr:cNvSpPr/>
      </xdr:nvSpPr>
      <xdr:spPr>
        <a:xfrm>
          <a:off x="704850" y="304800"/>
          <a:ext cx="1857375" cy="752475"/>
        </a:xfrm>
        <a:prstGeom prst="rect">
          <a:avLst/>
        </a:prstGeom>
        <a:noFill/>
        <a:ln w="1905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161926</xdr:colOff>
      <xdr:row>0</xdr:row>
      <xdr:rowOff>114300</xdr:rowOff>
    </xdr:from>
    <xdr:to>
      <xdr:col>11</xdr:col>
      <xdr:colOff>247650</xdr:colOff>
      <xdr:row>4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AC00B088-B403-4AB6-907B-4EAAA84BF462}"/>
            </a:ext>
          </a:extLst>
        </xdr:cNvPr>
        <xdr:cNvSpPr/>
      </xdr:nvSpPr>
      <xdr:spPr>
        <a:xfrm>
          <a:off x="3819526" y="304800"/>
          <a:ext cx="3133724" cy="752475"/>
        </a:xfrm>
        <a:prstGeom prst="rect">
          <a:avLst/>
        </a:prstGeom>
        <a:noFill/>
        <a:ln w="1905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17</xdr:col>
      <xdr:colOff>476250</xdr:colOff>
      <xdr:row>27</xdr:row>
      <xdr:rowOff>76201</xdr:rowOff>
    </xdr:from>
    <xdr:to>
      <xdr:col>22</xdr:col>
      <xdr:colOff>603250</xdr:colOff>
      <xdr:row>37</xdr:row>
      <xdr:rowOff>76201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8F9D616C-E054-4106-BF33-495CA5DC5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476250</xdr:colOff>
      <xdr:row>18</xdr:row>
      <xdr:rowOff>47625</xdr:rowOff>
    </xdr:from>
    <xdr:to>
      <xdr:col>22</xdr:col>
      <xdr:colOff>603250</xdr:colOff>
      <xdr:row>28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2D813177-1C6E-40E4-B1D3-BF1511B9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36</xdr:row>
      <xdr:rowOff>180975</xdr:rowOff>
    </xdr:from>
    <xdr:to>
      <xdr:col>22</xdr:col>
      <xdr:colOff>457200</xdr:colOff>
      <xdr:row>42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B7457C6B-7355-421E-BD53-2CBD68DF72ED}"/>
            </a:ext>
          </a:extLst>
        </xdr:cNvPr>
        <xdr:cNvSpPr txBox="1"/>
      </xdr:nvSpPr>
      <xdr:spPr>
        <a:xfrm>
          <a:off x="10972800" y="7229475"/>
          <a:ext cx="28956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000"/>
            <a:t>Above we can see where the estimates come from, they can either be a </a:t>
          </a:r>
          <a:r>
            <a:rPr lang="nl-NL" sz="1000" b="1"/>
            <a:t>fixed value </a:t>
          </a:r>
          <a:r>
            <a:rPr lang="nl-NL" sz="1000"/>
            <a:t>(everyone has the same value) or </a:t>
          </a:r>
          <a:r>
            <a:rPr lang="nl-NL" sz="1000" b="1"/>
            <a:t>random</a:t>
          </a:r>
          <a:r>
            <a:rPr lang="nl-NL" sz="1000"/>
            <a:t> (there's a single effect and everyone hovers</a:t>
          </a:r>
          <a:r>
            <a:rPr lang="nl-NL" sz="1000" baseline="0"/>
            <a:t> around it).</a:t>
          </a:r>
          <a:endParaRPr lang="nl-NL" sz="1000"/>
        </a:p>
      </xdr:txBody>
    </xdr:sp>
    <xdr:clientData/>
  </xdr:twoCellAnchor>
  <xdr:twoCellAnchor>
    <xdr:from>
      <xdr:col>11</xdr:col>
      <xdr:colOff>400050</xdr:colOff>
      <xdr:row>0</xdr:row>
      <xdr:rowOff>104775</xdr:rowOff>
    </xdr:from>
    <xdr:to>
      <xdr:col>17</xdr:col>
      <xdr:colOff>495300</xdr:colOff>
      <xdr:row>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6D25D012-11F0-4AB5-B750-2C0ED5E5A8F6}"/>
            </a:ext>
          </a:extLst>
        </xdr:cNvPr>
        <xdr:cNvSpPr txBox="1"/>
      </xdr:nvSpPr>
      <xdr:spPr>
        <a:xfrm>
          <a:off x="7105650" y="295275"/>
          <a:ext cx="375285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000"/>
            <a:t>The left graph shows the observed values and the</a:t>
          </a:r>
          <a:r>
            <a:rPr lang="nl-NL" sz="1000" baseline="0"/>
            <a:t> right shows the prediction based on fixed or random intercepts and slopes (you choose). You can also put in your own values for X and the group to see how the model measures up to reality. </a:t>
          </a:r>
          <a:endParaRPr lang="nl-NL" sz="1000"/>
        </a:p>
      </xdr:txBody>
    </xdr:sp>
    <xdr:clientData/>
  </xdr:twoCellAnchor>
  <xdr:twoCellAnchor>
    <xdr:from>
      <xdr:col>18</xdr:col>
      <xdr:colOff>9525</xdr:colOff>
      <xdr:row>35</xdr:row>
      <xdr:rowOff>28576</xdr:rowOff>
    </xdr:from>
    <xdr:to>
      <xdr:col>19</xdr:col>
      <xdr:colOff>247650</xdr:colOff>
      <xdr:row>36</xdr:row>
      <xdr:rowOff>123826</xdr:rowOff>
    </xdr:to>
    <xdr:sp macro="" textlink="Sheet4!AC32">
      <xdr:nvSpPr>
        <xdr:cNvPr id="10" name="TextBox 9"/>
        <xdr:cNvSpPr txBox="1"/>
      </xdr:nvSpPr>
      <xdr:spPr>
        <a:xfrm>
          <a:off x="10982325" y="6886576"/>
          <a:ext cx="8477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10B5BDD-475F-4A0D-A635-5538E8B2DC01}" type="TxLink">
            <a:rPr lang="en-US" sz="1200" b="1" i="0" u="none" strike="noStrike">
              <a:solidFill>
                <a:srgbClr val="595959"/>
              </a:solidFill>
              <a:latin typeface="Calibri"/>
            </a:rPr>
            <a:pPr/>
            <a:t>3,765</a:t>
          </a:fld>
          <a:endParaRPr lang="en-US" sz="1200" b="1">
            <a:solidFill>
              <a:srgbClr val="595959"/>
            </a:solidFill>
          </a:endParaRPr>
        </a:p>
      </xdr:txBody>
    </xdr:sp>
    <xdr:clientData/>
  </xdr:twoCellAnchor>
  <xdr:twoCellAnchor>
    <xdr:from>
      <xdr:col>18</xdr:col>
      <xdr:colOff>19050</xdr:colOff>
      <xdr:row>26</xdr:row>
      <xdr:rowOff>1</xdr:rowOff>
    </xdr:from>
    <xdr:to>
      <xdr:col>19</xdr:col>
      <xdr:colOff>133350</xdr:colOff>
      <xdr:row>27</xdr:row>
      <xdr:rowOff>95251</xdr:rowOff>
    </xdr:to>
    <xdr:sp macro="" textlink="Sheet4!AC64">
      <xdr:nvSpPr>
        <xdr:cNvPr id="12" name="TextBox 11"/>
        <xdr:cNvSpPr txBox="1"/>
      </xdr:nvSpPr>
      <xdr:spPr>
        <a:xfrm>
          <a:off x="10991850" y="5143501"/>
          <a:ext cx="7239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44CA51B-D7EB-401D-8C80-9F7F3A33879F}" type="TxLink">
            <a:rPr lang="en-US" sz="1200" b="1" i="0" u="none" strike="noStrike">
              <a:solidFill>
                <a:srgbClr val="595959"/>
              </a:solidFill>
              <a:latin typeface="Calibri"/>
            </a:rPr>
            <a:pPr/>
            <a:t>-1,453</a:t>
          </a:fld>
          <a:endParaRPr lang="en-US" sz="1400" b="1">
            <a:solidFill>
              <a:srgbClr val="595959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86"/>
  <sheetViews>
    <sheetView tabSelected="1" workbookViewId="0">
      <selection activeCell="E4" sqref="E4"/>
    </sheetView>
  </sheetViews>
  <sheetFormatPr defaultRowHeight="15" x14ac:dyDescent="0.25"/>
  <sheetData>
    <row r="1" spans="1:28" x14ac:dyDescent="0.25">
      <c r="A1" s="7"/>
      <c r="B1" s="10"/>
      <c r="C1" s="10"/>
      <c r="D1" s="10"/>
      <c r="E1" s="10"/>
      <c r="F1" s="7"/>
      <c r="G1" s="10"/>
      <c r="H1" s="10"/>
      <c r="I1" s="1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7"/>
      <c r="B2" s="10"/>
      <c r="C2" s="11" t="s">
        <v>9</v>
      </c>
      <c r="D2" s="10" t="s">
        <v>8</v>
      </c>
      <c r="E2" s="10"/>
      <c r="F2" s="7"/>
      <c r="G2" s="11" t="s">
        <v>14</v>
      </c>
      <c r="H2" s="12">
        <v>1</v>
      </c>
      <c r="I2" s="10"/>
      <c r="J2" s="8" t="s">
        <v>18</v>
      </c>
      <c r="K2" s="9">
        <f ca="1">IFERROR(Sheet4!L9,"Invalid")</f>
        <v>2.3114999999999997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7"/>
      <c r="B3" s="10"/>
      <c r="C3" s="11" t="s">
        <v>10</v>
      </c>
      <c r="D3" s="10" t="s">
        <v>8</v>
      </c>
      <c r="E3" s="10"/>
      <c r="F3" s="7"/>
      <c r="G3" s="11" t="s">
        <v>2</v>
      </c>
      <c r="H3" s="12">
        <v>1</v>
      </c>
      <c r="I3" s="10"/>
      <c r="J3" s="8" t="s">
        <v>19</v>
      </c>
      <c r="K3" s="9">
        <f>IFERROR(Sheet4!L10,"Invalid")</f>
        <v>2.768007592059043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7"/>
      <c r="B4" s="10"/>
      <c r="C4" s="11" t="s">
        <v>25</v>
      </c>
      <c r="D4" s="10" t="s">
        <v>26</v>
      </c>
      <c r="E4" s="10"/>
      <c r="F4" s="7"/>
      <c r="G4" s="10"/>
      <c r="H4" s="10"/>
      <c r="I4" s="10"/>
      <c r="J4" s="8" t="s">
        <v>17</v>
      </c>
      <c r="K4" s="9">
        <f ca="1">IFERROR(Sheet4!L12,"Invalid")</f>
        <v>-0.45650759205904334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7"/>
      <c r="B5" s="7"/>
      <c r="C5" s="7"/>
      <c r="D5" s="7"/>
      <c r="E5" s="7"/>
      <c r="F5" s="7"/>
      <c r="G5" s="10"/>
      <c r="H5" s="10"/>
      <c r="I5" s="1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4"/>
      <c r="T6" s="5" t="str">
        <f>Sheet4!R16</f>
        <v>Intercept</v>
      </c>
      <c r="U6" s="6" t="str">
        <f>Sheet4!S16</f>
        <v>Slope</v>
      </c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2">
        <f>Sheet4!Q17</f>
        <v>1</v>
      </c>
      <c r="T7" s="29">
        <f ca="1">Sheet4!R17</f>
        <v>-1.4532</v>
      </c>
      <c r="U7" s="30">
        <f ca="1">Sheet4!S17</f>
        <v>3.7646999999999999</v>
      </c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2">
        <f>Sheet4!Q18</f>
        <v>2</v>
      </c>
      <c r="T8" s="31">
        <f ca="1">Sheet4!R18</f>
        <v>-1.4532</v>
      </c>
      <c r="U8" s="32">
        <f ca="1">Sheet4!S18</f>
        <v>3.7646999999999999</v>
      </c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2">
        <f>Sheet4!Q19</f>
        <v>3</v>
      </c>
      <c r="T9" s="31">
        <f ca="1">Sheet4!R19</f>
        <v>-1.4532</v>
      </c>
      <c r="U9" s="32">
        <f ca="1">Sheet4!S19</f>
        <v>3.7646999999999999</v>
      </c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2">
        <f>Sheet4!Q20</f>
        <v>4</v>
      </c>
      <c r="T10" s="31">
        <f ca="1">Sheet4!R20</f>
        <v>-1.4532</v>
      </c>
      <c r="U10" s="32">
        <f ca="1">Sheet4!S20</f>
        <v>3.7646999999999999</v>
      </c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2">
        <f>Sheet4!Q21</f>
        <v>5</v>
      </c>
      <c r="T11" s="31">
        <f ca="1">Sheet4!R21</f>
        <v>-1.4532</v>
      </c>
      <c r="U11" s="32">
        <f ca="1">Sheet4!S21</f>
        <v>3.7646999999999999</v>
      </c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">
        <f>Sheet4!Q22</f>
        <v>6</v>
      </c>
      <c r="T12" s="31">
        <f ca="1">Sheet4!R22</f>
        <v>-1.4532</v>
      </c>
      <c r="U12" s="32">
        <f ca="1">Sheet4!S22</f>
        <v>3.7646999999999999</v>
      </c>
      <c r="V12" s="7"/>
      <c r="W12" s="7"/>
      <c r="X12" s="7"/>
      <c r="Y12" s="7"/>
      <c r="Z12" s="7"/>
      <c r="AA12" s="7"/>
      <c r="AB12" s="7"/>
    </row>
    <row r="13" spans="1:2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">
        <f>Sheet4!Q23</f>
        <v>7</v>
      </c>
      <c r="T13" s="31">
        <f ca="1">Sheet4!R23</f>
        <v>-1.4532</v>
      </c>
      <c r="U13" s="32">
        <f ca="1">Sheet4!S23</f>
        <v>3.7646999999999999</v>
      </c>
      <c r="V13" s="7"/>
      <c r="W13" s="7"/>
      <c r="X13" s="7"/>
      <c r="Y13" s="7"/>
      <c r="Z13" s="7"/>
      <c r="AA13" s="7"/>
      <c r="AB13" s="7"/>
    </row>
    <row r="14" spans="1:2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">
        <f>Sheet4!Q24</f>
        <v>8</v>
      </c>
      <c r="T14" s="31">
        <f ca="1">Sheet4!R24</f>
        <v>-1.4532</v>
      </c>
      <c r="U14" s="32">
        <f ca="1">Sheet4!S24</f>
        <v>3.7646999999999999</v>
      </c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">
        <f>Sheet4!Q25</f>
        <v>9</v>
      </c>
      <c r="T15" s="31">
        <f ca="1">Sheet4!R25</f>
        <v>-1.4532</v>
      </c>
      <c r="U15" s="32">
        <f ca="1">Sheet4!S25</f>
        <v>3.7646999999999999</v>
      </c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">
        <f>Sheet4!Q26</f>
        <v>10</v>
      </c>
      <c r="T16" s="31">
        <f ca="1">Sheet4!R26</f>
        <v>-1.4532</v>
      </c>
      <c r="U16" s="32">
        <f ca="1">Sheet4!S26</f>
        <v>3.7646999999999999</v>
      </c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">
        <f>Sheet4!Q27</f>
        <v>11</v>
      </c>
      <c r="T17" s="31">
        <f ca="1">Sheet4!R27</f>
        <v>-1.4532</v>
      </c>
      <c r="U17" s="32">
        <f ca="1">Sheet4!S27</f>
        <v>3.7646999999999999</v>
      </c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3">
        <f>Sheet4!Q28</f>
        <v>12</v>
      </c>
      <c r="T18" s="33">
        <f ca="1">Sheet4!R28</f>
        <v>-1.4532</v>
      </c>
      <c r="U18" s="34">
        <f ca="1">Sheet4!S28</f>
        <v>3.7646999999999999</v>
      </c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</sheetData>
  <sheetProtection password="E269" sheet="1" objects="1" scenarios="1" selectLockedCells="1"/>
  <dataValidations count="2">
    <dataValidation type="list" allowBlank="1" showInputMessage="1" showErrorMessage="1" sqref="D2:D3">
      <formula1>"Fixed,Random"</formula1>
    </dataValidation>
    <dataValidation type="list" allowBlank="1" showInputMessage="1" showErrorMessage="1" sqref="D4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7"/>
  <sheetViews>
    <sheetView workbookViewId="0">
      <selection activeCell="K8" sqref="K8"/>
    </sheetView>
  </sheetViews>
  <sheetFormatPr defaultRowHeight="15" x14ac:dyDescent="0.25"/>
  <cols>
    <col min="5" max="5" width="15.7109375" customWidth="1"/>
    <col min="6" max="6" width="21" customWidth="1"/>
    <col min="7" max="7" width="22.140625" customWidth="1"/>
    <col min="8" max="8" width="22.7109375" customWidth="1"/>
    <col min="9" max="9" width="20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>
        <v>1</v>
      </c>
      <c r="D2">
        <v>0.58669824705437001</v>
      </c>
      <c r="E2">
        <v>2.6692714840196898</v>
      </c>
      <c r="F2">
        <v>0.75556636292537105</v>
      </c>
      <c r="G2">
        <v>7.6022438039509099</v>
      </c>
      <c r="H2">
        <v>3.19976693709489</v>
      </c>
      <c r="I2">
        <v>3.1172034446696202</v>
      </c>
    </row>
    <row r="3" spans="1:9" x14ac:dyDescent="0.25">
      <c r="A3">
        <v>2</v>
      </c>
      <c r="B3">
        <v>1</v>
      </c>
      <c r="C3">
        <v>2</v>
      </c>
      <c r="D3">
        <v>1.3500454265539601</v>
      </c>
      <c r="E3">
        <v>1.47553970381838</v>
      </c>
      <c r="F3">
        <v>3.6293390218630401</v>
      </c>
      <c r="G3">
        <v>3.4904092764698902</v>
      </c>
      <c r="H3">
        <v>2.41620462191324</v>
      </c>
      <c r="I3">
        <v>2.4811298731859699</v>
      </c>
    </row>
    <row r="4" spans="1:9" x14ac:dyDescent="0.25">
      <c r="A4">
        <v>3</v>
      </c>
      <c r="B4">
        <v>1</v>
      </c>
      <c r="C4">
        <v>3</v>
      </c>
      <c r="D4">
        <v>0.68309191745389597</v>
      </c>
      <c r="E4">
        <v>4.4300080928341998</v>
      </c>
      <c r="F4">
        <v>1.11845955481536</v>
      </c>
      <c r="G4">
        <v>7.0830110972299396</v>
      </c>
      <c r="H4">
        <v>3.1008205473320798</v>
      </c>
      <c r="I4">
        <v>3.03688158346927</v>
      </c>
    </row>
    <row r="5" spans="1:9" x14ac:dyDescent="0.25">
      <c r="A5">
        <v>4</v>
      </c>
      <c r="B5">
        <v>1</v>
      </c>
      <c r="C5">
        <v>4</v>
      </c>
      <c r="D5">
        <v>0.58459661295590604</v>
      </c>
      <c r="E5">
        <v>2.1627885265090598</v>
      </c>
      <c r="F5">
        <v>0.74765434232264705</v>
      </c>
      <c r="G5">
        <v>7.61356443482802</v>
      </c>
      <c r="H5">
        <v>3.2019242271512098</v>
      </c>
      <c r="I5">
        <v>3.1189546712973701</v>
      </c>
    </row>
    <row r="6" spans="1:9" x14ac:dyDescent="0.25">
      <c r="A6">
        <v>5</v>
      </c>
      <c r="B6">
        <v>1</v>
      </c>
      <c r="C6">
        <v>5</v>
      </c>
      <c r="D6">
        <v>1.0038879213510199</v>
      </c>
      <c r="E6">
        <v>2.6781077724586599</v>
      </c>
      <c r="F6">
        <v>2.3261600741260202</v>
      </c>
      <c r="G6">
        <v>5.3550161291122702</v>
      </c>
      <c r="H6">
        <v>2.7715291498326802</v>
      </c>
      <c r="I6">
        <v>2.7695722052512401</v>
      </c>
    </row>
    <row r="7" spans="1:9" x14ac:dyDescent="0.25">
      <c r="A7">
        <v>6</v>
      </c>
      <c r="B7">
        <v>1</v>
      </c>
      <c r="C7">
        <v>6</v>
      </c>
      <c r="D7">
        <v>0.58632894191653295</v>
      </c>
      <c r="E7">
        <v>3.4566360988840201</v>
      </c>
      <c r="F7">
        <v>0.75417604009926997</v>
      </c>
      <c r="G7">
        <v>7.6042330974961301</v>
      </c>
      <c r="H7">
        <v>3.20014602225638</v>
      </c>
      <c r="I7">
        <v>3.1175111752073099</v>
      </c>
    </row>
    <row r="8" spans="1:9" x14ac:dyDescent="0.25">
      <c r="A8">
        <v>7</v>
      </c>
      <c r="B8">
        <v>1</v>
      </c>
      <c r="C8">
        <v>7</v>
      </c>
      <c r="D8">
        <v>2.33754027597494</v>
      </c>
      <c r="E8">
        <v>1.7692035471301</v>
      </c>
      <c r="F8">
        <v>7.3469602764120401</v>
      </c>
      <c r="G8">
        <v>-1.8288157453879701</v>
      </c>
      <c r="H8">
        <v>1.40255870663064</v>
      </c>
      <c r="I8">
        <v>1.65828098795832</v>
      </c>
    </row>
    <row r="9" spans="1:9" x14ac:dyDescent="0.25">
      <c r="A9">
        <v>8</v>
      </c>
      <c r="B9">
        <v>1</v>
      </c>
      <c r="C9">
        <v>8</v>
      </c>
      <c r="D9">
        <v>0.96400344653767001</v>
      </c>
      <c r="E9">
        <v>3.4137896569072099</v>
      </c>
      <c r="F9">
        <v>2.1760070162345699</v>
      </c>
      <c r="G9">
        <v>5.5698572460408302</v>
      </c>
      <c r="H9">
        <v>2.8124698544869302</v>
      </c>
      <c r="I9">
        <v>2.8028067032916999</v>
      </c>
    </row>
    <row r="10" spans="1:9" x14ac:dyDescent="0.25">
      <c r="A10">
        <v>9</v>
      </c>
      <c r="B10">
        <v>2</v>
      </c>
      <c r="C10">
        <v>1</v>
      </c>
      <c r="D10">
        <v>1.5084121283973599</v>
      </c>
      <c r="E10">
        <v>4.0174926232541797</v>
      </c>
      <c r="F10">
        <v>4.2255420472571004</v>
      </c>
      <c r="G10">
        <v>7.4646698364738899</v>
      </c>
      <c r="H10">
        <v>5.5576800639642698</v>
      </c>
      <c r="I10">
        <v>5.3432440081063</v>
      </c>
    </row>
    <row r="11" spans="1:9" x14ac:dyDescent="0.25">
      <c r="A11">
        <v>10</v>
      </c>
      <c r="B11">
        <v>2</v>
      </c>
      <c r="C11">
        <v>2</v>
      </c>
      <c r="D11">
        <v>2.8982499410984</v>
      </c>
      <c r="E11">
        <v>4.2187325304632903</v>
      </c>
      <c r="F11">
        <v>9.45786360913959</v>
      </c>
      <c r="G11">
        <v>4.4260374308149597</v>
      </c>
      <c r="H11">
        <v>4.1310362464539603</v>
      </c>
      <c r="I11">
        <v>4.1853196539867898</v>
      </c>
    </row>
    <row r="12" spans="1:9" x14ac:dyDescent="0.25">
      <c r="A12">
        <v>11</v>
      </c>
      <c r="B12">
        <v>2</v>
      </c>
      <c r="C12">
        <v>3</v>
      </c>
      <c r="D12">
        <v>3.2141335120477401</v>
      </c>
      <c r="E12">
        <v>4.5095297720922396</v>
      </c>
      <c r="F12">
        <v>10.647070295141701</v>
      </c>
      <c r="G12">
        <v>3.7354143621876101</v>
      </c>
      <c r="H12">
        <v>3.8067873740821998</v>
      </c>
      <c r="I12">
        <v>3.9221455796265299</v>
      </c>
    </row>
    <row r="13" spans="1:9" x14ac:dyDescent="0.25">
      <c r="A13">
        <v>12</v>
      </c>
      <c r="B13">
        <v>2</v>
      </c>
      <c r="C13">
        <v>4</v>
      </c>
      <c r="D13">
        <v>2.0317799362698201</v>
      </c>
      <c r="E13">
        <v>6.10622832610518</v>
      </c>
      <c r="F13">
        <v>6.1958645128722001</v>
      </c>
      <c r="G13">
        <v>6.3204195026962697</v>
      </c>
      <c r="H13">
        <v>5.0204523093573599</v>
      </c>
      <c r="I13">
        <v>4.9072072811159</v>
      </c>
    </row>
    <row r="14" spans="1:9" x14ac:dyDescent="0.25">
      <c r="A14">
        <v>13</v>
      </c>
      <c r="B14">
        <v>2</v>
      </c>
      <c r="C14">
        <v>5</v>
      </c>
      <c r="D14">
        <v>2.1231733440049898</v>
      </c>
      <c r="E14">
        <v>5.1613794627269298</v>
      </c>
      <c r="F14">
        <v>6.5399332189734602</v>
      </c>
      <c r="G14">
        <v>6.1206041228945196</v>
      </c>
      <c r="H14">
        <v>4.9266386003655196</v>
      </c>
      <c r="I14">
        <v>4.8310641141539499</v>
      </c>
    </row>
    <row r="15" spans="1:9" x14ac:dyDescent="0.25">
      <c r="A15">
        <v>14</v>
      </c>
      <c r="B15">
        <v>2</v>
      </c>
      <c r="C15">
        <v>6</v>
      </c>
      <c r="D15">
        <v>4.3369017125346803</v>
      </c>
      <c r="E15">
        <v>2.7246425726154602</v>
      </c>
      <c r="F15">
        <v>14.8739550515629</v>
      </c>
      <c r="G15">
        <v>1.2806820136608099</v>
      </c>
      <c r="H15">
        <v>2.6542857677192901</v>
      </c>
      <c r="I15">
        <v>2.98672661815205</v>
      </c>
    </row>
    <row r="16" spans="1:9" x14ac:dyDescent="0.25">
      <c r="A16">
        <v>15</v>
      </c>
      <c r="B16">
        <v>2</v>
      </c>
      <c r="C16">
        <v>7</v>
      </c>
      <c r="D16">
        <v>1.9141065490044999</v>
      </c>
      <c r="E16">
        <v>4.5003061715236399</v>
      </c>
      <c r="F16">
        <v>5.7528595839362904</v>
      </c>
      <c r="G16">
        <v>6.5776913689244196</v>
      </c>
      <c r="H16">
        <v>5.1412419503452496</v>
      </c>
      <c r="I16">
        <v>5.0052452533893996</v>
      </c>
    </row>
    <row r="17" spans="1:9" x14ac:dyDescent="0.25">
      <c r="A17">
        <v>16</v>
      </c>
      <c r="B17">
        <v>2</v>
      </c>
      <c r="C17">
        <v>8</v>
      </c>
      <c r="D17">
        <v>2.86679380626979</v>
      </c>
      <c r="E17">
        <v>4.1193223713567999</v>
      </c>
      <c r="F17">
        <v>9.3394407176243703</v>
      </c>
      <c r="G17">
        <v>4.4948106572831898</v>
      </c>
      <c r="H17">
        <v>4.1633254098843304</v>
      </c>
      <c r="I17">
        <v>4.21152690225105</v>
      </c>
    </row>
    <row r="18" spans="1:9" x14ac:dyDescent="0.25">
      <c r="A18">
        <v>17</v>
      </c>
      <c r="B18">
        <v>3</v>
      </c>
      <c r="C18">
        <v>1</v>
      </c>
      <c r="D18">
        <v>2.39619692474905</v>
      </c>
      <c r="E18">
        <v>9.9877790656076595</v>
      </c>
      <c r="F18">
        <v>7.5677849261113304</v>
      </c>
      <c r="G18">
        <v>9.7784577925587293</v>
      </c>
      <c r="H18">
        <v>10.2029635081288</v>
      </c>
      <c r="I18">
        <v>10.078614705892299</v>
      </c>
    </row>
    <row r="19" spans="1:9" x14ac:dyDescent="0.25">
      <c r="A19">
        <v>18</v>
      </c>
      <c r="B19">
        <v>3</v>
      </c>
      <c r="C19">
        <v>2</v>
      </c>
      <c r="D19">
        <v>3.5509274508898998</v>
      </c>
      <c r="E19">
        <v>7.76857936094809</v>
      </c>
      <c r="F19">
        <v>11.9149982303376</v>
      </c>
      <c r="G19">
        <v>9.3042254065168404</v>
      </c>
      <c r="H19">
        <v>9.0176531424482906</v>
      </c>
      <c r="I19">
        <v>9.0882108914466109</v>
      </c>
    </row>
    <row r="20" spans="1:9" x14ac:dyDescent="0.25">
      <c r="A20">
        <v>19</v>
      </c>
      <c r="B20">
        <v>3</v>
      </c>
      <c r="C20">
        <v>3</v>
      </c>
      <c r="D20">
        <v>3.3284868696948999</v>
      </c>
      <c r="E20">
        <v>9.3797880756159504</v>
      </c>
      <c r="F20">
        <v>11.0775763106084</v>
      </c>
      <c r="G20">
        <v>9.3955787787405693</v>
      </c>
      <c r="H20">
        <v>9.2459844463063305</v>
      </c>
      <c r="I20">
        <v>9.2789965294078005</v>
      </c>
    </row>
    <row r="21" spans="1:9" x14ac:dyDescent="0.25">
      <c r="A21">
        <v>20</v>
      </c>
      <c r="B21">
        <v>3</v>
      </c>
      <c r="C21">
        <v>4</v>
      </c>
      <c r="D21">
        <v>2.2997389001019801</v>
      </c>
      <c r="E21">
        <v>10.0359374271373</v>
      </c>
      <c r="F21">
        <v>7.2046494598250499</v>
      </c>
      <c r="G21">
        <v>9.81807181344562</v>
      </c>
      <c r="H21">
        <v>10.301975956383099</v>
      </c>
      <c r="I21">
        <v>10.161346038771899</v>
      </c>
    </row>
    <row r="22" spans="1:9" x14ac:dyDescent="0.25">
      <c r="A22">
        <v>21</v>
      </c>
      <c r="B22">
        <v>3</v>
      </c>
      <c r="C22">
        <v>5</v>
      </c>
      <c r="D22">
        <v>2.8143474019839001</v>
      </c>
      <c r="E22">
        <v>11.752359820135201</v>
      </c>
      <c r="F22">
        <v>9.1419957715446696</v>
      </c>
      <c r="G22">
        <v>9.6067289830620606</v>
      </c>
      <c r="H22">
        <v>9.7737394737238592</v>
      </c>
      <c r="I22">
        <v>9.7199701405236691</v>
      </c>
    </row>
    <row r="23" spans="1:9" x14ac:dyDescent="0.25">
      <c r="A23">
        <v>22</v>
      </c>
      <c r="B23">
        <v>3</v>
      </c>
      <c r="C23">
        <v>6</v>
      </c>
      <c r="D23">
        <v>2.1825703851553802</v>
      </c>
      <c r="E23">
        <v>9.5002635294508604</v>
      </c>
      <c r="F23">
        <v>6.7635452233980997</v>
      </c>
      <c r="G23">
        <v>9.8661913557580601</v>
      </c>
      <c r="H23">
        <v>10.4222473549074</v>
      </c>
      <c r="I23">
        <v>10.2618406056938</v>
      </c>
    </row>
    <row r="24" spans="1:9" x14ac:dyDescent="0.25">
      <c r="A24">
        <v>23</v>
      </c>
      <c r="B24">
        <v>3</v>
      </c>
      <c r="C24">
        <v>7</v>
      </c>
      <c r="D24">
        <v>5.0126461920041896</v>
      </c>
      <c r="E24">
        <v>8.9216865332371693</v>
      </c>
      <c r="F24">
        <v>17.417929879374</v>
      </c>
      <c r="G24">
        <v>8.7039170656284703</v>
      </c>
      <c r="H24">
        <v>7.51722482923602</v>
      </c>
      <c r="I24">
        <v>7.8345055601390499</v>
      </c>
    </row>
    <row r="25" spans="1:9" x14ac:dyDescent="0.25">
      <c r="A25">
        <v>24</v>
      </c>
      <c r="B25">
        <v>3</v>
      </c>
      <c r="C25">
        <v>8</v>
      </c>
      <c r="D25">
        <v>3.4046339287534901</v>
      </c>
      <c r="E25">
        <v>8.2699318088501297</v>
      </c>
      <c r="F25">
        <v>11.3642470971888</v>
      </c>
      <c r="G25">
        <v>9.3643061998228703</v>
      </c>
      <c r="H25">
        <v>9.1678208433055008</v>
      </c>
      <c r="I25">
        <v>9.2136857611868503</v>
      </c>
    </row>
    <row r="26" spans="1:9" x14ac:dyDescent="0.25">
      <c r="A26">
        <v>25</v>
      </c>
      <c r="B26">
        <v>4</v>
      </c>
      <c r="C26">
        <v>1</v>
      </c>
      <c r="D26">
        <v>3.2928033273841901</v>
      </c>
      <c r="E26">
        <v>12.1012533355453</v>
      </c>
      <c r="F26">
        <v>10.9432385007356</v>
      </c>
      <c r="G26">
        <v>10.9076361312095</v>
      </c>
      <c r="H26">
        <v>11.8684747328003</v>
      </c>
      <c r="I26">
        <v>11.8032010640039</v>
      </c>
    </row>
    <row r="27" spans="1:9" x14ac:dyDescent="0.25">
      <c r="A27">
        <v>26</v>
      </c>
      <c r="B27">
        <v>4</v>
      </c>
      <c r="C27">
        <v>2</v>
      </c>
      <c r="D27">
        <v>3.1645218156683401</v>
      </c>
      <c r="E27">
        <v>11.482337152879101</v>
      </c>
      <c r="F27">
        <v>10.460297172180701</v>
      </c>
      <c r="G27">
        <v>10.9019836041101</v>
      </c>
      <c r="H27">
        <v>12.0001534250317</v>
      </c>
      <c r="I27">
        <v>11.9227612191766</v>
      </c>
    </row>
    <row r="28" spans="1:9" x14ac:dyDescent="0.25">
      <c r="A28">
        <v>27</v>
      </c>
      <c r="B28">
        <v>4</v>
      </c>
      <c r="C28">
        <v>3</v>
      </c>
      <c r="D28">
        <v>4.80739870029816</v>
      </c>
      <c r="E28">
        <v>10.648009640886301</v>
      </c>
      <c r="F28">
        <v>16.645234773109198</v>
      </c>
      <c r="G28">
        <v>10.974374441941199</v>
      </c>
      <c r="H28">
        <v>10.3137694966561</v>
      </c>
      <c r="I28">
        <v>10.391577086493401</v>
      </c>
    </row>
    <row r="29" spans="1:9" x14ac:dyDescent="0.25">
      <c r="A29">
        <v>28</v>
      </c>
      <c r="B29">
        <v>4</v>
      </c>
      <c r="C29">
        <v>4</v>
      </c>
      <c r="D29">
        <v>5.3394192818128898</v>
      </c>
      <c r="E29">
        <v>9.6873202740283109</v>
      </c>
      <c r="F29">
        <v>18.648132330353601</v>
      </c>
      <c r="G29">
        <v>10.997817108887</v>
      </c>
      <c r="H29">
        <v>9.7676598236640508</v>
      </c>
      <c r="I29">
        <v>9.8957264964111804</v>
      </c>
    </row>
    <row r="30" spans="1:9" x14ac:dyDescent="0.25">
      <c r="A30">
        <v>29</v>
      </c>
      <c r="B30">
        <v>4</v>
      </c>
      <c r="C30">
        <v>5</v>
      </c>
      <c r="D30">
        <v>3.11974306506192</v>
      </c>
      <c r="E30">
        <v>12.7969248336147</v>
      </c>
      <c r="F30">
        <v>10.2917186372099</v>
      </c>
      <c r="G30">
        <v>10.90001049748</v>
      </c>
      <c r="H30">
        <v>12.046118016816999</v>
      </c>
      <c r="I30">
        <v>11.9644956382626</v>
      </c>
    </row>
    <row r="31" spans="1:9" x14ac:dyDescent="0.25">
      <c r="A31">
        <v>30</v>
      </c>
      <c r="B31">
        <v>4</v>
      </c>
      <c r="C31">
        <v>6</v>
      </c>
      <c r="D31">
        <v>4.6512983432694197</v>
      </c>
      <c r="E31">
        <v>9.9714344924451996</v>
      </c>
      <c r="F31">
        <v>16.057563854650201</v>
      </c>
      <c r="G31">
        <v>10.967496120299</v>
      </c>
      <c r="H31">
        <v>10.4740037392642</v>
      </c>
      <c r="I31">
        <v>10.537064792860701</v>
      </c>
    </row>
    <row r="32" spans="1:9" x14ac:dyDescent="0.25">
      <c r="A32">
        <v>31</v>
      </c>
      <c r="B32">
        <v>4</v>
      </c>
      <c r="C32">
        <v>7</v>
      </c>
      <c r="D32">
        <v>4.7709378465854897</v>
      </c>
      <c r="E32">
        <v>10.2397168875543</v>
      </c>
      <c r="F32">
        <v>16.5079706194777</v>
      </c>
      <c r="G32">
        <v>10.972767850617799</v>
      </c>
      <c r="H32">
        <v>10.3511959150878</v>
      </c>
      <c r="I32">
        <v>10.425559109852101</v>
      </c>
    </row>
    <row r="33" spans="1:9" x14ac:dyDescent="0.25">
      <c r="A33">
        <v>32</v>
      </c>
      <c r="B33">
        <v>4</v>
      </c>
      <c r="C33">
        <v>8</v>
      </c>
      <c r="D33">
        <v>2.79524264970614</v>
      </c>
      <c r="E33">
        <v>12.245206846343899</v>
      </c>
      <c r="F33">
        <v>9.07007212235062</v>
      </c>
      <c r="G33">
        <v>10.885711886814899</v>
      </c>
      <c r="H33">
        <v>12.3792119268518</v>
      </c>
      <c r="I33">
        <v>12.2669345438741</v>
      </c>
    </row>
    <row r="34" spans="1:9" x14ac:dyDescent="0.25">
      <c r="A34">
        <v>33</v>
      </c>
      <c r="B34">
        <v>5</v>
      </c>
      <c r="C34">
        <v>1</v>
      </c>
      <c r="D34">
        <v>5.84219671745673</v>
      </c>
      <c r="E34">
        <v>18.473320430755699</v>
      </c>
      <c r="F34">
        <v>20.540938234255901</v>
      </c>
      <c r="G34">
        <v>18.993741799385401</v>
      </c>
      <c r="H34">
        <v>17.3686091125427</v>
      </c>
      <c r="I34">
        <v>17.419591311928802</v>
      </c>
    </row>
    <row r="35" spans="1:9" x14ac:dyDescent="0.25">
      <c r="A35">
        <v>34</v>
      </c>
      <c r="B35">
        <v>5</v>
      </c>
      <c r="C35">
        <v>2</v>
      </c>
      <c r="D35">
        <v>4.9425391468970696</v>
      </c>
      <c r="E35">
        <v>19.097212143435101</v>
      </c>
      <c r="F35">
        <v>17.153997929615699</v>
      </c>
      <c r="G35">
        <v>17.7261946885641</v>
      </c>
      <c r="H35">
        <v>18.292091621930499</v>
      </c>
      <c r="I35">
        <v>18.2820330156752</v>
      </c>
    </row>
    <row r="36" spans="1:9" x14ac:dyDescent="0.25">
      <c r="A36">
        <v>35</v>
      </c>
      <c r="B36">
        <v>5</v>
      </c>
      <c r="C36">
        <v>3</v>
      </c>
      <c r="D36">
        <v>4.91661717570544</v>
      </c>
      <c r="E36">
        <v>19.460495324786901</v>
      </c>
      <c r="F36">
        <v>17.056409500553801</v>
      </c>
      <c r="G36">
        <v>17.6896726597768</v>
      </c>
      <c r="H36">
        <v>18.318700064728802</v>
      </c>
      <c r="I36">
        <v>18.306882680403799</v>
      </c>
    </row>
    <row r="37" spans="1:9" x14ac:dyDescent="0.25">
      <c r="A37">
        <v>36</v>
      </c>
      <c r="B37">
        <v>5</v>
      </c>
      <c r="C37">
        <v>4</v>
      </c>
      <c r="D37">
        <v>4.9856035404264798</v>
      </c>
      <c r="E37">
        <v>18.642305020671401</v>
      </c>
      <c r="F37">
        <v>17.316122425549199</v>
      </c>
      <c r="G37">
        <v>17.786869048880501</v>
      </c>
      <c r="H37">
        <v>18.247886787220899</v>
      </c>
      <c r="I37">
        <v>18.240750054088799</v>
      </c>
    </row>
    <row r="38" spans="1:9" x14ac:dyDescent="0.25">
      <c r="A38">
        <v>37</v>
      </c>
      <c r="B38">
        <v>5</v>
      </c>
      <c r="C38">
        <v>5</v>
      </c>
      <c r="D38">
        <v>5.0594425129486096</v>
      </c>
      <c r="E38">
        <v>17.723911874609001</v>
      </c>
      <c r="F38">
        <v>17.594103960159998</v>
      </c>
      <c r="G38">
        <v>17.890902382616801</v>
      </c>
      <c r="H38">
        <v>18.172092394035399</v>
      </c>
      <c r="I38">
        <v>18.169965556354601</v>
      </c>
    </row>
    <row r="39" spans="1:9" x14ac:dyDescent="0.25">
      <c r="A39">
        <v>38</v>
      </c>
      <c r="B39">
        <v>5</v>
      </c>
      <c r="C39">
        <v>6</v>
      </c>
      <c r="D39">
        <v>4.8615618279971304</v>
      </c>
      <c r="E39">
        <v>16.783247642827899</v>
      </c>
      <c r="F39">
        <v>16.849142666770199</v>
      </c>
      <c r="G39">
        <v>17.612103983419701</v>
      </c>
      <c r="H39">
        <v>18.375213400825501</v>
      </c>
      <c r="I39">
        <v>18.359660569938399</v>
      </c>
    </row>
    <row r="40" spans="1:9" x14ac:dyDescent="0.25">
      <c r="A40">
        <v>39</v>
      </c>
      <c r="B40">
        <v>5</v>
      </c>
      <c r="C40">
        <v>7</v>
      </c>
      <c r="D40">
        <v>6.2069166508456002</v>
      </c>
      <c r="E40">
        <v>16.1009841541184</v>
      </c>
      <c r="F40">
        <v>21.913999144010798</v>
      </c>
      <c r="G40">
        <v>19.507603642995999</v>
      </c>
      <c r="H40">
        <v>16.994230581942201</v>
      </c>
      <c r="I40">
        <v>17.0699586394148</v>
      </c>
    </row>
    <row r="41" spans="1:9" x14ac:dyDescent="0.25">
      <c r="A41">
        <v>40</v>
      </c>
      <c r="B41">
        <v>5</v>
      </c>
      <c r="C41">
        <v>8</v>
      </c>
      <c r="D41">
        <v>3.8856151786619302</v>
      </c>
      <c r="E41">
        <v>18.851351199769901</v>
      </c>
      <c r="F41">
        <v>13.1749969140083</v>
      </c>
      <c r="G41">
        <v>16.237071530893399</v>
      </c>
      <c r="H41">
        <v>19.377005293929901</v>
      </c>
      <c r="I41">
        <v>19.2952355248567</v>
      </c>
    </row>
    <row r="42" spans="1:9" x14ac:dyDescent="0.25">
      <c r="A42">
        <v>41</v>
      </c>
      <c r="B42">
        <v>6</v>
      </c>
      <c r="C42">
        <v>1</v>
      </c>
      <c r="D42">
        <v>7.5568816244705603</v>
      </c>
      <c r="E42">
        <v>19.683171243936201</v>
      </c>
      <c r="F42">
        <v>26.996211453054801</v>
      </c>
      <c r="G42">
        <v>24.687175738241301</v>
      </c>
      <c r="H42">
        <v>20.3748524676047</v>
      </c>
      <c r="I42">
        <v>20.345957655593299</v>
      </c>
    </row>
    <row r="43" spans="1:9" x14ac:dyDescent="0.25">
      <c r="A43">
        <v>42</v>
      </c>
      <c r="B43">
        <v>6</v>
      </c>
      <c r="C43">
        <v>2</v>
      </c>
      <c r="D43">
        <v>6.7441899944404797</v>
      </c>
      <c r="E43">
        <v>21.104231166555198</v>
      </c>
      <c r="F43">
        <v>23.936671771439801</v>
      </c>
      <c r="G43">
        <v>23.1896755301719</v>
      </c>
      <c r="H43">
        <v>21.209065984411801</v>
      </c>
      <c r="I43">
        <v>21.194642594183499</v>
      </c>
    </row>
    <row r="44" spans="1:9" x14ac:dyDescent="0.25">
      <c r="A44">
        <v>43</v>
      </c>
      <c r="B44">
        <v>6</v>
      </c>
      <c r="C44">
        <v>3</v>
      </c>
      <c r="D44">
        <v>6.4486514138434501</v>
      </c>
      <c r="E44">
        <v>22.115528801389001</v>
      </c>
      <c r="F44">
        <v>22.824057858151001</v>
      </c>
      <c r="G44">
        <v>22.6451035552886</v>
      </c>
      <c r="H44">
        <v>21.512431085714599</v>
      </c>
      <c r="I44">
        <v>21.503270286234098</v>
      </c>
    </row>
    <row r="45" spans="1:9" x14ac:dyDescent="0.25">
      <c r="A45">
        <v>44</v>
      </c>
      <c r="B45">
        <v>6</v>
      </c>
      <c r="C45">
        <v>4</v>
      </c>
      <c r="D45">
        <v>5.3727434072478797</v>
      </c>
      <c r="E45">
        <v>22.061362006511501</v>
      </c>
      <c r="F45">
        <v>18.773587644960099</v>
      </c>
      <c r="G45">
        <v>20.662589642009198</v>
      </c>
      <c r="H45">
        <v>22.616831535747199</v>
      </c>
      <c r="I45">
        <v>22.626829194392801</v>
      </c>
    </row>
    <row r="46" spans="1:9" x14ac:dyDescent="0.25">
      <c r="A46">
        <v>45</v>
      </c>
      <c r="B46">
        <v>6</v>
      </c>
      <c r="C46">
        <v>5</v>
      </c>
      <c r="D46">
        <v>5.8665797715270802</v>
      </c>
      <c r="E46">
        <v>22.457904569404</v>
      </c>
      <c r="F46">
        <v>20.632733102974399</v>
      </c>
      <c r="G46">
        <v>21.5725535581294</v>
      </c>
      <c r="H46">
        <v>22.109917283219101</v>
      </c>
      <c r="I46">
        <v>22.111121305932802</v>
      </c>
    </row>
    <row r="47" spans="1:9" x14ac:dyDescent="0.25">
      <c r="A47">
        <v>46</v>
      </c>
      <c r="B47">
        <v>6</v>
      </c>
      <c r="C47">
        <v>6</v>
      </c>
      <c r="D47">
        <v>6.0578996909799603</v>
      </c>
      <c r="E47">
        <v>21.424412515681801</v>
      </c>
      <c r="F47">
        <v>21.352995086511498</v>
      </c>
      <c r="G47">
        <v>21.925087789567101</v>
      </c>
      <c r="H47">
        <v>21.913530785629401</v>
      </c>
      <c r="I47">
        <v>21.911328016458501</v>
      </c>
    </row>
    <row r="48" spans="1:9" x14ac:dyDescent="0.25">
      <c r="A48">
        <v>47</v>
      </c>
      <c r="B48">
        <v>6</v>
      </c>
      <c r="C48">
        <v>7</v>
      </c>
      <c r="D48">
        <v>4.4024322975972403</v>
      </c>
      <c r="E48">
        <v>23.475946027364799</v>
      </c>
      <c r="F48">
        <v>15.1206580049955</v>
      </c>
      <c r="G48">
        <v>18.8746530681575</v>
      </c>
      <c r="H48">
        <v>23.612838647508301</v>
      </c>
      <c r="I48">
        <v>23.640114423473801</v>
      </c>
    </row>
    <row r="49" spans="1:9" x14ac:dyDescent="0.25">
      <c r="A49">
        <v>48</v>
      </c>
      <c r="B49">
        <v>6</v>
      </c>
      <c r="C49">
        <v>8</v>
      </c>
      <c r="D49">
        <v>4.1596913875649504</v>
      </c>
      <c r="E49">
        <v>24.884950286932899</v>
      </c>
      <c r="F49">
        <v>14.2068114497312</v>
      </c>
      <c r="G49">
        <v>18.427368329582201</v>
      </c>
      <c r="H49">
        <v>23.8620078781837</v>
      </c>
      <c r="I49">
        <v>23.893606088346001</v>
      </c>
    </row>
    <row r="50" spans="1:9" x14ac:dyDescent="0.25">
      <c r="A50">
        <v>49</v>
      </c>
      <c r="B50">
        <v>7</v>
      </c>
      <c r="C50">
        <v>1</v>
      </c>
      <c r="D50">
        <v>7.6756254836449997</v>
      </c>
      <c r="E50">
        <v>25.809010831196499</v>
      </c>
      <c r="F50">
        <v>27.443246386931001</v>
      </c>
      <c r="G50">
        <v>26.2921205305855</v>
      </c>
      <c r="H50">
        <v>25.642163829209899</v>
      </c>
      <c r="I50">
        <v>25.643968438307098</v>
      </c>
    </row>
    <row r="51" spans="1:9" x14ac:dyDescent="0.25">
      <c r="A51">
        <v>50</v>
      </c>
      <c r="B51">
        <v>7</v>
      </c>
      <c r="C51">
        <v>2</v>
      </c>
      <c r="D51">
        <v>7.7910756334158</v>
      </c>
      <c r="E51">
        <v>25.432827654786099</v>
      </c>
      <c r="F51">
        <v>27.877881495033598</v>
      </c>
      <c r="G51">
        <v>26.525703052303498</v>
      </c>
      <c r="H51">
        <v>25.523656302003499</v>
      </c>
      <c r="I51">
        <v>25.5265445266676</v>
      </c>
    </row>
    <row r="52" spans="1:9" x14ac:dyDescent="0.25">
      <c r="A52">
        <v>51</v>
      </c>
      <c r="B52">
        <v>7</v>
      </c>
      <c r="C52">
        <v>3</v>
      </c>
      <c r="D52">
        <v>7.3858301475363497</v>
      </c>
      <c r="E52">
        <v>26.790387170748499</v>
      </c>
      <c r="F52">
        <v>26.352254062648601</v>
      </c>
      <c r="G52">
        <v>25.705797121523101</v>
      </c>
      <c r="H52">
        <v>25.939633592101998</v>
      </c>
      <c r="I52">
        <v>25.938718181016998</v>
      </c>
    </row>
    <row r="53" spans="1:9" x14ac:dyDescent="0.25">
      <c r="A53">
        <v>52</v>
      </c>
      <c r="B53">
        <v>7</v>
      </c>
      <c r="C53">
        <v>4</v>
      </c>
      <c r="D53">
        <v>8.2090605971621908</v>
      </c>
      <c r="E53">
        <v>24.640849673828701</v>
      </c>
      <c r="F53">
        <v>29.4514692319384</v>
      </c>
      <c r="G53">
        <v>27.371383911669501</v>
      </c>
      <c r="H53">
        <v>25.094602164253299</v>
      </c>
      <c r="I53">
        <v>25.101413597456599</v>
      </c>
    </row>
    <row r="54" spans="1:9" x14ac:dyDescent="0.25">
      <c r="A54">
        <v>53</v>
      </c>
      <c r="B54">
        <v>7</v>
      </c>
      <c r="C54">
        <v>5</v>
      </c>
      <c r="D54">
        <v>7.3779219276027801</v>
      </c>
      <c r="E54">
        <v>26.050085989602302</v>
      </c>
      <c r="F54">
        <v>26.322481991910301</v>
      </c>
      <c r="G54">
        <v>25.6897969521162</v>
      </c>
      <c r="H54">
        <v>25.947751239335801</v>
      </c>
      <c r="I54">
        <v>25.946761601666999</v>
      </c>
    </row>
    <row r="55" spans="1:9" x14ac:dyDescent="0.25">
      <c r="A55">
        <v>54</v>
      </c>
      <c r="B55">
        <v>7</v>
      </c>
      <c r="C55">
        <v>6</v>
      </c>
      <c r="D55">
        <v>6.8098616905623901</v>
      </c>
      <c r="E55">
        <v>25.297147747718899</v>
      </c>
      <c r="F55">
        <v>24.183905965590998</v>
      </c>
      <c r="G55">
        <v>24.540478887834301</v>
      </c>
      <c r="H55">
        <v>26.5308549783053</v>
      </c>
      <c r="I55">
        <v>26.524533524982601</v>
      </c>
    </row>
    <row r="56" spans="1:9" x14ac:dyDescent="0.25">
      <c r="A56">
        <v>55</v>
      </c>
      <c r="B56">
        <v>7</v>
      </c>
      <c r="C56">
        <v>7</v>
      </c>
      <c r="D56">
        <v>7.6694272495965299</v>
      </c>
      <c r="E56">
        <v>26.551229180298701</v>
      </c>
      <c r="F56">
        <v>27.4199118990066</v>
      </c>
      <c r="G56">
        <v>26.279580060589399</v>
      </c>
      <c r="H56">
        <v>25.648526206318799</v>
      </c>
      <c r="I56">
        <v>25.650272638766602</v>
      </c>
    </row>
    <row r="57" spans="1:9" x14ac:dyDescent="0.25">
      <c r="A57">
        <v>56</v>
      </c>
      <c r="B57">
        <v>7</v>
      </c>
      <c r="C57">
        <v>8</v>
      </c>
      <c r="D57">
        <v>6.4425771699750802</v>
      </c>
      <c r="E57">
        <v>26.6697597934021</v>
      </c>
      <c r="F57">
        <v>22.801190155981601</v>
      </c>
      <c r="G57">
        <v>23.797376824501399</v>
      </c>
      <c r="H57">
        <v>26.907866012092601</v>
      </c>
      <c r="I57">
        <v>26.8980972247927</v>
      </c>
    </row>
    <row r="58" spans="1:9" x14ac:dyDescent="0.25">
      <c r="A58">
        <v>57</v>
      </c>
      <c r="B58">
        <v>8</v>
      </c>
      <c r="C58">
        <v>1</v>
      </c>
      <c r="D58">
        <v>8.3040894215794996</v>
      </c>
      <c r="E58">
        <v>26.4096689835822</v>
      </c>
      <c r="F58">
        <v>29.809224188995302</v>
      </c>
      <c r="G58">
        <v>27.7025070009181</v>
      </c>
      <c r="H58">
        <v>27.058195713630301</v>
      </c>
      <c r="I58">
        <v>27.059049823008099</v>
      </c>
    </row>
    <row r="59" spans="1:9" x14ac:dyDescent="0.25">
      <c r="A59">
        <v>58</v>
      </c>
      <c r="B59">
        <v>8</v>
      </c>
      <c r="C59">
        <v>2</v>
      </c>
      <c r="D59">
        <v>8.4686086580268896</v>
      </c>
      <c r="E59">
        <v>26.570002983033699</v>
      </c>
      <c r="F59">
        <v>30.428589657643201</v>
      </c>
      <c r="G59">
        <v>28.038118729697601</v>
      </c>
      <c r="H59">
        <v>26.889319640901299</v>
      </c>
      <c r="I59">
        <v>26.8908357808305</v>
      </c>
    </row>
    <row r="60" spans="1:9" x14ac:dyDescent="0.25">
      <c r="A60">
        <v>59</v>
      </c>
      <c r="B60">
        <v>8</v>
      </c>
      <c r="C60">
        <v>3</v>
      </c>
      <c r="D60">
        <v>7.2476784999467503</v>
      </c>
      <c r="E60">
        <v>29.0188179729521</v>
      </c>
      <c r="F60">
        <v>25.832154639617499</v>
      </c>
      <c r="G60">
        <v>25.547476966943499</v>
      </c>
      <c r="H60">
        <v>28.142582752409101</v>
      </c>
      <c r="I60">
        <v>28.139185831208302</v>
      </c>
    </row>
    <row r="61" spans="1:9" x14ac:dyDescent="0.25">
      <c r="A61">
        <v>60</v>
      </c>
      <c r="B61">
        <v>8</v>
      </c>
      <c r="C61">
        <v>4</v>
      </c>
      <c r="D61">
        <v>4.5207729090341804</v>
      </c>
      <c r="E61">
        <v>30.342612674874999</v>
      </c>
      <c r="F61">
        <v>15.566174832361501</v>
      </c>
      <c r="G61">
        <v>19.984714098923298</v>
      </c>
      <c r="H61">
        <v>30.941702884742501</v>
      </c>
      <c r="I61">
        <v>30.927332810183898</v>
      </c>
    </row>
    <row r="62" spans="1:9" x14ac:dyDescent="0.25">
      <c r="A62">
        <v>61</v>
      </c>
      <c r="B62">
        <v>8</v>
      </c>
      <c r="C62">
        <v>5</v>
      </c>
      <c r="D62">
        <v>8.7935556791756007</v>
      </c>
      <c r="E62">
        <v>26.8199586582089</v>
      </c>
      <c r="F62">
        <v>31.651917509057501</v>
      </c>
      <c r="G62">
        <v>28.700995812550602</v>
      </c>
      <c r="H62">
        <v>26.555767297956201</v>
      </c>
      <c r="I62">
        <v>26.558591034858299</v>
      </c>
    </row>
    <row r="63" spans="1:9" x14ac:dyDescent="0.25">
      <c r="A63">
        <v>62</v>
      </c>
      <c r="B63">
        <v>8</v>
      </c>
      <c r="C63">
        <v>6</v>
      </c>
      <c r="D63">
        <v>8.3141223868976208</v>
      </c>
      <c r="E63">
        <v>27.147710538425699</v>
      </c>
      <c r="F63">
        <v>29.846995287380999</v>
      </c>
      <c r="G63">
        <v>27.722973791962801</v>
      </c>
      <c r="H63">
        <v>27.0478970530156</v>
      </c>
      <c r="I63">
        <v>27.048791535359602</v>
      </c>
    </row>
    <row r="64" spans="1:9" x14ac:dyDescent="0.25">
      <c r="A64">
        <v>63</v>
      </c>
      <c r="B64">
        <v>8</v>
      </c>
      <c r="C64">
        <v>7</v>
      </c>
      <c r="D64">
        <v>9.0148308484267403</v>
      </c>
      <c r="E64">
        <v>26.168567746466199</v>
      </c>
      <c r="F64">
        <v>32.484952003155698</v>
      </c>
      <c r="G64">
        <v>29.1523870522133</v>
      </c>
      <c r="H64">
        <v>26.328632268749299</v>
      </c>
      <c r="I64">
        <v>26.3323464238509</v>
      </c>
    </row>
    <row r="65" spans="1:9" x14ac:dyDescent="0.25">
      <c r="A65">
        <v>64</v>
      </c>
      <c r="B65">
        <v>8</v>
      </c>
      <c r="C65">
        <v>8</v>
      </c>
      <c r="D65">
        <v>8.2081807696470594</v>
      </c>
      <c r="E65">
        <v>27.6535519603861</v>
      </c>
      <c r="F65">
        <v>29.448156945831201</v>
      </c>
      <c r="G65">
        <v>27.506857731112198</v>
      </c>
      <c r="H65">
        <v>27.156644240555401</v>
      </c>
      <c r="I65">
        <v>27.157112410519101</v>
      </c>
    </row>
    <row r="66" spans="1:9" x14ac:dyDescent="0.25">
      <c r="A66">
        <v>65</v>
      </c>
      <c r="B66">
        <v>9</v>
      </c>
      <c r="C66">
        <v>1</v>
      </c>
      <c r="D66">
        <v>7.8415520387204696</v>
      </c>
      <c r="E66">
        <v>34.120484833226897</v>
      </c>
      <c r="F66">
        <v>28.067909987155701</v>
      </c>
      <c r="G66">
        <v>29.4689293202964</v>
      </c>
      <c r="H66">
        <v>33.485227558135598</v>
      </c>
      <c r="I66">
        <v>33.659073189900496</v>
      </c>
    </row>
    <row r="67" spans="1:9" x14ac:dyDescent="0.25">
      <c r="A67">
        <v>66</v>
      </c>
      <c r="B67">
        <v>9</v>
      </c>
      <c r="C67">
        <v>2</v>
      </c>
      <c r="D67">
        <v>9.7234259301786992</v>
      </c>
      <c r="E67">
        <v>31.286463017559299</v>
      </c>
      <c r="F67">
        <v>35.152599473250902</v>
      </c>
      <c r="G67">
        <v>33.958226628835199</v>
      </c>
      <c r="H67">
        <v>31.553517449194601</v>
      </c>
      <c r="I67">
        <v>31.4141808236967</v>
      </c>
    </row>
    <row r="68" spans="1:9" x14ac:dyDescent="0.25">
      <c r="A68">
        <v>67</v>
      </c>
      <c r="B68">
        <v>9</v>
      </c>
      <c r="C68">
        <v>3</v>
      </c>
      <c r="D68">
        <v>6.9202442207638803</v>
      </c>
      <c r="E68">
        <v>35.763402534479098</v>
      </c>
      <c r="F68">
        <v>24.599463009406001</v>
      </c>
      <c r="G68">
        <v>27.2711068592582</v>
      </c>
      <c r="H68">
        <v>34.430933661754402</v>
      </c>
      <c r="I68">
        <v>34.758103734318098</v>
      </c>
    </row>
    <row r="69" spans="1:9" x14ac:dyDescent="0.25">
      <c r="A69">
        <v>68</v>
      </c>
      <c r="B69">
        <v>9</v>
      </c>
      <c r="C69">
        <v>4</v>
      </c>
      <c r="D69">
        <v>9.0078285815064891</v>
      </c>
      <c r="E69">
        <v>31.974598665552399</v>
      </c>
      <c r="F69">
        <v>32.458590573171499</v>
      </c>
      <c r="G69">
        <v>32.251136017730403</v>
      </c>
      <c r="H69">
        <v>32.288065411539897</v>
      </c>
      <c r="I69">
        <v>32.267818802629002</v>
      </c>
    </row>
    <row r="70" spans="1:9" x14ac:dyDescent="0.25">
      <c r="A70">
        <v>69</v>
      </c>
      <c r="B70">
        <v>9</v>
      </c>
      <c r="C70">
        <v>5</v>
      </c>
      <c r="D70">
        <v>9.4954288173257808</v>
      </c>
      <c r="E70">
        <v>32.273719168028897</v>
      </c>
      <c r="F70">
        <v>34.294258882193901</v>
      </c>
      <c r="G70">
        <v>33.414328958682603</v>
      </c>
      <c r="H70">
        <v>31.7875524340607</v>
      </c>
      <c r="I70">
        <v>31.686159185521699</v>
      </c>
    </row>
    <row r="71" spans="1:9" x14ac:dyDescent="0.25">
      <c r="A71">
        <v>70</v>
      </c>
      <c r="B71">
        <v>9</v>
      </c>
      <c r="C71">
        <v>6</v>
      </c>
      <c r="D71">
        <v>10.2525762966581</v>
      </c>
      <c r="E71">
        <v>29.666208031861899</v>
      </c>
      <c r="F71">
        <v>37.1446915337105</v>
      </c>
      <c r="G71">
        <v>35.220539330462401</v>
      </c>
      <c r="H71">
        <v>31.010354000932999</v>
      </c>
      <c r="I71">
        <v>30.7829559453053</v>
      </c>
    </row>
    <row r="72" spans="1:9" x14ac:dyDescent="0.25">
      <c r="A72">
        <v>71</v>
      </c>
      <c r="B72">
        <v>9</v>
      </c>
      <c r="C72">
        <v>7</v>
      </c>
      <c r="D72">
        <v>9.4751679178476795</v>
      </c>
      <c r="E72">
        <v>30.949856849772001</v>
      </c>
      <c r="F72">
        <v>34.217982686343099</v>
      </c>
      <c r="G72">
        <v>33.365995644793401</v>
      </c>
      <c r="H72">
        <v>31.808349887341599</v>
      </c>
      <c r="I72">
        <v>31.7103284663525</v>
      </c>
    </row>
    <row r="73" spans="1:9" x14ac:dyDescent="0.25">
      <c r="A73">
        <v>72</v>
      </c>
      <c r="B73">
        <v>9</v>
      </c>
      <c r="C73">
        <v>8</v>
      </c>
      <c r="D73">
        <v>8.1824810315897292</v>
      </c>
      <c r="E73">
        <v>33.485966737819098</v>
      </c>
      <c r="F73">
        <v>29.351405157713799</v>
      </c>
      <c r="G73">
        <v>30.282231219556401</v>
      </c>
      <c r="H73">
        <v>33.135270005216697</v>
      </c>
      <c r="I73">
        <v>33.252378088287301</v>
      </c>
    </row>
    <row r="74" spans="1:9" x14ac:dyDescent="0.25">
      <c r="A74">
        <v>73</v>
      </c>
      <c r="B74">
        <v>10</v>
      </c>
      <c r="C74">
        <v>1</v>
      </c>
      <c r="D74">
        <v>10.789158655964201</v>
      </c>
      <c r="E74">
        <v>36.183127615423601</v>
      </c>
      <c r="F74">
        <v>39.164762813010903</v>
      </c>
      <c r="G74">
        <v>39.928770008931998</v>
      </c>
      <c r="H74">
        <v>36.650612686841797</v>
      </c>
      <c r="I74">
        <v>36.5326751022385</v>
      </c>
    </row>
    <row r="75" spans="1:9" x14ac:dyDescent="0.25">
      <c r="A75">
        <v>74</v>
      </c>
      <c r="B75">
        <v>10</v>
      </c>
      <c r="C75">
        <v>2</v>
      </c>
      <c r="D75">
        <v>9.7119548413983505</v>
      </c>
      <c r="E75">
        <v>37.706115734924303</v>
      </c>
      <c r="F75">
        <v>35.109414272348197</v>
      </c>
      <c r="G75">
        <v>37.016775561467099</v>
      </c>
      <c r="H75">
        <v>37.756343260729601</v>
      </c>
      <c r="I75">
        <v>37.766359435690703</v>
      </c>
    </row>
    <row r="76" spans="1:9" x14ac:dyDescent="0.25">
      <c r="A76">
        <v>75</v>
      </c>
      <c r="B76">
        <v>10</v>
      </c>
      <c r="C76">
        <v>3</v>
      </c>
      <c r="D76">
        <v>8.6388289971429497</v>
      </c>
      <c r="E76">
        <v>38.582724917065903</v>
      </c>
      <c r="F76">
        <v>31.069418064014599</v>
      </c>
      <c r="G76">
        <v>34.115805050921601</v>
      </c>
      <c r="H76">
        <v>38.857887870558699</v>
      </c>
      <c r="I76">
        <v>38.995373410556802</v>
      </c>
    </row>
    <row r="77" spans="1:9" x14ac:dyDescent="0.25">
      <c r="A77">
        <v>76</v>
      </c>
      <c r="B77">
        <v>10</v>
      </c>
      <c r="C77">
        <v>4</v>
      </c>
      <c r="D77">
        <v>10.8259278528663</v>
      </c>
      <c r="E77">
        <v>35.876780898747199</v>
      </c>
      <c r="F77">
        <v>39.303187786058601</v>
      </c>
      <c r="G77">
        <v>40.0281678162631</v>
      </c>
      <c r="H77">
        <v>36.612869759605402</v>
      </c>
      <c r="I77">
        <v>36.490564610650701</v>
      </c>
    </row>
    <row r="78" spans="1:9" x14ac:dyDescent="0.25">
      <c r="A78">
        <v>77</v>
      </c>
      <c r="B78">
        <v>10</v>
      </c>
      <c r="C78">
        <v>5</v>
      </c>
      <c r="D78">
        <v>9.9805046143880993</v>
      </c>
      <c r="E78">
        <v>37.111179344241499</v>
      </c>
      <c r="F78">
        <v>36.120423438174598</v>
      </c>
      <c r="G78">
        <v>37.742743514086399</v>
      </c>
      <c r="H78">
        <v>37.480681690848201</v>
      </c>
      <c r="I78">
        <v>37.458798653590101</v>
      </c>
    </row>
    <row r="79" spans="1:9" x14ac:dyDescent="0.25">
      <c r="A79">
        <v>78</v>
      </c>
      <c r="B79">
        <v>10</v>
      </c>
      <c r="C79">
        <v>6</v>
      </c>
      <c r="D79">
        <v>7.7487455914433703</v>
      </c>
      <c r="E79">
        <v>40.313149368099097</v>
      </c>
      <c r="F79">
        <v>27.718521611956799</v>
      </c>
      <c r="G79">
        <v>31.7096513591781</v>
      </c>
      <c r="H79">
        <v>39.771542669849303</v>
      </c>
      <c r="I79">
        <v>40.014755200919197</v>
      </c>
    </row>
    <row r="80" spans="1:9" x14ac:dyDescent="0.25">
      <c r="A80">
        <v>79</v>
      </c>
      <c r="B80">
        <v>10</v>
      </c>
      <c r="C80">
        <v>7</v>
      </c>
      <c r="D80">
        <v>10.2891106806227</v>
      </c>
      <c r="E80">
        <v>38.606329248822199</v>
      </c>
      <c r="F80">
        <v>37.282232506636397</v>
      </c>
      <c r="G80">
        <v>38.5769952491598</v>
      </c>
      <c r="H80">
        <v>37.163903047745897</v>
      </c>
      <c r="I80">
        <v>37.105362781962299</v>
      </c>
    </row>
    <row r="81" spans="1:9" x14ac:dyDescent="0.25">
      <c r="A81">
        <v>80</v>
      </c>
      <c r="B81">
        <v>10</v>
      </c>
      <c r="C81">
        <v>8</v>
      </c>
      <c r="D81">
        <v>10.3568764925565</v>
      </c>
      <c r="E81">
        <v>37.041938245935697</v>
      </c>
      <c r="F81">
        <v>37.537350417301397</v>
      </c>
      <c r="G81">
        <v>38.760185900186798</v>
      </c>
      <c r="H81">
        <v>37.094342645985002</v>
      </c>
      <c r="I81">
        <v>37.027752937477899</v>
      </c>
    </row>
    <row r="82" spans="1:9" x14ac:dyDescent="0.25">
      <c r="A82">
        <v>81</v>
      </c>
      <c r="B82">
        <v>11</v>
      </c>
      <c r="C82">
        <v>1</v>
      </c>
      <c r="D82">
        <v>12.1619185025456</v>
      </c>
      <c r="E82">
        <v>42.617585800218599</v>
      </c>
      <c r="F82">
        <v>44.332790966306803</v>
      </c>
      <c r="G82">
        <v>45.122378481065603</v>
      </c>
      <c r="H82">
        <v>42.342010361577501</v>
      </c>
      <c r="I82">
        <v>42.248977873564897</v>
      </c>
    </row>
    <row r="83" spans="1:9" x14ac:dyDescent="0.25">
      <c r="A83">
        <v>82</v>
      </c>
      <c r="B83">
        <v>11</v>
      </c>
      <c r="C83">
        <v>2</v>
      </c>
      <c r="D83">
        <v>11.142033753590599</v>
      </c>
      <c r="E83">
        <v>41.787494849193997</v>
      </c>
      <c r="F83">
        <v>40.493231476828498</v>
      </c>
      <c r="G83">
        <v>42.241001555845003</v>
      </c>
      <c r="H83">
        <v>43.388903933167697</v>
      </c>
      <c r="I83">
        <v>43.421763579462599</v>
      </c>
    </row>
    <row r="84" spans="1:9" x14ac:dyDescent="0.25">
      <c r="A84">
        <v>83</v>
      </c>
      <c r="B84">
        <v>11</v>
      </c>
      <c r="C84">
        <v>3</v>
      </c>
      <c r="D84">
        <v>11.189872991146601</v>
      </c>
      <c r="E84">
        <v>43.94496789043</v>
      </c>
      <c r="F84">
        <v>40.673331825143102</v>
      </c>
      <c r="G84">
        <v>42.376156900951599</v>
      </c>
      <c r="H84">
        <v>43.339797805913101</v>
      </c>
      <c r="I84">
        <v>43.366752291133999</v>
      </c>
    </row>
    <row r="85" spans="1:9" x14ac:dyDescent="0.25">
      <c r="A85">
        <v>84</v>
      </c>
      <c r="B85">
        <v>11</v>
      </c>
      <c r="C85">
        <v>4</v>
      </c>
      <c r="D85">
        <v>10.809959927767499</v>
      </c>
      <c r="E85">
        <v>43.446467024028202</v>
      </c>
      <c r="F85">
        <v>39.243073348223398</v>
      </c>
      <c r="G85">
        <v>41.302827060955501</v>
      </c>
      <c r="H85">
        <v>43.729771814468698</v>
      </c>
      <c r="I85">
        <v>43.803621859652701</v>
      </c>
    </row>
    <row r="86" spans="1:9" x14ac:dyDescent="0.25">
      <c r="A86">
        <v>85</v>
      </c>
      <c r="B86">
        <v>11</v>
      </c>
      <c r="C86">
        <v>5</v>
      </c>
      <c r="D86">
        <v>11.2696770451966</v>
      </c>
      <c r="E86">
        <v>43.420818715986798</v>
      </c>
      <c r="F86">
        <v>40.973770098526899</v>
      </c>
      <c r="G86">
        <v>42.601619199622398</v>
      </c>
      <c r="H86">
        <v>43.257880362537897</v>
      </c>
      <c r="I86">
        <v>43.274984026182103</v>
      </c>
    </row>
    <row r="87" spans="1:9" x14ac:dyDescent="0.25">
      <c r="A87">
        <v>86</v>
      </c>
      <c r="B87">
        <v>11</v>
      </c>
      <c r="C87">
        <v>6</v>
      </c>
      <c r="D87">
        <v>11.6183869220937</v>
      </c>
      <c r="E87">
        <v>42.367317989007198</v>
      </c>
      <c r="F87">
        <v>42.2865579584168</v>
      </c>
      <c r="G87">
        <v>43.586793842068303</v>
      </c>
      <c r="H87">
        <v>42.8999358704298</v>
      </c>
      <c r="I87">
        <v>42.8739956208262</v>
      </c>
    </row>
    <row r="88" spans="1:9" x14ac:dyDescent="0.25">
      <c r="A88">
        <v>87</v>
      </c>
      <c r="B88">
        <v>11</v>
      </c>
      <c r="C88">
        <v>7</v>
      </c>
      <c r="D88">
        <v>11.133655499025799</v>
      </c>
      <c r="E88">
        <v>43.543784855461503</v>
      </c>
      <c r="F88">
        <v>40.4616898670021</v>
      </c>
      <c r="G88">
        <v>42.217331323104197</v>
      </c>
      <c r="H88">
        <v>43.397504062598003</v>
      </c>
      <c r="I88">
        <v>43.4313979005994</v>
      </c>
    </row>
    <row r="89" spans="1:9" x14ac:dyDescent="0.25">
      <c r="A89">
        <v>88</v>
      </c>
      <c r="B89">
        <v>11</v>
      </c>
      <c r="C89">
        <v>8</v>
      </c>
      <c r="D89">
        <v>12.0311065028323</v>
      </c>
      <c r="E89">
        <v>43.750271160094599</v>
      </c>
      <c r="F89">
        <v>43.840323111138403</v>
      </c>
      <c r="G89">
        <v>44.752808607702903</v>
      </c>
      <c r="H89">
        <v>42.476286554771903</v>
      </c>
      <c r="I89">
        <v>42.399401187160798</v>
      </c>
    </row>
    <row r="90" spans="1:9" x14ac:dyDescent="0.25">
      <c r="A90">
        <v>89</v>
      </c>
      <c r="B90">
        <v>12</v>
      </c>
      <c r="C90">
        <v>1</v>
      </c>
      <c r="D90">
        <v>12.3528732966523</v>
      </c>
      <c r="E90">
        <v>46.122428549867898</v>
      </c>
      <c r="F90">
        <v>45.051678362677102</v>
      </c>
      <c r="G90">
        <v>46.371452928662997</v>
      </c>
      <c r="H90">
        <v>46.529827198386698</v>
      </c>
      <c r="I90">
        <v>46.526174335852801</v>
      </c>
    </row>
    <row r="91" spans="1:9" x14ac:dyDescent="0.25">
      <c r="A91">
        <v>90</v>
      </c>
      <c r="B91">
        <v>12</v>
      </c>
      <c r="C91">
        <v>2</v>
      </c>
      <c r="D91">
        <v>11.4522786651881</v>
      </c>
      <c r="E91">
        <v>47.604306114389097</v>
      </c>
      <c r="F91">
        <v>41.661210305423502</v>
      </c>
      <c r="G91">
        <v>43.775361185588402</v>
      </c>
      <c r="H91">
        <v>47.454271584141601</v>
      </c>
      <c r="I91">
        <v>47.603352476631699</v>
      </c>
    </row>
    <row r="92" spans="1:9" x14ac:dyDescent="0.25">
      <c r="A92">
        <v>91</v>
      </c>
      <c r="B92">
        <v>12</v>
      </c>
      <c r="C92">
        <v>3</v>
      </c>
      <c r="D92">
        <v>13.690647609918701</v>
      </c>
      <c r="E92">
        <v>45.568748379566401</v>
      </c>
      <c r="F92">
        <v>50.087996500138701</v>
      </c>
      <c r="G92">
        <v>50.227777103193702</v>
      </c>
      <c r="H92">
        <v>45.156625637884801</v>
      </c>
      <c r="I92">
        <v>44.926096790194997</v>
      </c>
    </row>
    <row r="93" spans="1:9" x14ac:dyDescent="0.25">
      <c r="A93">
        <v>92</v>
      </c>
      <c r="B93">
        <v>12</v>
      </c>
      <c r="C93">
        <v>4</v>
      </c>
      <c r="D93">
        <v>12.356190741390501</v>
      </c>
      <c r="E93">
        <v>48.331177105977098</v>
      </c>
      <c r="F93">
        <v>45.0641675448501</v>
      </c>
      <c r="G93">
        <v>46.381015933584301</v>
      </c>
      <c r="H93">
        <v>46.526421900313501</v>
      </c>
      <c r="I93">
        <v>46.522206425285397</v>
      </c>
    </row>
    <row r="94" spans="1:9" x14ac:dyDescent="0.25">
      <c r="A94">
        <v>93</v>
      </c>
      <c r="B94">
        <v>12</v>
      </c>
      <c r="C94">
        <v>5</v>
      </c>
      <c r="D94">
        <v>11.7339915454715</v>
      </c>
      <c r="E94">
        <v>47.143245977920202</v>
      </c>
      <c r="F94">
        <v>42.7217746132131</v>
      </c>
      <c r="G94">
        <v>44.587438514133503</v>
      </c>
      <c r="H94">
        <v>47.1650983185299</v>
      </c>
      <c r="I94">
        <v>47.266402925729103</v>
      </c>
    </row>
    <row r="95" spans="1:9" x14ac:dyDescent="0.25">
      <c r="A95">
        <v>94</v>
      </c>
      <c r="B95">
        <v>12</v>
      </c>
      <c r="C95">
        <v>6</v>
      </c>
      <c r="D95">
        <v>13.3898768346493</v>
      </c>
      <c r="E95">
        <v>44.461190001509003</v>
      </c>
      <c r="F95">
        <v>48.955684946772898</v>
      </c>
      <c r="G95">
        <v>49.360762689655097</v>
      </c>
      <c r="H95">
        <v>45.4653614940434</v>
      </c>
      <c r="I95">
        <v>45.285841000504703</v>
      </c>
    </row>
    <row r="96" spans="1:9" x14ac:dyDescent="0.25">
      <c r="A96">
        <v>95</v>
      </c>
      <c r="B96">
        <v>12</v>
      </c>
      <c r="C96">
        <v>7</v>
      </c>
      <c r="D96">
        <v>11.4054972240047</v>
      </c>
      <c r="E96">
        <v>46.879043565698296</v>
      </c>
      <c r="F96">
        <v>41.485092242464901</v>
      </c>
      <c r="G96">
        <v>43.640507047064702</v>
      </c>
      <c r="H96">
        <v>47.502291902216498</v>
      </c>
      <c r="I96">
        <v>47.659306558608399</v>
      </c>
    </row>
    <row r="97" spans="1:9" x14ac:dyDescent="0.25">
      <c r="A97">
        <v>96</v>
      </c>
      <c r="B97">
        <v>12</v>
      </c>
      <c r="C97">
        <v>8</v>
      </c>
      <c r="D97">
        <v>12.3143487257573</v>
      </c>
      <c r="E97">
        <v>46.314055391246903</v>
      </c>
      <c r="F97">
        <v>44.906644934233803</v>
      </c>
      <c r="G97">
        <v>46.260400389693999</v>
      </c>
      <c r="H97">
        <v>46.569371985834003</v>
      </c>
      <c r="I97">
        <v>46.572252587045099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P104"/>
  <sheetViews>
    <sheetView topLeftCell="R32" workbookViewId="0">
      <selection activeCell="AC64" sqref="AC64"/>
    </sheetView>
  </sheetViews>
  <sheetFormatPr defaultRowHeight="15" x14ac:dyDescent="0.25"/>
  <sheetData>
    <row r="1" spans="1:40" x14ac:dyDescent="0.25">
      <c r="A1" t="str">
        <f>DataSheet!B1</f>
        <v>unit</v>
      </c>
      <c r="B1" t="str">
        <f>DataSheet!C1</f>
        <v>rep.1.m..n.</v>
      </c>
      <c r="C1" t="str">
        <f>DataSheet!D1</f>
        <v>X</v>
      </c>
      <c r="D1" t="str">
        <f>DataSheet!E1</f>
        <v>Y</v>
      </c>
      <c r="E1">
        <f t="array" ref="E1">INDEX(P5:P8,MATCH(1,(N5:N8=L2)*(O5:O8=L3),0))</f>
        <v>6</v>
      </c>
      <c r="F1" t="str">
        <f>DataSheet!D1</f>
        <v>X</v>
      </c>
      <c r="G1" t="str">
        <f>DataSheet!E1</f>
        <v>Y</v>
      </c>
    </row>
    <row r="2" spans="1:40" x14ac:dyDescent="0.25">
      <c r="A2">
        <f>DataSheet!B2</f>
        <v>1</v>
      </c>
      <c r="B2">
        <f>DataSheet!C2</f>
        <v>1</v>
      </c>
      <c r="C2" t="e">
        <f>IF($K$4="Yes",DataSheet!D2,#N/A)</f>
        <v>#N/A</v>
      </c>
      <c r="D2" t="e">
        <f>IF($K$4="Yes",DataSheet!E2,#N/A)</f>
        <v>#N/A</v>
      </c>
      <c r="E2" t="e">
        <f ca="1">IF($K$4="Yes",INDIRECT("DataSheet!R"&amp; ROW() &amp;"C"&amp; $E$1,FALSE),#N/A)</f>
        <v>#N/A</v>
      </c>
      <c r="F2" s="27">
        <f>IF($K$4="No",DataSheet!D2, #N/A)</f>
        <v>0.58669824705437001</v>
      </c>
      <c r="G2" s="27">
        <f>IF($K$4="No",DataSheet!E2,#N/A)</f>
        <v>2.6692714840196898</v>
      </c>
      <c r="H2">
        <f ca="1">IF($K$4="No",INDIRECT("DataSheet!R"&amp; ROW() &amp;"C"&amp; $E$1,FALSE),#N/A)</f>
        <v>0.75556636292537105</v>
      </c>
      <c r="J2" t="s">
        <v>9</v>
      </c>
      <c r="K2" t="str">
        <f>'Random Effects'!D2</f>
        <v>Fixed</v>
      </c>
      <c r="L2">
        <f>IF(K2="Fixed",0,1)</f>
        <v>0</v>
      </c>
      <c r="N2">
        <f t="array" ref="N2">INDEX(Q5:Q8,MATCH(1,(N5:N8=L2)*(O5:O8=L3),0))</f>
        <v>10</v>
      </c>
    </row>
    <row r="3" spans="1:40" x14ac:dyDescent="0.25">
      <c r="A3">
        <f>DataSheet!B3</f>
        <v>1</v>
      </c>
      <c r="B3">
        <f>DataSheet!C3</f>
        <v>2</v>
      </c>
      <c r="C3" s="27" t="e">
        <f>IF($K$4="Yes",DataSheet!D3,#N/A)</f>
        <v>#N/A</v>
      </c>
      <c r="D3" s="27" t="e">
        <f>IF($K$4="Yes",DataSheet!E3,#N/A)</f>
        <v>#N/A</v>
      </c>
      <c r="E3" s="27" t="e">
        <f t="shared" ref="E3:E66" ca="1" si="0">IF($K$4="Yes",INDIRECT("DataSheet!R"&amp; ROW() &amp;"C"&amp; $E$1,FALSE),#N/A)</f>
        <v>#N/A</v>
      </c>
      <c r="F3" s="27">
        <f>IF($K$4="No",DataSheet!D3, #N/A)</f>
        <v>1.3500454265539601</v>
      </c>
      <c r="G3" s="27">
        <f>IF($K$4="No",DataSheet!E3,#N/A)</f>
        <v>1.47553970381838</v>
      </c>
      <c r="H3" s="27">
        <f t="shared" ref="H3:H66" ca="1" si="1">IF($K$4="No",INDIRECT("DataSheet!R"&amp; ROW() &amp;"C"&amp; $E$1,FALSE),#N/A)</f>
        <v>3.6293390218630401</v>
      </c>
      <c r="J3" t="s">
        <v>10</v>
      </c>
      <c r="K3" t="str">
        <f>'Random Effects'!D3</f>
        <v>Fixed</v>
      </c>
      <c r="L3">
        <f>IF(K3="Fixed",0,1)</f>
        <v>0</v>
      </c>
    </row>
    <row r="4" spans="1:40" x14ac:dyDescent="0.25">
      <c r="A4">
        <f>DataSheet!B4</f>
        <v>1</v>
      </c>
      <c r="B4">
        <f>DataSheet!C4</f>
        <v>3</v>
      </c>
      <c r="C4" s="27" t="e">
        <f>IF($K$4="Yes",DataSheet!D4,#N/A)</f>
        <v>#N/A</v>
      </c>
      <c r="D4" s="27" t="e">
        <f>IF($K$4="Yes",DataSheet!E4,#N/A)</f>
        <v>#N/A</v>
      </c>
      <c r="E4" s="27" t="e">
        <f t="shared" ca="1" si="0"/>
        <v>#N/A</v>
      </c>
      <c r="F4" s="27">
        <f>IF($K$4="No",DataSheet!D4, #N/A)</f>
        <v>0.68309191745389597</v>
      </c>
      <c r="G4" s="27">
        <f>IF($K$4="No",DataSheet!E4,#N/A)</f>
        <v>4.4300080928341998</v>
      </c>
      <c r="H4" s="27">
        <f t="shared" ca="1" si="1"/>
        <v>1.11845955481536</v>
      </c>
      <c r="J4" t="s">
        <v>27</v>
      </c>
      <c r="K4" t="str">
        <f>'Random Effects'!D4</f>
        <v>No</v>
      </c>
    </row>
    <row r="5" spans="1:40" x14ac:dyDescent="0.25">
      <c r="A5">
        <f>DataSheet!B5</f>
        <v>1</v>
      </c>
      <c r="B5">
        <f>DataSheet!C5</f>
        <v>4</v>
      </c>
      <c r="C5" s="27" t="e">
        <f>IF($K$4="Yes",DataSheet!D5,#N/A)</f>
        <v>#N/A</v>
      </c>
      <c r="D5" s="27" t="e">
        <f>IF($K$4="Yes",DataSheet!E5,#N/A)</f>
        <v>#N/A</v>
      </c>
      <c r="E5" s="27" t="e">
        <f t="shared" ca="1" si="0"/>
        <v>#N/A</v>
      </c>
      <c r="F5" s="27">
        <f>IF($K$4="No",DataSheet!D5, #N/A)</f>
        <v>0.58459661295590604</v>
      </c>
      <c r="G5" s="27">
        <f>IF($K$4="No",DataSheet!E5,#N/A)</f>
        <v>2.1627885265090598</v>
      </c>
      <c r="H5" s="27">
        <f t="shared" ca="1" si="1"/>
        <v>0.74765434232264705</v>
      </c>
      <c r="J5" t="s">
        <v>14</v>
      </c>
      <c r="K5">
        <f>'Random Effects'!H2</f>
        <v>1</v>
      </c>
      <c r="L5">
        <f>IF(AND(INT(K5)&lt;=12,INT(K5)&gt;=1), INT(K5), "ERR")</f>
        <v>1</v>
      </c>
      <c r="N5">
        <v>0</v>
      </c>
      <c r="O5">
        <v>0</v>
      </c>
      <c r="P5">
        <v>6</v>
      </c>
      <c r="Q5">
        <v>10</v>
      </c>
    </row>
    <row r="6" spans="1:40" x14ac:dyDescent="0.25">
      <c r="A6">
        <f>DataSheet!B6</f>
        <v>1</v>
      </c>
      <c r="B6">
        <f>DataSheet!C6</f>
        <v>5</v>
      </c>
      <c r="C6" s="27" t="e">
        <f>IF($K$4="Yes",DataSheet!D6,#N/A)</f>
        <v>#N/A</v>
      </c>
      <c r="D6" s="27" t="e">
        <f>IF($K$4="Yes",DataSheet!E6,#N/A)</f>
        <v>#N/A</v>
      </c>
      <c r="E6" s="27" t="e">
        <f t="shared" ca="1" si="0"/>
        <v>#N/A</v>
      </c>
      <c r="F6" s="27">
        <f>IF($K$4="No",DataSheet!D6, #N/A)</f>
        <v>1.0038879213510199</v>
      </c>
      <c r="G6" s="27">
        <f>IF($K$4="No",DataSheet!E6,#N/A)</f>
        <v>2.6781077724586599</v>
      </c>
      <c r="H6" s="27">
        <f t="shared" ca="1" si="1"/>
        <v>2.3261600741260202</v>
      </c>
      <c r="J6" t="s">
        <v>2</v>
      </c>
      <c r="K6">
        <f>'Random Effects'!H3</f>
        <v>1</v>
      </c>
      <c r="L6">
        <f>IF(AND(K6&lt;=14,K6&gt;=0), K6, -1)</f>
        <v>1</v>
      </c>
      <c r="N6">
        <v>0</v>
      </c>
      <c r="O6">
        <v>1</v>
      </c>
      <c r="P6">
        <v>7</v>
      </c>
      <c r="Q6">
        <v>11</v>
      </c>
    </row>
    <row r="7" spans="1:40" x14ac:dyDescent="0.25">
      <c r="A7">
        <f>DataSheet!B7</f>
        <v>1</v>
      </c>
      <c r="B7">
        <f>DataSheet!C7</f>
        <v>6</v>
      </c>
      <c r="C7" s="27" t="e">
        <f>IF($K$4="Yes",DataSheet!D7,#N/A)</f>
        <v>#N/A</v>
      </c>
      <c r="D7" s="27" t="e">
        <f>IF($K$4="Yes",DataSheet!E7,#N/A)</f>
        <v>#N/A</v>
      </c>
      <c r="E7" s="27" t="e">
        <f t="shared" ca="1" si="0"/>
        <v>#N/A</v>
      </c>
      <c r="F7" s="27">
        <f>IF($K$4="No",DataSheet!D7, #N/A)</f>
        <v>0.58632894191653295</v>
      </c>
      <c r="G7" s="27">
        <f>IF($K$4="No",DataSheet!E7,#N/A)</f>
        <v>3.4566360988840201</v>
      </c>
      <c r="H7" s="27">
        <f t="shared" ca="1" si="1"/>
        <v>0.75417604009926997</v>
      </c>
      <c r="N7">
        <v>1</v>
      </c>
      <c r="O7">
        <v>0</v>
      </c>
      <c r="P7">
        <v>8</v>
      </c>
      <c r="Q7">
        <v>12</v>
      </c>
    </row>
    <row r="8" spans="1:40" x14ac:dyDescent="0.25">
      <c r="A8">
        <f>DataSheet!B8</f>
        <v>1</v>
      </c>
      <c r="B8">
        <f>DataSheet!C8</f>
        <v>7</v>
      </c>
      <c r="C8" s="27" t="e">
        <f>IF($K$4="Yes",DataSheet!D8,#N/A)</f>
        <v>#N/A</v>
      </c>
      <c r="D8" s="27" t="e">
        <f>IF($K$4="Yes",DataSheet!E8,#N/A)</f>
        <v>#N/A</v>
      </c>
      <c r="E8" s="27" t="e">
        <f t="shared" ca="1" si="0"/>
        <v>#N/A</v>
      </c>
      <c r="F8" s="27">
        <f>IF($K$4="No",DataSheet!D8, #N/A)</f>
        <v>2.33754027597494</v>
      </c>
      <c r="G8" s="27">
        <f>IF($K$4="No",DataSheet!E8,#N/A)</f>
        <v>1.7692035471301</v>
      </c>
      <c r="H8" s="27">
        <f t="shared" ca="1" si="1"/>
        <v>7.3469602764120401</v>
      </c>
      <c r="J8" t="s">
        <v>15</v>
      </c>
      <c r="K8" t="s">
        <v>10</v>
      </c>
      <c r="L8" t="s">
        <v>16</v>
      </c>
      <c r="N8">
        <v>1</v>
      </c>
      <c r="O8">
        <v>1</v>
      </c>
      <c r="P8">
        <v>9</v>
      </c>
      <c r="Q8">
        <v>13</v>
      </c>
    </row>
    <row r="9" spans="1:40" x14ac:dyDescent="0.25">
      <c r="A9">
        <f>DataSheet!B9</f>
        <v>1</v>
      </c>
      <c r="B9">
        <f>DataSheet!C9</f>
        <v>8</v>
      </c>
      <c r="C9" s="27" t="e">
        <f>IF($K$4="Yes",DataSheet!D9,#N/A)</f>
        <v>#N/A</v>
      </c>
      <c r="D9" s="27" t="e">
        <f>IF($K$4="Yes",DataSheet!E9,#N/A)</f>
        <v>#N/A</v>
      </c>
      <c r="E9" s="27" t="e">
        <f t="shared" ca="1" si="0"/>
        <v>#N/A</v>
      </c>
      <c r="F9" s="27">
        <f>IF($K$4="No",DataSheet!D9, #N/A)</f>
        <v>0.96400344653767001</v>
      </c>
      <c r="G9" s="27">
        <f>IF($K$4="No",DataSheet!E9,#N/A)</f>
        <v>3.4137896569072099</v>
      </c>
      <c r="H9" s="27">
        <f t="shared" ca="1" si="1"/>
        <v>2.1760070162345699</v>
      </c>
      <c r="J9">
        <f ca="1">IFERROR(INDEX(R17:R28,MATCH(L5,Q17:Q28,0)),#N/A)</f>
        <v>-1.4532</v>
      </c>
      <c r="K9">
        <f ca="1">IFERROR(INDEX(S17:S28,MATCH(L5,Q17:Q28,0)),#N/A)</f>
        <v>3.7646999999999999</v>
      </c>
      <c r="L9">
        <f ca="1">IFERROR(IF(L6&lt;&gt;-1,J9+(L6*K9),#N/A),#N/A)</f>
        <v>2.3114999999999997</v>
      </c>
    </row>
    <row r="10" spans="1:40" x14ac:dyDescent="0.25">
      <c r="A10">
        <f>DataSheet!B10</f>
        <v>2</v>
      </c>
      <c r="B10">
        <f>DataSheet!C10</f>
        <v>1</v>
      </c>
      <c r="C10" s="27" t="e">
        <f>IF($K$4="Yes",DataSheet!D10,#N/A)</f>
        <v>#N/A</v>
      </c>
      <c r="D10" s="27" t="e">
        <f>IF($K$4="Yes",DataSheet!E10,#N/A)</f>
        <v>#N/A</v>
      </c>
      <c r="E10" s="27" t="e">
        <f t="shared" ca="1" si="0"/>
        <v>#N/A</v>
      </c>
      <c r="F10" s="27">
        <f>IF($K$4="No",DataSheet!D10, #N/A)</f>
        <v>1.5084121283973599</v>
      </c>
      <c r="G10" s="27">
        <f>IF($K$4="No",DataSheet!E10,#N/A)</f>
        <v>4.0174926232541797</v>
      </c>
      <c r="H10" s="27">
        <f t="shared" ca="1" si="1"/>
        <v>4.2255420472571004</v>
      </c>
      <c r="J10">
        <f>IFERROR(INDEX(U17:U28,MATCH(L5,Q17:Q28,0)),#N/A)</f>
        <v>3.690278940016122</v>
      </c>
      <c r="K10">
        <f>IFERROR(INDEX(V17:V28,MATCH(L5,Q17:Q28,0)),#N/A)</f>
        <v>-0.92227134795707899</v>
      </c>
      <c r="L10">
        <f>IFERROR(IF(L6&lt;&gt;-1,J10+(L6*K10),#N/A),#N/A)</f>
        <v>2.768007592059043</v>
      </c>
    </row>
    <row r="11" spans="1:40" x14ac:dyDescent="0.25">
      <c r="A11">
        <f>DataSheet!B11</f>
        <v>2</v>
      </c>
      <c r="B11">
        <f>DataSheet!C11</f>
        <v>2</v>
      </c>
      <c r="C11" s="27" t="e">
        <f>IF($K$4="Yes",DataSheet!D11,#N/A)</f>
        <v>#N/A</v>
      </c>
      <c r="D11" s="27" t="e">
        <f>IF($K$4="Yes",DataSheet!E11,#N/A)</f>
        <v>#N/A</v>
      </c>
      <c r="E11" s="27" t="e">
        <f t="shared" ca="1" si="0"/>
        <v>#N/A</v>
      </c>
      <c r="F11" s="27">
        <f>IF($K$4="No",DataSheet!D11, #N/A)</f>
        <v>2.8982499410984</v>
      </c>
      <c r="G11" s="27">
        <f>IF($K$4="No",DataSheet!E11,#N/A)</f>
        <v>4.2187325304632903</v>
      </c>
      <c r="H11" s="27">
        <f t="shared" ca="1" si="1"/>
        <v>9.45786360913959</v>
      </c>
      <c r="AL11" s="25"/>
      <c r="AM11" s="25"/>
      <c r="AN11" s="25"/>
    </row>
    <row r="12" spans="1:40" x14ac:dyDescent="0.25">
      <c r="A12">
        <f>DataSheet!B12</f>
        <v>2</v>
      </c>
      <c r="B12">
        <f>DataSheet!C12</f>
        <v>3</v>
      </c>
      <c r="C12" s="27" t="e">
        <f>IF($K$4="Yes",DataSheet!D12,#N/A)</f>
        <v>#N/A</v>
      </c>
      <c r="D12" s="27" t="e">
        <f>IF($K$4="Yes",DataSheet!E12,#N/A)</f>
        <v>#N/A</v>
      </c>
      <c r="E12" s="27" t="e">
        <f t="shared" ca="1" si="0"/>
        <v>#N/A</v>
      </c>
      <c r="F12" s="27">
        <f>IF($K$4="No",DataSheet!D12, #N/A)</f>
        <v>3.2141335120477401</v>
      </c>
      <c r="G12" s="27">
        <f>IF($K$4="No",DataSheet!E12,#N/A)</f>
        <v>4.5095297720922396</v>
      </c>
      <c r="H12" s="27">
        <f t="shared" ca="1" si="1"/>
        <v>10.647070295141701</v>
      </c>
      <c r="L12">
        <f ca="1">L9-L10</f>
        <v>-0.45650759205904334</v>
      </c>
      <c r="O12">
        <f>IF(L5="ERR",#N/A,0)</f>
        <v>0</v>
      </c>
      <c r="P12">
        <f ca="1">IFERROR(IF(L6&lt;&gt;-1,J9+(O12*K9),#N/A),#N/A)</f>
        <v>-1.4532</v>
      </c>
      <c r="Q12">
        <f>IFERROR(IF(L6&lt;&gt;-1,J10+(O12*K10),#N/A),#N/A)</f>
        <v>3.690278940016122</v>
      </c>
      <c r="AL12" s="25"/>
      <c r="AM12" s="25"/>
      <c r="AN12" s="25"/>
    </row>
    <row r="13" spans="1:40" x14ac:dyDescent="0.25">
      <c r="A13">
        <f>DataSheet!B13</f>
        <v>2</v>
      </c>
      <c r="B13">
        <f>DataSheet!C13</f>
        <v>4</v>
      </c>
      <c r="C13" s="27" t="e">
        <f>IF($K$4="Yes",DataSheet!D13,#N/A)</f>
        <v>#N/A</v>
      </c>
      <c r="D13" s="27" t="e">
        <f>IF($K$4="Yes",DataSheet!E13,#N/A)</f>
        <v>#N/A</v>
      </c>
      <c r="E13" s="27" t="e">
        <f t="shared" ca="1" si="0"/>
        <v>#N/A</v>
      </c>
      <c r="F13" s="27">
        <f>IF($K$4="No",DataSheet!D13, #N/A)</f>
        <v>2.0317799362698201</v>
      </c>
      <c r="G13" s="27">
        <f>IF($K$4="No",DataSheet!E13,#N/A)</f>
        <v>6.10622832610518</v>
      </c>
      <c r="H13" s="27">
        <f t="shared" ca="1" si="1"/>
        <v>6.1958645128722001</v>
      </c>
      <c r="O13">
        <f>IF(L5="ERR",#N/A,14)</f>
        <v>14</v>
      </c>
      <c r="P13">
        <f ca="1">IFERROR(IF(L6&lt;&gt;-1,J9+(O13*K9),#N/A),#N/A)</f>
        <v>51.252599999999994</v>
      </c>
      <c r="Q13">
        <f>IFERROR(IF(L6&lt;&gt;-1,J10+(O13*K10),#N/A),#N/A)</f>
        <v>-9.2215199313829856</v>
      </c>
      <c r="AL13" s="25"/>
      <c r="AM13" s="25"/>
      <c r="AN13" s="25"/>
    </row>
    <row r="14" spans="1:40" x14ac:dyDescent="0.25">
      <c r="A14">
        <f>DataSheet!B14</f>
        <v>2</v>
      </c>
      <c r="B14">
        <f>DataSheet!C14</f>
        <v>5</v>
      </c>
      <c r="C14" s="27" t="e">
        <f>IF($K$4="Yes",DataSheet!D14,#N/A)</f>
        <v>#N/A</v>
      </c>
      <c r="D14" s="27" t="e">
        <f>IF($K$4="Yes",DataSheet!E14,#N/A)</f>
        <v>#N/A</v>
      </c>
      <c r="E14" s="27" t="e">
        <f t="shared" ca="1" si="0"/>
        <v>#N/A</v>
      </c>
      <c r="F14" s="27">
        <f>IF($K$4="No",DataSheet!D14, #N/A)</f>
        <v>2.1231733440049898</v>
      </c>
      <c r="G14" s="27">
        <f>IF($K$4="No",DataSheet!E14,#N/A)</f>
        <v>5.1613794627269298</v>
      </c>
      <c r="H14" s="27">
        <f t="shared" ca="1" si="1"/>
        <v>6.5399332189734602</v>
      </c>
      <c r="AN14" s="25"/>
    </row>
    <row r="15" spans="1:40" x14ac:dyDescent="0.25">
      <c r="A15">
        <f>DataSheet!B15</f>
        <v>2</v>
      </c>
      <c r="B15">
        <f>DataSheet!C15</f>
        <v>6</v>
      </c>
      <c r="C15" s="27" t="e">
        <f>IF($K$4="Yes",DataSheet!D15,#N/A)</f>
        <v>#N/A</v>
      </c>
      <c r="D15" s="27" t="e">
        <f>IF($K$4="Yes",DataSheet!E15,#N/A)</f>
        <v>#N/A</v>
      </c>
      <c r="E15" s="27" t="e">
        <f t="shared" ca="1" si="0"/>
        <v>#N/A</v>
      </c>
      <c r="F15" s="27">
        <f>IF($K$4="No",DataSheet!D15, #N/A)</f>
        <v>4.3369017125346803</v>
      </c>
      <c r="G15" s="27">
        <f>IF($K$4="No",DataSheet!E15,#N/A)</f>
        <v>2.7246425726154602</v>
      </c>
      <c r="H15" s="27">
        <f t="shared" ca="1" si="1"/>
        <v>14.8739550515629</v>
      </c>
      <c r="AN15" s="25"/>
    </row>
    <row r="16" spans="1:40" x14ac:dyDescent="0.25">
      <c r="A16">
        <f>DataSheet!B16</f>
        <v>2</v>
      </c>
      <c r="B16">
        <f>DataSheet!C16</f>
        <v>7</v>
      </c>
      <c r="C16" s="27" t="e">
        <f>IF($K$4="Yes",DataSheet!D16,#N/A)</f>
        <v>#N/A</v>
      </c>
      <c r="D16" s="27" t="e">
        <f>IF($K$4="Yes",DataSheet!E16,#N/A)</f>
        <v>#N/A</v>
      </c>
      <c r="E16" s="27" t="e">
        <f t="shared" ca="1" si="0"/>
        <v>#N/A</v>
      </c>
      <c r="F16" s="27">
        <f>IF($K$4="No",DataSheet!D16, #N/A)</f>
        <v>1.9141065490044999</v>
      </c>
      <c r="G16" s="27">
        <f>IF($K$4="No",DataSheet!E16,#N/A)</f>
        <v>4.5003061715236399</v>
      </c>
      <c r="H16" s="27">
        <f t="shared" ca="1" si="1"/>
        <v>5.7528595839362904</v>
      </c>
      <c r="J16" t="s">
        <v>8</v>
      </c>
      <c r="K16" t="s">
        <v>11</v>
      </c>
      <c r="L16" t="s">
        <v>12</v>
      </c>
      <c r="M16" t="s">
        <v>13</v>
      </c>
      <c r="R16" t="s">
        <v>9</v>
      </c>
      <c r="S16" t="s">
        <v>10</v>
      </c>
      <c r="U16" t="s">
        <v>9</v>
      </c>
      <c r="V16" t="s">
        <v>10</v>
      </c>
      <c r="Y16" s="13" t="s">
        <v>11</v>
      </c>
      <c r="Z16" s="15"/>
      <c r="AA16" s="15"/>
      <c r="AB16" s="15"/>
      <c r="AC16" s="16"/>
      <c r="AL16" t="s">
        <v>24</v>
      </c>
      <c r="AN16" s="25"/>
    </row>
    <row r="17" spans="1:42" x14ac:dyDescent="0.25">
      <c r="A17">
        <f>DataSheet!B17</f>
        <v>2</v>
      </c>
      <c r="B17">
        <f>DataSheet!C17</f>
        <v>8</v>
      </c>
      <c r="C17" s="27" t="e">
        <f>IF($K$4="Yes",DataSheet!D17,#N/A)</f>
        <v>#N/A</v>
      </c>
      <c r="D17" s="27" t="e">
        <f>IF($K$4="Yes",DataSheet!E17,#N/A)</f>
        <v>#N/A</v>
      </c>
      <c r="E17" s="27" t="e">
        <f t="shared" ca="1" si="0"/>
        <v>#N/A</v>
      </c>
      <c r="F17" s="27">
        <f>IF($K$4="No",DataSheet!D17, #N/A)</f>
        <v>2.86679380626979</v>
      </c>
      <c r="G17" s="27">
        <f>IF($K$4="No",DataSheet!E17,#N/A)</f>
        <v>4.1193223713567999</v>
      </c>
      <c r="H17" s="27">
        <f t="shared" ca="1" si="1"/>
        <v>9.3394407176243703</v>
      </c>
      <c r="I17">
        <v>1</v>
      </c>
      <c r="J17">
        <v>-1.4532</v>
      </c>
      <c r="K17" s="1">
        <v>10.762499999999999</v>
      </c>
      <c r="L17">
        <v>3.802</v>
      </c>
      <c r="M17">
        <v>3.6061000000000001</v>
      </c>
      <c r="Q17">
        <v>1</v>
      </c>
      <c r="R17">
        <f ca="1">INDIRECT("R"&amp; ROW() &amp;"C"&amp; $N$2,FALSE)</f>
        <v>-1.4532</v>
      </c>
      <c r="S17">
        <f ca="1">INDIRECT("R"&amp; ROW()+14 &amp;"C"&amp; $N$2,FALSE)</f>
        <v>3.7646999999999999</v>
      </c>
      <c r="U17">
        <v>3.690278940016122</v>
      </c>
      <c r="V17">
        <v>-0.92227134795707899</v>
      </c>
      <c r="Y17" s="17" t="e">
        <f>IF(AND($L$3,NOT($L$2)),AE17,IF(AND($L$2,$L$3),AL17,#N/A))</f>
        <v>#N/A</v>
      </c>
      <c r="Z17" s="17" t="e">
        <f>IF(AND($L$3,NOT($L$2)),AF17,IF(AND($L$2,$L$3),AM17,#N/A))</f>
        <v>#N/A</v>
      </c>
      <c r="AA17" s="17"/>
      <c r="AB17" s="17" t="e">
        <f t="shared" ref="AB17:AC17" si="2">IF(AND($L$3,NOT($L$2)),AH17,IF(AND($L$2,$L$3),AO17,#N/A))</f>
        <v>#N/A</v>
      </c>
      <c r="AC17" s="17" t="e">
        <f t="shared" si="2"/>
        <v>#N/A</v>
      </c>
      <c r="AE17" s="17">
        <v>-6</v>
      </c>
      <c r="AF17" s="14">
        <v>3.9842857592609967E-3</v>
      </c>
      <c r="AG17" s="14"/>
      <c r="AH17" s="14">
        <v>-5.3865702837156135</v>
      </c>
      <c r="AI17" s="18">
        <v>7.4802638640450681E-3</v>
      </c>
      <c r="AL17" s="25">
        <v>-1.8235294117647058</v>
      </c>
      <c r="AM17" s="25">
        <v>5.3194975528774059E-5</v>
      </c>
      <c r="AN17" s="25"/>
      <c r="AO17" s="26">
        <v>-0.83326379041898535</v>
      </c>
      <c r="AP17" s="25">
        <v>1.327685051141362</v>
      </c>
    </row>
    <row r="18" spans="1:42" x14ac:dyDescent="0.25">
      <c r="A18">
        <f>DataSheet!B18</f>
        <v>3</v>
      </c>
      <c r="B18">
        <f>DataSheet!C18</f>
        <v>1</v>
      </c>
      <c r="C18" s="27" t="e">
        <f>IF($K$4="Yes",DataSheet!D18,#N/A)</f>
        <v>#N/A</v>
      </c>
      <c r="D18" s="27" t="e">
        <f>IF($K$4="Yes",DataSheet!E18,#N/A)</f>
        <v>#N/A</v>
      </c>
      <c r="E18" s="27" t="e">
        <f t="shared" ca="1" si="0"/>
        <v>#N/A</v>
      </c>
      <c r="F18" s="27">
        <f>IF($K$4="No",DataSheet!D18, #N/A)</f>
        <v>2.39619692474905</v>
      </c>
      <c r="G18" s="27">
        <f>IF($K$4="No",DataSheet!E18,#N/A)</f>
        <v>9.9877790656076595</v>
      </c>
      <c r="H18" s="27">
        <f t="shared" ca="1" si="1"/>
        <v>7.5677849261113304</v>
      </c>
      <c r="I18">
        <v>2</v>
      </c>
      <c r="J18">
        <v>-1.4532</v>
      </c>
      <c r="K18" s="1">
        <v>10.762499999999999</v>
      </c>
      <c r="L18">
        <v>7.1059999999999999</v>
      </c>
      <c r="M18">
        <v>6.5998999999999999</v>
      </c>
      <c r="Q18">
        <v>2</v>
      </c>
      <c r="R18">
        <f t="shared" ref="R18:R28" ca="1" si="3">INDIRECT("R"&amp; ROW() &amp;"C"&amp; $N$2,FALSE)</f>
        <v>-1.4532</v>
      </c>
      <c r="S18">
        <f t="shared" ref="S18:S28" ca="1" si="4">INDIRECT("R"&amp; ROW()+14 &amp;"C"&amp; $N$2,FALSE)</f>
        <v>3.7646999999999999</v>
      </c>
      <c r="U18">
        <v>6.2123648275731131</v>
      </c>
      <c r="V18">
        <v>-0.686397675471769</v>
      </c>
      <c r="Y18" s="17" t="e">
        <f t="shared" ref="Y18:Y45" si="5">IF(AND($L$3,NOT($L$2)),AE18,IF(AND($L$2,$L$3),AL18,#N/A))</f>
        <v>#N/A</v>
      </c>
      <c r="Z18" s="17" t="e">
        <f t="shared" ref="Z18:Z45" si="6">IF(AND($L$3,NOT($L$2)),AF18,IF(AND($L$2,$L$3),AM18,#N/A))</f>
        <v>#N/A</v>
      </c>
      <c r="AA18" s="14"/>
      <c r="AB18" s="17" t="e">
        <f t="shared" ref="AB18:AB28" si="7">IF(AND($L$3,NOT($L$2)),AH18,IF(AND($L$2,$L$3),AO18,#N/A))</f>
        <v>#N/A</v>
      </c>
      <c r="AC18" s="17" t="e">
        <f t="shared" ref="AC18:AC28" si="8">IF(AND($L$3,NOT($L$2)),AI18,IF(AND($L$2,$L$3),AP18,#N/A))</f>
        <v>#N/A</v>
      </c>
      <c r="AE18" s="17">
        <v>-5.5</v>
      </c>
      <c r="AF18" s="14">
        <v>6.6875180911604671E-3</v>
      </c>
      <c r="AG18" s="14"/>
      <c r="AH18" s="14">
        <v>-2.1863242294657086</v>
      </c>
      <c r="AI18" s="18">
        <v>7.6744376020393981E-2</v>
      </c>
      <c r="AL18" s="25">
        <v>-1.7647058823529411</v>
      </c>
      <c r="AM18" s="25">
        <v>2.3742013085648473E-4</v>
      </c>
      <c r="AN18" s="25"/>
      <c r="AO18" s="26">
        <v>-0.83313364485427244</v>
      </c>
      <c r="AP18" s="25">
        <v>1.3266585257348287</v>
      </c>
    </row>
    <row r="19" spans="1:42" x14ac:dyDescent="0.25">
      <c r="A19">
        <f>DataSheet!B19</f>
        <v>3</v>
      </c>
      <c r="B19">
        <f>DataSheet!C19</f>
        <v>2</v>
      </c>
      <c r="C19" s="27" t="e">
        <f>IF($K$4="Yes",DataSheet!D19,#N/A)</f>
        <v>#N/A</v>
      </c>
      <c r="D19" s="27" t="e">
        <f>IF($K$4="Yes",DataSheet!E19,#N/A)</f>
        <v>#N/A</v>
      </c>
      <c r="E19" s="27" t="e">
        <f t="shared" ca="1" si="0"/>
        <v>#N/A</v>
      </c>
      <c r="F19" s="27">
        <f>IF($K$4="No",DataSheet!D19, #N/A)</f>
        <v>3.5509274508898998</v>
      </c>
      <c r="G19" s="27">
        <f>IF($K$4="No",DataSheet!E19,#N/A)</f>
        <v>7.76857936094809</v>
      </c>
      <c r="H19" s="27">
        <f t="shared" ca="1" si="1"/>
        <v>11.9149982303376</v>
      </c>
      <c r="I19">
        <v>3</v>
      </c>
      <c r="J19">
        <v>-1.4532</v>
      </c>
      <c r="K19" s="1">
        <v>10.762499999999999</v>
      </c>
      <c r="L19">
        <v>12.662599999999999</v>
      </c>
      <c r="M19">
        <v>12.133800000000001</v>
      </c>
      <c r="Q19">
        <v>3</v>
      </c>
      <c r="R19">
        <f t="shared" ca="1" si="3"/>
        <v>-1.4532</v>
      </c>
      <c r="S19">
        <f t="shared" ca="1" si="4"/>
        <v>3.7646999999999999</v>
      </c>
      <c r="U19">
        <v>11.356723222073642</v>
      </c>
      <c r="V19">
        <v>-0.60975333059593317</v>
      </c>
      <c r="Y19" s="17" t="e">
        <f t="shared" si="5"/>
        <v>#N/A</v>
      </c>
      <c r="Z19" s="17" t="e">
        <f t="shared" si="6"/>
        <v>#N/A</v>
      </c>
      <c r="AA19" s="14"/>
      <c r="AB19" s="17" t="e">
        <f t="shared" si="7"/>
        <v>#N/A</v>
      </c>
      <c r="AC19" s="17" t="e">
        <f t="shared" si="8"/>
        <v>#N/A</v>
      </c>
      <c r="AE19" s="17">
        <v>-5</v>
      </c>
      <c r="AF19" s="14">
        <v>1.0792807485399092E-2</v>
      </c>
      <c r="AG19" s="14"/>
      <c r="AH19" s="14">
        <v>-0.41070207923705349</v>
      </c>
      <c r="AI19" s="18">
        <v>0.13959387832435718</v>
      </c>
      <c r="AL19" s="25">
        <v>-1.7058823529411764</v>
      </c>
      <c r="AM19" s="25">
        <v>9.4645837236844907E-4</v>
      </c>
      <c r="AN19" s="25"/>
      <c r="AO19" s="26">
        <v>-0.85769224845456504</v>
      </c>
      <c r="AP19" s="25">
        <v>1.520173103616097</v>
      </c>
    </row>
    <row r="20" spans="1:42" x14ac:dyDescent="0.25">
      <c r="A20">
        <f>DataSheet!B20</f>
        <v>3</v>
      </c>
      <c r="B20">
        <f>DataSheet!C20</f>
        <v>3</v>
      </c>
      <c r="C20" s="27" t="e">
        <f>IF($K$4="Yes",DataSheet!D20,#N/A)</f>
        <v>#N/A</v>
      </c>
      <c r="D20" s="27" t="e">
        <f>IF($K$4="Yes",DataSheet!E20,#N/A)</f>
        <v>#N/A</v>
      </c>
      <c r="E20" s="27" t="e">
        <f t="shared" ca="1" si="0"/>
        <v>#N/A</v>
      </c>
      <c r="F20" s="27">
        <f>IF($K$4="No",DataSheet!D20, #N/A)</f>
        <v>3.3284868696948999</v>
      </c>
      <c r="G20" s="27">
        <f>IF($K$4="No",DataSheet!E20,#N/A)</f>
        <v>9.3797880756159504</v>
      </c>
      <c r="H20" s="27">
        <f t="shared" ca="1" si="1"/>
        <v>11.0775763106084</v>
      </c>
      <c r="I20">
        <v>4</v>
      </c>
      <c r="J20">
        <v>-1.4532</v>
      </c>
      <c r="K20" s="1">
        <v>10.762499999999999</v>
      </c>
      <c r="L20">
        <v>15.2485</v>
      </c>
      <c r="M20">
        <v>14.8721</v>
      </c>
      <c r="Q20">
        <v>4</v>
      </c>
      <c r="R20">
        <f t="shared" ca="1" si="3"/>
        <v>-1.4532</v>
      </c>
      <c r="S20">
        <f t="shared" ca="1" si="4"/>
        <v>3.7646999999999999</v>
      </c>
      <c r="U20">
        <v>15.524695253429947</v>
      </c>
      <c r="V20">
        <v>-1.0965517137880607</v>
      </c>
      <c r="Y20" s="17" t="e">
        <f t="shared" si="5"/>
        <v>#N/A</v>
      </c>
      <c r="Z20" s="17" t="e">
        <f t="shared" si="6"/>
        <v>#N/A</v>
      </c>
      <c r="AA20" s="14"/>
      <c r="AB20" s="17" t="e">
        <f t="shared" si="7"/>
        <v>#N/A</v>
      </c>
      <c r="AC20" s="17" t="e">
        <f t="shared" si="8"/>
        <v>#N/A</v>
      </c>
      <c r="AE20" s="17">
        <v>-4.5</v>
      </c>
      <c r="AF20" s="14">
        <v>1.674784222605024E-2</v>
      </c>
      <c r="AG20" s="14"/>
      <c r="AH20" s="14">
        <v>4.4072239611405363E-2</v>
      </c>
      <c r="AI20" s="18">
        <v>0.15025649128690355</v>
      </c>
      <c r="AL20" s="25">
        <v>-1.6470588235294117</v>
      </c>
      <c r="AM20" s="25">
        <v>3.3699429244890052E-3</v>
      </c>
      <c r="AN20" s="25"/>
      <c r="AO20" s="26">
        <v>-0.93200946765266435</v>
      </c>
      <c r="AP20" s="25">
        <v>2.0358395427942368</v>
      </c>
    </row>
    <row r="21" spans="1:42" x14ac:dyDescent="0.25">
      <c r="A21">
        <f>DataSheet!B21</f>
        <v>3</v>
      </c>
      <c r="B21">
        <f>DataSheet!C21</f>
        <v>4</v>
      </c>
      <c r="C21" s="27" t="e">
        <f>IF($K$4="Yes",DataSheet!D21,#N/A)</f>
        <v>#N/A</v>
      </c>
      <c r="D21" s="27" t="e">
        <f>IF($K$4="Yes",DataSheet!E21,#N/A)</f>
        <v>#N/A</v>
      </c>
      <c r="E21" s="27" t="e">
        <f t="shared" ca="1" si="0"/>
        <v>#N/A</v>
      </c>
      <c r="F21" s="27">
        <f>IF($K$4="No",DataSheet!D21, #N/A)</f>
        <v>2.2997389001019801</v>
      </c>
      <c r="G21" s="27">
        <f>IF($K$4="No",DataSheet!E21,#N/A)</f>
        <v>10.0359374271373</v>
      </c>
      <c r="H21" s="27">
        <f t="shared" ca="1" si="1"/>
        <v>7.2046494598250499</v>
      </c>
      <c r="I21">
        <v>5</v>
      </c>
      <c r="J21">
        <v>-1.4532</v>
      </c>
      <c r="K21" s="1">
        <v>10.762499999999999</v>
      </c>
      <c r="L21">
        <v>23.365600000000001</v>
      </c>
      <c r="M21">
        <v>23.020099999999999</v>
      </c>
      <c r="Q21">
        <v>5</v>
      </c>
      <c r="R21">
        <f t="shared" ca="1" si="3"/>
        <v>-1.4532</v>
      </c>
      <c r="S21">
        <f t="shared" ca="1" si="4"/>
        <v>3.7646999999999999</v>
      </c>
      <c r="U21">
        <v>22.63254336049819</v>
      </c>
      <c r="V21">
        <v>-0.88272933973710455</v>
      </c>
      <c r="Y21" s="17" t="e">
        <f t="shared" si="5"/>
        <v>#N/A</v>
      </c>
      <c r="Z21" s="17" t="e">
        <f t="shared" si="6"/>
        <v>#N/A</v>
      </c>
      <c r="AA21" s="14"/>
      <c r="AB21" s="17" t="e">
        <f t="shared" si="7"/>
        <v>#N/A</v>
      </c>
      <c r="AC21" s="17" t="e">
        <f t="shared" si="8"/>
        <v>#N/A</v>
      </c>
      <c r="AE21" s="17">
        <v>-4</v>
      </c>
      <c r="AF21" s="14">
        <v>2.4988389182592274E-2</v>
      </c>
      <c r="AG21" s="14"/>
      <c r="AH21" s="14">
        <v>1.4088984967030236</v>
      </c>
      <c r="AI21" s="18">
        <v>0.15420862238899583</v>
      </c>
      <c r="AL21" s="25">
        <v>-1.588235294117647</v>
      </c>
      <c r="AM21" s="25">
        <v>1.0717182451560907E-2</v>
      </c>
      <c r="AN21" s="25"/>
      <c r="AO21" s="26">
        <v>-0.95863253998682896</v>
      </c>
      <c r="AP21" s="25">
        <v>2.163384673422208</v>
      </c>
    </row>
    <row r="22" spans="1:42" x14ac:dyDescent="0.25">
      <c r="A22">
        <f>DataSheet!B22</f>
        <v>3</v>
      </c>
      <c r="B22">
        <f>DataSheet!C22</f>
        <v>5</v>
      </c>
      <c r="C22" s="27" t="e">
        <f>IF($K$4="Yes",DataSheet!D22,#N/A)</f>
        <v>#N/A</v>
      </c>
      <c r="D22" s="27" t="e">
        <f>IF($K$4="Yes",DataSheet!E22,#N/A)</f>
        <v>#N/A</v>
      </c>
      <c r="E22" s="27" t="e">
        <f t="shared" ca="1" si="0"/>
        <v>#N/A</v>
      </c>
      <c r="F22" s="27">
        <f>IF($K$4="No",DataSheet!D22, #N/A)</f>
        <v>2.8143474019839001</v>
      </c>
      <c r="G22" s="27">
        <f>IF($K$4="No",DataSheet!E22,#N/A)</f>
        <v>11.752359820135201</v>
      </c>
      <c r="H22" s="27">
        <f t="shared" ca="1" si="1"/>
        <v>9.1419957715446696</v>
      </c>
      <c r="I22">
        <v>6</v>
      </c>
      <c r="J22">
        <v>-1.4532</v>
      </c>
      <c r="K22" s="1">
        <v>10.762499999999999</v>
      </c>
      <c r="L22">
        <v>28.131699999999999</v>
      </c>
      <c r="M22">
        <v>28.237500000000001</v>
      </c>
      <c r="Q22">
        <v>6</v>
      </c>
      <c r="R22">
        <f t="shared" ca="1" si="3"/>
        <v>-1.4532</v>
      </c>
      <c r="S22">
        <f t="shared" ca="1" si="4"/>
        <v>3.7646999999999999</v>
      </c>
      <c r="U22">
        <v>29.558091725635386</v>
      </c>
      <c r="V22">
        <v>-1.2713668758361478</v>
      </c>
      <c r="Y22" s="17" t="e">
        <f t="shared" si="5"/>
        <v>#N/A</v>
      </c>
      <c r="Z22" s="17" t="e">
        <f t="shared" si="6"/>
        <v>#N/A</v>
      </c>
      <c r="AA22" s="14"/>
      <c r="AB22" s="17" t="e">
        <f t="shared" si="7"/>
        <v>#N/A</v>
      </c>
      <c r="AC22" s="17" t="e">
        <f t="shared" si="8"/>
        <v>#N/A</v>
      </c>
      <c r="AE22" s="17">
        <v>-3.5</v>
      </c>
      <c r="AF22" s="14">
        <v>3.58486356315387E-2</v>
      </c>
      <c r="AG22" s="14"/>
      <c r="AH22" s="14">
        <v>1.8426360723106419</v>
      </c>
      <c r="AI22" s="18">
        <v>0.14625076031065112</v>
      </c>
      <c r="AL22" s="25">
        <v>-1.5294117647058822</v>
      </c>
      <c r="AM22" s="25">
        <v>3.0442180305554827E-2</v>
      </c>
      <c r="AN22" s="25"/>
      <c r="AO22" s="26">
        <v>-1.0442851070490073</v>
      </c>
      <c r="AP22" s="25">
        <v>2.2483225956585069</v>
      </c>
    </row>
    <row r="23" spans="1:42" x14ac:dyDescent="0.25">
      <c r="A23">
        <f>DataSheet!B23</f>
        <v>3</v>
      </c>
      <c r="B23">
        <f>DataSheet!C23</f>
        <v>6</v>
      </c>
      <c r="C23" s="27" t="e">
        <f>IF($K$4="Yes",DataSheet!D23,#N/A)</f>
        <v>#N/A</v>
      </c>
      <c r="D23" s="27" t="e">
        <f>IF($K$4="Yes",DataSheet!E23,#N/A)</f>
        <v>#N/A</v>
      </c>
      <c r="E23" s="27" t="e">
        <f t="shared" ca="1" si="0"/>
        <v>#N/A</v>
      </c>
      <c r="F23" s="27">
        <f>IF($K$4="No",DataSheet!D23, #N/A)</f>
        <v>2.1825703851553802</v>
      </c>
      <c r="G23" s="27">
        <f>IF($K$4="No",DataSheet!E23,#N/A)</f>
        <v>9.5002635294508604</v>
      </c>
      <c r="H23" s="27">
        <f t="shared" ca="1" si="1"/>
        <v>6.7635452233980997</v>
      </c>
      <c r="I23">
        <v>7</v>
      </c>
      <c r="J23">
        <v>-1.4532</v>
      </c>
      <c r="K23" s="1">
        <v>10.762499999999999</v>
      </c>
      <c r="L23">
        <v>33.5212</v>
      </c>
      <c r="M23">
        <v>33.450800000000001</v>
      </c>
      <c r="Q23">
        <v>7</v>
      </c>
      <c r="R23">
        <f t="shared" ca="1" si="3"/>
        <v>-1.4532</v>
      </c>
      <c r="S23">
        <f t="shared" ca="1" si="4"/>
        <v>3.7646999999999999</v>
      </c>
      <c r="U23">
        <v>30.751852486473314</v>
      </c>
      <c r="V23">
        <v>-0.65317756958904272</v>
      </c>
      <c r="Y23" s="17" t="e">
        <f t="shared" si="5"/>
        <v>#N/A</v>
      </c>
      <c r="Z23" s="17" t="e">
        <f t="shared" si="6"/>
        <v>#N/A</v>
      </c>
      <c r="AA23" s="14"/>
      <c r="AB23" s="17" t="e">
        <f t="shared" si="7"/>
        <v>#N/A</v>
      </c>
      <c r="AC23" s="17" t="e">
        <f t="shared" si="8"/>
        <v>#N/A</v>
      </c>
      <c r="AE23" s="17">
        <v>-3</v>
      </c>
      <c r="AF23" s="14">
        <v>4.9449507608085544E-2</v>
      </c>
      <c r="AG23" s="14"/>
      <c r="AH23" s="14">
        <v>2.0232214681318492</v>
      </c>
      <c r="AI23" s="18">
        <v>0.14181948097429695</v>
      </c>
      <c r="AL23" s="25">
        <v>-1.4705882352941175</v>
      </c>
      <c r="AM23" s="25">
        <v>7.7233894445048287E-2</v>
      </c>
      <c r="AN23" s="25"/>
      <c r="AO23" s="26">
        <v>-1.0170985246338711</v>
      </c>
      <c r="AP23" s="25">
        <v>2.2793913948435081</v>
      </c>
    </row>
    <row r="24" spans="1:42" x14ac:dyDescent="0.25">
      <c r="A24">
        <f>DataSheet!B24</f>
        <v>3</v>
      </c>
      <c r="B24">
        <f>DataSheet!C24</f>
        <v>7</v>
      </c>
      <c r="C24" s="27" t="e">
        <f>IF($K$4="Yes",DataSheet!D24,#N/A)</f>
        <v>#N/A</v>
      </c>
      <c r="D24" s="27" t="e">
        <f>IF($K$4="Yes",DataSheet!E24,#N/A)</f>
        <v>#N/A</v>
      </c>
      <c r="E24" s="27" t="e">
        <f t="shared" ca="1" si="0"/>
        <v>#N/A</v>
      </c>
      <c r="F24" s="27">
        <f>IF($K$4="No",DataSheet!D24, #N/A)</f>
        <v>5.0126461920041896</v>
      </c>
      <c r="G24" s="27">
        <f>IF($K$4="No",DataSheet!E24,#N/A)</f>
        <v>8.9216865332371693</v>
      </c>
      <c r="H24" s="27">
        <f t="shared" ca="1" si="1"/>
        <v>17.417929879374</v>
      </c>
      <c r="I24">
        <v>8</v>
      </c>
      <c r="J24">
        <v>-1.4532</v>
      </c>
      <c r="K24" s="1">
        <v>10.762499999999999</v>
      </c>
      <c r="L24">
        <v>35.5822</v>
      </c>
      <c r="M24">
        <v>35.549700000000001</v>
      </c>
      <c r="Q24">
        <v>8</v>
      </c>
      <c r="R24">
        <f t="shared" ca="1" si="3"/>
        <v>-1.4532</v>
      </c>
      <c r="S24">
        <f t="shared" ca="1" si="4"/>
        <v>3.7646999999999999</v>
      </c>
      <c r="U24">
        <v>34.905465902182442</v>
      </c>
      <c r="V24">
        <v>-0.9402116508334174</v>
      </c>
      <c r="Y24" s="17" t="e">
        <f t="shared" si="5"/>
        <v>#N/A</v>
      </c>
      <c r="Z24" s="17" t="e">
        <f t="shared" si="6"/>
        <v>#N/A</v>
      </c>
      <c r="AA24" s="14"/>
      <c r="AB24" s="17" t="e">
        <f t="shared" si="7"/>
        <v>#N/A</v>
      </c>
      <c r="AC24" s="17" t="e">
        <f t="shared" si="8"/>
        <v>#N/A</v>
      </c>
      <c r="AE24" s="17">
        <v>-2.5</v>
      </c>
      <c r="AF24" s="14">
        <v>6.5585265560803269E-2</v>
      </c>
      <c r="AG24" s="14"/>
      <c r="AH24" s="14">
        <v>2.0399586511871917</v>
      </c>
      <c r="AI24" s="18">
        <v>0.14137898303425309</v>
      </c>
      <c r="AL24" s="25">
        <v>-1.4117647058823528</v>
      </c>
      <c r="AM24" s="25">
        <v>0.17501576288282958</v>
      </c>
      <c r="AN24" s="25"/>
      <c r="AO24" s="26">
        <v>-1.0224614606586886</v>
      </c>
      <c r="AP24" s="25">
        <v>2.2775761867740836</v>
      </c>
    </row>
    <row r="25" spans="1:42" x14ac:dyDescent="0.25">
      <c r="A25">
        <f>DataSheet!B25</f>
        <v>3</v>
      </c>
      <c r="B25">
        <f>DataSheet!C25</f>
        <v>8</v>
      </c>
      <c r="C25" s="27" t="e">
        <f>IF($K$4="Yes",DataSheet!D25,#N/A)</f>
        <v>#N/A</v>
      </c>
      <c r="D25" s="27" t="e">
        <f>IF($K$4="Yes",DataSheet!E25,#N/A)</f>
        <v>#N/A</v>
      </c>
      <c r="E25" s="27" t="e">
        <f t="shared" ca="1" si="0"/>
        <v>#N/A</v>
      </c>
      <c r="F25" s="27">
        <f>IF($K$4="No",DataSheet!D25, #N/A)</f>
        <v>3.4046339287534901</v>
      </c>
      <c r="G25" s="27">
        <f>IF($K$4="No",DataSheet!E25,#N/A)</f>
        <v>8.2699318088501297</v>
      </c>
      <c r="H25" s="27">
        <f t="shared" ca="1" si="1"/>
        <v>11.3642470971888</v>
      </c>
      <c r="I25">
        <v>9</v>
      </c>
      <c r="J25">
        <v>-1.4532</v>
      </c>
      <c r="K25" s="1">
        <v>10.762499999999999</v>
      </c>
      <c r="L25">
        <v>41.534300000000002</v>
      </c>
      <c r="M25">
        <v>43.013199999999998</v>
      </c>
      <c r="Q25">
        <v>9</v>
      </c>
      <c r="R25">
        <f t="shared" ca="1" si="3"/>
        <v>-1.4532</v>
      </c>
      <c r="S25">
        <f t="shared" ca="1" si="4"/>
        <v>3.7646999999999999</v>
      </c>
      <c r="U25">
        <v>47.450847893680034</v>
      </c>
      <c r="V25">
        <v>-1.693769774656755</v>
      </c>
      <c r="Y25" s="17" t="e">
        <f t="shared" si="5"/>
        <v>#N/A</v>
      </c>
      <c r="Z25" s="17" t="e">
        <f t="shared" si="6"/>
        <v>#N/A</v>
      </c>
      <c r="AA25" s="14"/>
      <c r="AB25" s="17" t="e">
        <f t="shared" si="7"/>
        <v>#N/A</v>
      </c>
      <c r="AC25" s="17" t="e">
        <f t="shared" si="8"/>
        <v>#N/A</v>
      </c>
      <c r="AE25" s="17">
        <v>-2</v>
      </c>
      <c r="AF25" s="14">
        <v>8.3638370141366158E-2</v>
      </c>
      <c r="AG25" s="14"/>
      <c r="AH25" s="14">
        <v>2.3855423148081316</v>
      </c>
      <c r="AI25" s="18">
        <v>0.13128665544924192</v>
      </c>
      <c r="AL25" s="25">
        <v>-1.3529411764705881</v>
      </c>
      <c r="AM25" s="25">
        <v>0.35422845692707794</v>
      </c>
      <c r="AN25" s="25"/>
      <c r="AO25" s="26">
        <v>-1.1928978639511665</v>
      </c>
      <c r="AP25" s="25">
        <v>1.3616151872759377</v>
      </c>
    </row>
    <row r="26" spans="1:42" x14ac:dyDescent="0.25">
      <c r="A26">
        <f>DataSheet!B26</f>
        <v>4</v>
      </c>
      <c r="B26">
        <f>DataSheet!C26</f>
        <v>1</v>
      </c>
      <c r="C26" s="27" t="e">
        <f>IF($K$4="Yes",DataSheet!D26,#N/A)</f>
        <v>#N/A</v>
      </c>
      <c r="D26" s="27" t="e">
        <f>IF($K$4="Yes",DataSheet!E26,#N/A)</f>
        <v>#N/A</v>
      </c>
      <c r="E26" s="27" t="e">
        <f t="shared" ca="1" si="0"/>
        <v>#N/A</v>
      </c>
      <c r="F26" s="27">
        <f>IF($K$4="No",DataSheet!D26, #N/A)</f>
        <v>3.2928033273841901</v>
      </c>
      <c r="G26" s="27">
        <f>IF($K$4="No",DataSheet!E26,#N/A)</f>
        <v>12.1012533355453</v>
      </c>
      <c r="H26" s="27">
        <f t="shared" ca="1" si="1"/>
        <v>10.9432385007356</v>
      </c>
      <c r="I26">
        <v>10</v>
      </c>
      <c r="J26">
        <v>-1.4532</v>
      </c>
      <c r="K26" s="1">
        <v>10.762499999999999</v>
      </c>
      <c r="L26">
        <v>47.7254</v>
      </c>
      <c r="M26">
        <v>48.889200000000002</v>
      </c>
      <c r="Q26">
        <v>10</v>
      </c>
      <c r="R26">
        <f t="shared" ca="1" si="3"/>
        <v>-1.4532</v>
      </c>
      <c r="S26">
        <f t="shared" ca="1" si="4"/>
        <v>3.7646999999999999</v>
      </c>
      <c r="U26">
        <v>49.400149107743928</v>
      </c>
      <c r="V26">
        <v>-1.1970707360461581</v>
      </c>
      <c r="Y26" s="17" t="e">
        <f t="shared" si="5"/>
        <v>#N/A</v>
      </c>
      <c r="Z26" s="17" t="e">
        <f t="shared" si="6"/>
        <v>#N/A</v>
      </c>
      <c r="AA26" s="14"/>
      <c r="AB26" s="17" t="e">
        <f t="shared" si="7"/>
        <v>#N/A</v>
      </c>
      <c r="AC26" s="17" t="e">
        <f t="shared" si="8"/>
        <v>#N/A</v>
      </c>
      <c r="AE26" s="17">
        <v>-1.5</v>
      </c>
      <c r="AF26" s="14">
        <v>0.10255570177042553</v>
      </c>
      <c r="AG26" s="14"/>
      <c r="AH26" s="14">
        <v>2.7032865669503945</v>
      </c>
      <c r="AI26" s="18">
        <v>0.1206319307671798</v>
      </c>
      <c r="AL26" s="25">
        <v>-1.2941176470588234</v>
      </c>
      <c r="AM26" s="25">
        <v>0.64036381004143472</v>
      </c>
      <c r="AO26" s="26">
        <v>-1.1452688300104121</v>
      </c>
      <c r="AP26" s="25">
        <v>1.729648664429585</v>
      </c>
    </row>
    <row r="27" spans="1:42" x14ac:dyDescent="0.25">
      <c r="A27">
        <f>DataSheet!B27</f>
        <v>4</v>
      </c>
      <c r="B27">
        <f>DataSheet!C27</f>
        <v>2</v>
      </c>
      <c r="C27" s="27" t="e">
        <f>IF($K$4="Yes",DataSheet!D27,#N/A)</f>
        <v>#N/A</v>
      </c>
      <c r="D27" s="27" t="e">
        <f>IF($K$4="Yes",DataSheet!E27,#N/A)</f>
        <v>#N/A</v>
      </c>
      <c r="E27" s="27" t="e">
        <f t="shared" ca="1" si="0"/>
        <v>#N/A</v>
      </c>
      <c r="F27" s="27">
        <f>IF($K$4="No",DataSheet!D27, #N/A)</f>
        <v>3.1645218156683401</v>
      </c>
      <c r="G27" s="27">
        <f>IF($K$4="No",DataSheet!E27,#N/A)</f>
        <v>11.482337152879101</v>
      </c>
      <c r="H27" s="27">
        <f t="shared" ca="1" si="1"/>
        <v>10.460297172180701</v>
      </c>
      <c r="I27">
        <v>11</v>
      </c>
      <c r="J27">
        <v>-1.4532</v>
      </c>
      <c r="K27" s="1">
        <v>10.762499999999999</v>
      </c>
      <c r="L27">
        <v>54.8262</v>
      </c>
      <c r="M27">
        <v>56.234299999999998</v>
      </c>
      <c r="Q27">
        <v>11</v>
      </c>
      <c r="R27">
        <f t="shared" ca="1" si="3"/>
        <v>-1.4532</v>
      </c>
      <c r="S27">
        <f t="shared" ca="1" si="4"/>
        <v>3.7646999999999999</v>
      </c>
      <c r="U27">
        <v>45.452546029711719</v>
      </c>
      <c r="V27">
        <v>-0.20514837096672461</v>
      </c>
      <c r="Y27" s="17" t="e">
        <f t="shared" si="5"/>
        <v>#N/A</v>
      </c>
      <c r="Z27" s="17" t="e">
        <f t="shared" si="6"/>
        <v>#N/A</v>
      </c>
      <c r="AA27" s="14"/>
      <c r="AB27" s="17" t="e">
        <f t="shared" si="7"/>
        <v>#N/A</v>
      </c>
      <c r="AC27" s="17" t="e">
        <f t="shared" si="8"/>
        <v>#N/A</v>
      </c>
      <c r="AE27" s="17">
        <v>-1</v>
      </c>
      <c r="AF27" s="14">
        <v>0.12091189570071825</v>
      </c>
      <c r="AG27" s="14"/>
      <c r="AH27" s="14">
        <v>2.8252259352344105</v>
      </c>
      <c r="AI27" s="18">
        <v>0.11628614394532064</v>
      </c>
      <c r="AL27" s="25">
        <v>-1.2352941176470587</v>
      </c>
      <c r="AM27" s="25">
        <v>1.033968155284634</v>
      </c>
      <c r="AO27" s="26">
        <v>-1.1499268683722843</v>
      </c>
      <c r="AP27" s="25">
        <v>1.6951782329506844</v>
      </c>
    </row>
    <row r="28" spans="1:42" x14ac:dyDescent="0.25">
      <c r="A28">
        <f>DataSheet!B28</f>
        <v>4</v>
      </c>
      <c r="B28">
        <f>DataSheet!C28</f>
        <v>3</v>
      </c>
      <c r="C28" s="27" t="e">
        <f>IF($K$4="Yes",DataSheet!D28,#N/A)</f>
        <v>#N/A</v>
      </c>
      <c r="D28" s="27" t="e">
        <f>IF($K$4="Yes",DataSheet!E28,#N/A)</f>
        <v>#N/A</v>
      </c>
      <c r="E28" s="27" t="e">
        <f t="shared" ca="1" si="0"/>
        <v>#N/A</v>
      </c>
      <c r="F28" s="27">
        <f>IF($K$4="No",DataSheet!D28, #N/A)</f>
        <v>4.80739870029816</v>
      </c>
      <c r="G28" s="27">
        <f>IF($K$4="No",DataSheet!E28,#N/A)</f>
        <v>10.648009640886301</v>
      </c>
      <c r="H28" s="27">
        <f t="shared" ca="1" si="1"/>
        <v>16.645234773109198</v>
      </c>
      <c r="I28">
        <v>12</v>
      </c>
      <c r="J28">
        <v>-1.4532</v>
      </c>
      <c r="K28" s="1">
        <v>10.762499999999999</v>
      </c>
      <c r="L28">
        <v>59.209899999999998</v>
      </c>
      <c r="M28">
        <v>61.301200000000001</v>
      </c>
      <c r="Q28">
        <v>12</v>
      </c>
      <c r="R28">
        <f t="shared" ca="1" si="3"/>
        <v>-1.4532</v>
      </c>
      <c r="S28">
        <f t="shared" ca="1" si="4"/>
        <v>3.7646999999999999</v>
      </c>
      <c r="U28">
        <v>59.227777125614182</v>
      </c>
      <c r="V28">
        <v>-1.0273802926427251</v>
      </c>
      <c r="Y28" s="17" t="e">
        <f t="shared" si="5"/>
        <v>#N/A</v>
      </c>
      <c r="Z28" s="17" t="e">
        <f t="shared" si="6"/>
        <v>#N/A</v>
      </c>
      <c r="AA28" s="14"/>
      <c r="AB28" s="17" t="e">
        <f t="shared" si="7"/>
        <v>#N/A</v>
      </c>
      <c r="AC28" s="17" t="e">
        <f t="shared" si="8"/>
        <v>#N/A</v>
      </c>
      <c r="AE28" s="17">
        <v>-0.5</v>
      </c>
      <c r="AF28" s="14">
        <v>0.13706709852135779</v>
      </c>
      <c r="AG28" s="14"/>
      <c r="AH28" s="14">
        <v>2.882652731270964</v>
      </c>
      <c r="AI28" s="18">
        <v>0.11420171771990899</v>
      </c>
      <c r="AL28" s="25">
        <v>-1.1764705882352939</v>
      </c>
      <c r="AM28" s="25">
        <v>1.4911612091509043</v>
      </c>
      <c r="AO28" s="26">
        <v>-1.1960829442457384</v>
      </c>
      <c r="AP28" s="25">
        <v>1.3364682704043283</v>
      </c>
    </row>
    <row r="29" spans="1:42" x14ac:dyDescent="0.25">
      <c r="A29">
        <f>DataSheet!B29</f>
        <v>4</v>
      </c>
      <c r="B29">
        <f>DataSheet!C29</f>
        <v>4</v>
      </c>
      <c r="C29" s="27" t="e">
        <f>IF($K$4="Yes",DataSheet!D29,#N/A)</f>
        <v>#N/A</v>
      </c>
      <c r="D29" s="27" t="e">
        <f>IF($K$4="Yes",DataSheet!E29,#N/A)</f>
        <v>#N/A</v>
      </c>
      <c r="E29" s="27" t="e">
        <f t="shared" ca="1" si="0"/>
        <v>#N/A</v>
      </c>
      <c r="F29" s="27">
        <f>IF($K$4="No",DataSheet!D29, #N/A)</f>
        <v>5.3394192818128898</v>
      </c>
      <c r="G29" s="27">
        <f>IF($K$4="No",DataSheet!E29,#N/A)</f>
        <v>9.6873202740283109</v>
      </c>
      <c r="H29" s="27">
        <f t="shared" ca="1" si="1"/>
        <v>18.648132330353601</v>
      </c>
      <c r="Y29" s="17" t="e">
        <f t="shared" si="5"/>
        <v>#N/A</v>
      </c>
      <c r="Z29" s="17" t="e">
        <f t="shared" si="6"/>
        <v>#N/A</v>
      </c>
      <c r="AA29" s="14"/>
      <c r="AB29" s="14"/>
      <c r="AC29" s="18"/>
      <c r="AE29" s="17">
        <v>0</v>
      </c>
      <c r="AF29" s="14">
        <v>0.14940061278590422</v>
      </c>
      <c r="AG29" s="14"/>
      <c r="AH29" s="14"/>
      <c r="AI29" s="18"/>
      <c r="AL29" s="25">
        <v>-1.1176470588235292</v>
      </c>
      <c r="AM29" s="25">
        <v>1.9207864457032273</v>
      </c>
    </row>
    <row r="30" spans="1:42" x14ac:dyDescent="0.25">
      <c r="A30">
        <f>DataSheet!B30</f>
        <v>4</v>
      </c>
      <c r="B30">
        <f>DataSheet!C30</f>
        <v>5</v>
      </c>
      <c r="C30" s="27" t="e">
        <f>IF($K$4="Yes",DataSheet!D30,#N/A)</f>
        <v>#N/A</v>
      </c>
      <c r="D30" s="27" t="e">
        <f>IF($K$4="Yes",DataSheet!E30,#N/A)</f>
        <v>#N/A</v>
      </c>
      <c r="E30" s="27" t="e">
        <f t="shared" ca="1" si="0"/>
        <v>#N/A</v>
      </c>
      <c r="F30" s="27">
        <f>IF($K$4="No",DataSheet!D30, #N/A)</f>
        <v>3.11974306506192</v>
      </c>
      <c r="G30" s="27">
        <f>IF($K$4="No",DataSheet!E30,#N/A)</f>
        <v>12.7969248336147</v>
      </c>
      <c r="H30" s="27">
        <f t="shared" ca="1" si="1"/>
        <v>10.2917186372099</v>
      </c>
      <c r="Y30" s="17" t="e">
        <f t="shared" si="5"/>
        <v>#N/A</v>
      </c>
      <c r="Z30" s="17" t="e">
        <f t="shared" si="6"/>
        <v>#N/A</v>
      </c>
      <c r="AA30" s="14"/>
      <c r="AB30" s="14"/>
      <c r="AC30" s="18"/>
      <c r="AE30" s="17">
        <v>0.5</v>
      </c>
      <c r="AF30" s="14">
        <v>0.15657647365861432</v>
      </c>
      <c r="AG30" s="14"/>
      <c r="AH30" s="14"/>
      <c r="AI30" s="18"/>
      <c r="AL30" s="25">
        <v>-1.0588235294117645</v>
      </c>
      <c r="AM30" s="25">
        <v>2.2098898035613361</v>
      </c>
    </row>
    <row r="31" spans="1:42" x14ac:dyDescent="0.25">
      <c r="A31">
        <f>DataSheet!B31</f>
        <v>4</v>
      </c>
      <c r="B31">
        <f>DataSheet!C31</f>
        <v>6</v>
      </c>
      <c r="C31" s="27" t="e">
        <f>IF($K$4="Yes",DataSheet!D31,#N/A)</f>
        <v>#N/A</v>
      </c>
      <c r="D31" s="27" t="e">
        <f>IF($K$4="Yes",DataSheet!E31,#N/A)</f>
        <v>#N/A</v>
      </c>
      <c r="E31" s="27" t="e">
        <f t="shared" ca="1" si="0"/>
        <v>#N/A</v>
      </c>
      <c r="F31" s="27">
        <f>IF($K$4="No",DataSheet!D31, #N/A)</f>
        <v>4.6512983432694197</v>
      </c>
      <c r="G31" s="27">
        <f>IF($K$4="No",DataSheet!E31,#N/A)</f>
        <v>9.9714344924451996</v>
      </c>
      <c r="H31" s="27">
        <f t="shared" ca="1" si="1"/>
        <v>16.057563854650201</v>
      </c>
      <c r="I31">
        <v>1</v>
      </c>
      <c r="J31">
        <v>3.7646999999999999</v>
      </c>
      <c r="K31" s="1">
        <v>-5.3865999999999996</v>
      </c>
      <c r="L31">
        <v>-1.0265</v>
      </c>
      <c r="M31">
        <v>-0.83330000000000004</v>
      </c>
      <c r="Y31" s="17" t="e">
        <f t="shared" si="5"/>
        <v>#N/A</v>
      </c>
      <c r="Z31" s="17" t="e">
        <f t="shared" si="6"/>
        <v>#N/A</v>
      </c>
      <c r="AA31" s="14"/>
      <c r="AB31" s="14" t="s">
        <v>8</v>
      </c>
      <c r="AC31" s="18"/>
      <c r="AE31" s="17">
        <v>1</v>
      </c>
      <c r="AF31" s="14">
        <v>0.15778132789786262</v>
      </c>
      <c r="AG31" s="14"/>
      <c r="AH31" s="14" t="s">
        <v>8</v>
      </c>
      <c r="AI31" s="18"/>
      <c r="AL31" s="25">
        <v>-0.99999999999999978</v>
      </c>
      <c r="AM31" s="25">
        <v>2.2709062444096095</v>
      </c>
    </row>
    <row r="32" spans="1:42" x14ac:dyDescent="0.25">
      <c r="A32">
        <f>DataSheet!B32</f>
        <v>4</v>
      </c>
      <c r="B32">
        <f>DataSheet!C32</f>
        <v>7</v>
      </c>
      <c r="C32" s="27" t="e">
        <f>IF($K$4="Yes",DataSheet!D32,#N/A)</f>
        <v>#N/A</v>
      </c>
      <c r="D32" s="27" t="e">
        <f>IF($K$4="Yes",DataSheet!E32,#N/A)</f>
        <v>#N/A</v>
      </c>
      <c r="E32" s="27" t="e">
        <f t="shared" ca="1" si="0"/>
        <v>#N/A</v>
      </c>
      <c r="F32" s="27">
        <f>IF($K$4="No",DataSheet!D32, #N/A)</f>
        <v>4.7709378465854897</v>
      </c>
      <c r="G32" s="27">
        <f>IF($K$4="No",DataSheet!E32,#N/A)</f>
        <v>10.2397168875543</v>
      </c>
      <c r="H32" s="27">
        <f t="shared" ca="1" si="1"/>
        <v>16.5079706194777</v>
      </c>
      <c r="I32">
        <v>2</v>
      </c>
      <c r="J32">
        <v>3.7646999999999999</v>
      </c>
      <c r="K32" s="1">
        <v>-2.1863000000000001</v>
      </c>
      <c r="L32">
        <v>-1.0265</v>
      </c>
      <c r="M32">
        <v>-0.83309999999999995</v>
      </c>
      <c r="Y32" s="17" t="e">
        <f t="shared" si="5"/>
        <v>#N/A</v>
      </c>
      <c r="Z32" s="17" t="e">
        <f t="shared" si="6"/>
        <v>#N/A</v>
      </c>
      <c r="AA32" s="14"/>
      <c r="AB32" s="14">
        <f>IF(AND(NOT(L3),L2),AH33,IF(AND(NOT(L2),NOT(L3)),AH32,#N/A))</f>
        <v>3.7646999999999999</v>
      </c>
      <c r="AC32" s="18">
        <f>IFERROR(ROUND(AB32,3),"Random")</f>
        <v>3.7650000000000001</v>
      </c>
      <c r="AE32" s="17">
        <v>1.5</v>
      </c>
      <c r="AF32" s="14">
        <v>0.15287612837652428</v>
      </c>
      <c r="AG32" s="14"/>
      <c r="AH32" s="14">
        <v>3.7646999999999999</v>
      </c>
      <c r="AI32" s="18" t="s">
        <v>21</v>
      </c>
      <c r="AL32" s="25">
        <v>-0.94117647058823506</v>
      </c>
      <c r="AM32" s="25">
        <v>2.084322140008128</v>
      </c>
    </row>
    <row r="33" spans="1:39" x14ac:dyDescent="0.25">
      <c r="A33">
        <f>DataSheet!B33</f>
        <v>4</v>
      </c>
      <c r="B33">
        <f>DataSheet!C33</f>
        <v>8</v>
      </c>
      <c r="C33" s="27" t="e">
        <f>IF($K$4="Yes",DataSheet!D33,#N/A)</f>
        <v>#N/A</v>
      </c>
      <c r="D33" s="27" t="e">
        <f>IF($K$4="Yes",DataSheet!E33,#N/A)</f>
        <v>#N/A</v>
      </c>
      <c r="E33" s="27" t="e">
        <f t="shared" ca="1" si="0"/>
        <v>#N/A</v>
      </c>
      <c r="F33" s="27">
        <f>IF($K$4="No",DataSheet!D33, #N/A)</f>
        <v>2.79524264970614</v>
      </c>
      <c r="G33" s="27">
        <f>IF($K$4="No",DataSheet!E33,#N/A)</f>
        <v>12.245206846343899</v>
      </c>
      <c r="H33" s="27">
        <f t="shared" ca="1" si="1"/>
        <v>9.07007212235062</v>
      </c>
      <c r="I33">
        <v>3</v>
      </c>
      <c r="J33">
        <v>3.7646999999999999</v>
      </c>
      <c r="K33" s="1">
        <v>-0.41070000000000001</v>
      </c>
      <c r="L33">
        <v>-1.0265</v>
      </c>
      <c r="M33">
        <v>-0.85770000000000002</v>
      </c>
      <c r="Y33" s="17" t="e">
        <f t="shared" si="5"/>
        <v>#N/A</v>
      </c>
      <c r="Z33" s="17" t="e">
        <f t="shared" si="6"/>
        <v>#N/A</v>
      </c>
      <c r="AA33" s="14"/>
      <c r="AB33" s="14" t="str">
        <f>IF(NOT(L3),"Slope","")</f>
        <v>Slope</v>
      </c>
      <c r="AC33" s="18"/>
      <c r="AE33" s="17">
        <v>2</v>
      </c>
      <c r="AF33" s="14">
        <v>0.14242253586928577</v>
      </c>
      <c r="AG33" s="14"/>
      <c r="AH33" s="14">
        <v>-1.0265</v>
      </c>
      <c r="AI33" s="18" t="s">
        <v>20</v>
      </c>
      <c r="AL33" s="25">
        <v>-0.88235294117647034</v>
      </c>
      <c r="AM33" s="25">
        <v>1.7087067287336855</v>
      </c>
    </row>
    <row r="34" spans="1:39" x14ac:dyDescent="0.25">
      <c r="A34">
        <f>DataSheet!B34</f>
        <v>5</v>
      </c>
      <c r="B34">
        <f>DataSheet!C34</f>
        <v>1</v>
      </c>
      <c r="C34" s="27" t="e">
        <f>IF($K$4="Yes",DataSheet!D34,#N/A)</f>
        <v>#N/A</v>
      </c>
      <c r="D34" s="27" t="e">
        <f>IF($K$4="Yes",DataSheet!E34,#N/A)</f>
        <v>#N/A</v>
      </c>
      <c r="E34" s="27" t="e">
        <f t="shared" ca="1" si="0"/>
        <v>#N/A</v>
      </c>
      <c r="F34" s="27">
        <f>IF($K$4="No",DataSheet!D34, #N/A)</f>
        <v>5.84219671745673</v>
      </c>
      <c r="G34" s="27">
        <f>IF($K$4="No",DataSheet!E34,#N/A)</f>
        <v>18.473320430755699</v>
      </c>
      <c r="H34" s="27">
        <f t="shared" ca="1" si="1"/>
        <v>20.540938234255901</v>
      </c>
      <c r="I34">
        <v>4</v>
      </c>
      <c r="J34">
        <v>3.7646999999999999</v>
      </c>
      <c r="K34" s="1">
        <v>4.41E-2</v>
      </c>
      <c r="L34">
        <v>-1.0265</v>
      </c>
      <c r="M34">
        <v>-0.93200000000000005</v>
      </c>
      <c r="Y34" s="17" t="e">
        <f t="shared" si="5"/>
        <v>#N/A</v>
      </c>
      <c r="Z34" s="17" t="e">
        <f t="shared" si="6"/>
        <v>#N/A</v>
      </c>
      <c r="AA34" s="14"/>
      <c r="AB34" s="14"/>
      <c r="AC34" s="18"/>
      <c r="AE34" s="17">
        <v>2.5</v>
      </c>
      <c r="AF34" s="14">
        <v>0.12757709909199552</v>
      </c>
      <c r="AG34" s="14"/>
      <c r="AH34" s="14"/>
      <c r="AI34" s="18"/>
      <c r="AL34" s="25">
        <v>-0.82352941176470562</v>
      </c>
      <c r="AM34" s="25">
        <v>1.2511439158970645</v>
      </c>
    </row>
    <row r="35" spans="1:39" x14ac:dyDescent="0.25">
      <c r="A35">
        <f>DataSheet!B35</f>
        <v>5</v>
      </c>
      <c r="B35">
        <f>DataSheet!C35</f>
        <v>2</v>
      </c>
      <c r="C35" s="27" t="e">
        <f>IF($K$4="Yes",DataSheet!D35,#N/A)</f>
        <v>#N/A</v>
      </c>
      <c r="D35" s="27" t="e">
        <f>IF($K$4="Yes",DataSheet!E35,#N/A)</f>
        <v>#N/A</v>
      </c>
      <c r="E35" s="27" t="e">
        <f t="shared" ca="1" si="0"/>
        <v>#N/A</v>
      </c>
      <c r="F35" s="27">
        <f>IF($K$4="No",DataSheet!D35, #N/A)</f>
        <v>4.9425391468970696</v>
      </c>
      <c r="G35" s="27">
        <f>IF($K$4="No",DataSheet!E35,#N/A)</f>
        <v>19.097212143435101</v>
      </c>
      <c r="H35" s="27">
        <f t="shared" ca="1" si="1"/>
        <v>17.153997929615699</v>
      </c>
      <c r="I35">
        <v>5</v>
      </c>
      <c r="J35">
        <v>3.7646999999999999</v>
      </c>
      <c r="K35" s="1">
        <v>1.4089</v>
      </c>
      <c r="L35">
        <v>-1.0265</v>
      </c>
      <c r="M35">
        <v>-0.95860000000000001</v>
      </c>
      <c r="Y35" s="17" t="e">
        <f t="shared" si="5"/>
        <v>#N/A</v>
      </c>
      <c r="Z35" s="17" t="e">
        <f t="shared" si="6"/>
        <v>#N/A</v>
      </c>
      <c r="AA35" s="14"/>
      <c r="AB35" s="14"/>
      <c r="AC35" s="18"/>
      <c r="AE35" s="17">
        <v>3</v>
      </c>
      <c r="AF35" s="14">
        <v>0.10988077176736591</v>
      </c>
      <c r="AG35" s="14"/>
      <c r="AH35" s="14"/>
      <c r="AI35" s="18"/>
      <c r="AL35" s="25">
        <v>-0.7647058823529409</v>
      </c>
      <c r="AM35" s="25">
        <v>0.81824631442579809</v>
      </c>
    </row>
    <row r="36" spans="1:39" x14ac:dyDescent="0.25">
      <c r="A36">
        <f>DataSheet!B36</f>
        <v>5</v>
      </c>
      <c r="B36">
        <f>DataSheet!C36</f>
        <v>3</v>
      </c>
      <c r="C36" s="27" t="e">
        <f>IF($K$4="Yes",DataSheet!D36,#N/A)</f>
        <v>#N/A</v>
      </c>
      <c r="D36" s="27" t="e">
        <f>IF($K$4="Yes",DataSheet!E36,#N/A)</f>
        <v>#N/A</v>
      </c>
      <c r="E36" s="27" t="e">
        <f t="shared" ca="1" si="0"/>
        <v>#N/A</v>
      </c>
      <c r="F36" s="27">
        <f>IF($K$4="No",DataSheet!D36, #N/A)</f>
        <v>4.91661717570544</v>
      </c>
      <c r="G36" s="27">
        <f>IF($K$4="No",DataSheet!E36,#N/A)</f>
        <v>19.460495324786901</v>
      </c>
      <c r="H36" s="27">
        <f t="shared" ca="1" si="1"/>
        <v>17.056409500553801</v>
      </c>
      <c r="I36">
        <v>6</v>
      </c>
      <c r="J36">
        <v>3.7646999999999999</v>
      </c>
      <c r="K36" s="1">
        <v>1.8426</v>
      </c>
      <c r="L36">
        <v>-1.0265</v>
      </c>
      <c r="M36">
        <v>-1.0443</v>
      </c>
      <c r="Y36" s="17" t="e">
        <f t="shared" si="5"/>
        <v>#N/A</v>
      </c>
      <c r="Z36" s="17" t="e">
        <f t="shared" si="6"/>
        <v>#N/A</v>
      </c>
      <c r="AA36" s="14"/>
      <c r="AB36" s="14"/>
      <c r="AC36" s="18"/>
      <c r="AE36" s="17">
        <v>3.5</v>
      </c>
      <c r="AF36" s="14">
        <v>9.0996701349436146E-2</v>
      </c>
      <c r="AG36" s="14"/>
      <c r="AH36" s="14"/>
      <c r="AI36" s="18"/>
      <c r="AL36" s="25">
        <v>-0.70588235294117618</v>
      </c>
      <c r="AM36" s="25">
        <v>0.47796698364504325</v>
      </c>
    </row>
    <row r="37" spans="1:39" x14ac:dyDescent="0.25">
      <c r="A37">
        <f>DataSheet!B37</f>
        <v>5</v>
      </c>
      <c r="B37">
        <f>DataSheet!C37</f>
        <v>4</v>
      </c>
      <c r="C37" s="27" t="e">
        <f>IF($K$4="Yes",DataSheet!D37,#N/A)</f>
        <v>#N/A</v>
      </c>
      <c r="D37" s="27" t="e">
        <f>IF($K$4="Yes",DataSheet!E37,#N/A)</f>
        <v>#N/A</v>
      </c>
      <c r="E37" s="27" t="e">
        <f t="shared" ca="1" si="0"/>
        <v>#N/A</v>
      </c>
      <c r="F37" s="27">
        <f>IF($K$4="No",DataSheet!D37, #N/A)</f>
        <v>4.9856035404264798</v>
      </c>
      <c r="G37" s="27">
        <f>IF($K$4="No",DataSheet!E37,#N/A)</f>
        <v>18.642305020671401</v>
      </c>
      <c r="H37" s="27">
        <f t="shared" ca="1" si="1"/>
        <v>17.316122425549199</v>
      </c>
      <c r="I37">
        <v>7</v>
      </c>
      <c r="J37">
        <v>3.7646999999999999</v>
      </c>
      <c r="K37" s="1">
        <v>2.0232000000000001</v>
      </c>
      <c r="L37">
        <v>-1.0265</v>
      </c>
      <c r="M37">
        <v>-1.0170999999999999</v>
      </c>
      <c r="Y37" s="17" t="e">
        <f t="shared" si="5"/>
        <v>#N/A</v>
      </c>
      <c r="Z37" s="17" t="e">
        <f t="shared" si="6"/>
        <v>#N/A</v>
      </c>
      <c r="AA37" s="14"/>
      <c r="AB37" s="14"/>
      <c r="AC37" s="18"/>
      <c r="AE37" s="17">
        <v>4</v>
      </c>
      <c r="AF37" s="14">
        <v>7.2457703865821385E-2</v>
      </c>
      <c r="AG37" s="14"/>
      <c r="AH37" s="14"/>
      <c r="AI37" s="18"/>
      <c r="AL37" s="25">
        <v>-0.64705882352941146</v>
      </c>
      <c r="AM37" s="25">
        <v>0.24937263197730686</v>
      </c>
    </row>
    <row r="38" spans="1:39" x14ac:dyDescent="0.25">
      <c r="A38">
        <f>DataSheet!B38</f>
        <v>5</v>
      </c>
      <c r="B38">
        <f>DataSheet!C38</f>
        <v>5</v>
      </c>
      <c r="C38" s="27" t="e">
        <f>IF($K$4="Yes",DataSheet!D38,#N/A)</f>
        <v>#N/A</v>
      </c>
      <c r="D38" s="27" t="e">
        <f>IF($K$4="Yes",DataSheet!E38,#N/A)</f>
        <v>#N/A</v>
      </c>
      <c r="E38" s="27" t="e">
        <f t="shared" ca="1" si="0"/>
        <v>#N/A</v>
      </c>
      <c r="F38" s="27">
        <f>IF($K$4="No",DataSheet!D38, #N/A)</f>
        <v>5.0594425129486096</v>
      </c>
      <c r="G38" s="27">
        <f>IF($K$4="No",DataSheet!E38,#N/A)</f>
        <v>17.723911874609001</v>
      </c>
      <c r="H38" s="27">
        <f t="shared" ca="1" si="1"/>
        <v>17.594103960159998</v>
      </c>
      <c r="I38">
        <v>8</v>
      </c>
      <c r="J38">
        <v>3.7646999999999999</v>
      </c>
      <c r="K38" s="1">
        <v>2.04</v>
      </c>
      <c r="L38">
        <v>-1.0265</v>
      </c>
      <c r="M38">
        <v>-1.0225</v>
      </c>
      <c r="Y38" s="17" t="e">
        <f t="shared" si="5"/>
        <v>#N/A</v>
      </c>
      <c r="Z38" s="17" t="e">
        <f t="shared" si="6"/>
        <v>#N/A</v>
      </c>
      <c r="AA38" s="14"/>
      <c r="AB38" s="14"/>
      <c r="AC38" s="18"/>
      <c r="AE38" s="17">
        <v>4.5</v>
      </c>
      <c r="AF38" s="14">
        <v>5.5475146190768987E-2</v>
      </c>
      <c r="AG38" s="14"/>
      <c r="AH38" s="14"/>
      <c r="AI38" s="18"/>
      <c r="AL38" s="25">
        <v>-0.58823529411764675</v>
      </c>
      <c r="AM38" s="25">
        <v>0.11620818836138659</v>
      </c>
    </row>
    <row r="39" spans="1:39" x14ac:dyDescent="0.25">
      <c r="A39">
        <f>DataSheet!B39</f>
        <v>5</v>
      </c>
      <c r="B39">
        <f>DataSheet!C39</f>
        <v>6</v>
      </c>
      <c r="C39" s="27" t="e">
        <f>IF($K$4="Yes",DataSheet!D39,#N/A)</f>
        <v>#N/A</v>
      </c>
      <c r="D39" s="27" t="e">
        <f>IF($K$4="Yes",DataSheet!E39,#N/A)</f>
        <v>#N/A</v>
      </c>
      <c r="E39" s="27" t="e">
        <f t="shared" ca="1" si="0"/>
        <v>#N/A</v>
      </c>
      <c r="F39" s="27">
        <f>IF($K$4="No",DataSheet!D39, #N/A)</f>
        <v>4.8615618279971304</v>
      </c>
      <c r="G39" s="27">
        <f>IF($K$4="No",DataSheet!E39,#N/A)</f>
        <v>16.783247642827899</v>
      </c>
      <c r="H39" s="27">
        <f t="shared" ca="1" si="1"/>
        <v>16.849142666770199</v>
      </c>
      <c r="I39">
        <v>9</v>
      </c>
      <c r="J39">
        <v>3.7646999999999999</v>
      </c>
      <c r="K39" s="1">
        <v>2.3855</v>
      </c>
      <c r="L39">
        <v>-1.0265</v>
      </c>
      <c r="M39">
        <v>-1.1929000000000001</v>
      </c>
      <c r="Y39" s="17" t="e">
        <f t="shared" si="5"/>
        <v>#N/A</v>
      </c>
      <c r="Z39" s="17" t="e">
        <f t="shared" si="6"/>
        <v>#N/A</v>
      </c>
      <c r="AA39" s="14"/>
      <c r="AB39" s="14"/>
      <c r="AC39" s="18"/>
      <c r="AE39" s="17">
        <v>5</v>
      </c>
      <c r="AF39" s="14">
        <v>4.0838267843679409E-2</v>
      </c>
      <c r="AG39" s="14"/>
      <c r="AH39" s="14"/>
      <c r="AI39" s="18"/>
      <c r="AL39" s="25">
        <v>-0.52941176470588203</v>
      </c>
      <c r="AM39" s="25">
        <v>4.8368400206891989E-2</v>
      </c>
    </row>
    <row r="40" spans="1:39" x14ac:dyDescent="0.25">
      <c r="A40">
        <f>DataSheet!B40</f>
        <v>5</v>
      </c>
      <c r="B40">
        <f>DataSheet!C40</f>
        <v>7</v>
      </c>
      <c r="C40" s="27" t="e">
        <f>IF($K$4="Yes",DataSheet!D40,#N/A)</f>
        <v>#N/A</v>
      </c>
      <c r="D40" s="27" t="e">
        <f>IF($K$4="Yes",DataSheet!E40,#N/A)</f>
        <v>#N/A</v>
      </c>
      <c r="E40" s="27" t="e">
        <f t="shared" ca="1" si="0"/>
        <v>#N/A</v>
      </c>
      <c r="F40" s="27">
        <f>IF($K$4="No",DataSheet!D40, #N/A)</f>
        <v>6.2069166508456002</v>
      </c>
      <c r="G40" s="27">
        <f>IF($K$4="No",DataSheet!E40,#N/A)</f>
        <v>16.1009841541184</v>
      </c>
      <c r="H40" s="27">
        <f t="shared" ca="1" si="1"/>
        <v>21.913999144010798</v>
      </c>
      <c r="I40">
        <v>10</v>
      </c>
      <c r="J40">
        <v>3.7646999999999999</v>
      </c>
      <c r="K40" s="1">
        <v>2.7033</v>
      </c>
      <c r="L40">
        <v>-1.0265</v>
      </c>
      <c r="M40">
        <v>-1.1453</v>
      </c>
      <c r="Y40" s="17" t="e">
        <f t="shared" si="5"/>
        <v>#N/A</v>
      </c>
      <c r="Z40" s="17" t="e">
        <f t="shared" si="6"/>
        <v>#N/A</v>
      </c>
      <c r="AA40" s="14"/>
      <c r="AB40" s="14"/>
      <c r="AC40" s="18"/>
      <c r="AE40" s="17">
        <v>5.5</v>
      </c>
      <c r="AF40" s="14">
        <v>2.8906209162513255E-2</v>
      </c>
      <c r="AG40" s="14"/>
      <c r="AH40" s="14"/>
      <c r="AI40" s="18"/>
      <c r="AL40" s="25">
        <v>-0.47058823529411731</v>
      </c>
      <c r="AM40" s="25">
        <v>1.7981410947296422E-2</v>
      </c>
    </row>
    <row r="41" spans="1:39" x14ac:dyDescent="0.25">
      <c r="A41">
        <f>DataSheet!B41</f>
        <v>5</v>
      </c>
      <c r="B41">
        <f>DataSheet!C41</f>
        <v>8</v>
      </c>
      <c r="C41" s="27" t="e">
        <f>IF($K$4="Yes",DataSheet!D41,#N/A)</f>
        <v>#N/A</v>
      </c>
      <c r="D41" s="27" t="e">
        <f>IF($K$4="Yes",DataSheet!E41,#N/A)</f>
        <v>#N/A</v>
      </c>
      <c r="E41" s="27" t="e">
        <f t="shared" ca="1" si="0"/>
        <v>#N/A</v>
      </c>
      <c r="F41" s="27">
        <f>IF($K$4="No",DataSheet!D41, #N/A)</f>
        <v>3.8856151786619302</v>
      </c>
      <c r="G41" s="27">
        <f>IF($K$4="No",DataSheet!E41,#N/A)</f>
        <v>18.851351199769901</v>
      </c>
      <c r="H41" s="27">
        <f t="shared" ca="1" si="1"/>
        <v>13.1749969140083</v>
      </c>
      <c r="I41">
        <v>11</v>
      </c>
      <c r="J41">
        <v>3.7646999999999999</v>
      </c>
      <c r="K41" s="1">
        <v>2.8252000000000002</v>
      </c>
      <c r="L41">
        <v>-1.0265</v>
      </c>
      <c r="M41">
        <v>-1.1498999999999999</v>
      </c>
      <c r="Y41" s="17" t="e">
        <f t="shared" si="5"/>
        <v>#N/A</v>
      </c>
      <c r="Z41" s="17" t="e">
        <f t="shared" si="6"/>
        <v>#N/A</v>
      </c>
      <c r="AA41" s="14"/>
      <c r="AB41" s="14"/>
      <c r="AC41" s="18"/>
      <c r="AE41" s="17">
        <v>6</v>
      </c>
      <c r="AF41" s="14">
        <v>1.9672970394946372E-2</v>
      </c>
      <c r="AG41" s="14"/>
      <c r="AH41" s="14"/>
      <c r="AI41" s="18"/>
      <c r="AL41" s="25">
        <v>-0.41176470588235259</v>
      </c>
      <c r="AM41" s="25">
        <v>5.9706671434480709E-3</v>
      </c>
    </row>
    <row r="42" spans="1:39" x14ac:dyDescent="0.25">
      <c r="A42">
        <f>DataSheet!B42</f>
        <v>6</v>
      </c>
      <c r="B42">
        <f>DataSheet!C42</f>
        <v>1</v>
      </c>
      <c r="C42" s="27" t="e">
        <f>IF($K$4="Yes",DataSheet!D42,#N/A)</f>
        <v>#N/A</v>
      </c>
      <c r="D42" s="27" t="e">
        <f>IF($K$4="Yes",DataSheet!E42,#N/A)</f>
        <v>#N/A</v>
      </c>
      <c r="E42" s="27" t="e">
        <f t="shared" ca="1" si="0"/>
        <v>#N/A</v>
      </c>
      <c r="F42" s="27">
        <f>IF($K$4="No",DataSheet!D42, #N/A)</f>
        <v>7.5568816244705603</v>
      </c>
      <c r="G42" s="27">
        <f>IF($K$4="No",DataSheet!E42,#N/A)</f>
        <v>19.683171243936201</v>
      </c>
      <c r="H42" s="27">
        <f t="shared" ca="1" si="1"/>
        <v>26.996211453054801</v>
      </c>
      <c r="I42">
        <v>12</v>
      </c>
      <c r="J42">
        <v>3.7646999999999999</v>
      </c>
      <c r="K42" s="1">
        <v>2.8826999999999998</v>
      </c>
      <c r="L42">
        <v>-1.0265</v>
      </c>
      <c r="M42">
        <v>-1.1960999999999999</v>
      </c>
      <c r="Y42" s="17" t="e">
        <f t="shared" si="5"/>
        <v>#N/A</v>
      </c>
      <c r="Z42" s="17" t="e">
        <f t="shared" si="6"/>
        <v>#N/A</v>
      </c>
      <c r="AA42" s="14"/>
      <c r="AB42" s="14"/>
      <c r="AC42" s="18"/>
      <c r="AE42" s="17">
        <v>6.5</v>
      </c>
      <c r="AF42" s="14">
        <v>1.2873709526930354E-2</v>
      </c>
      <c r="AG42" s="14"/>
      <c r="AH42" s="14"/>
      <c r="AI42" s="18"/>
      <c r="AL42" s="25">
        <v>-0.35294117647058787</v>
      </c>
      <c r="AM42" s="25">
        <v>1.7707571549997192E-3</v>
      </c>
    </row>
    <row r="43" spans="1:39" x14ac:dyDescent="0.25">
      <c r="A43">
        <f>DataSheet!B43</f>
        <v>6</v>
      </c>
      <c r="B43">
        <f>DataSheet!C43</f>
        <v>2</v>
      </c>
      <c r="C43" s="27" t="e">
        <f>IF($K$4="Yes",DataSheet!D43,#N/A)</f>
        <v>#N/A</v>
      </c>
      <c r="D43" s="27" t="e">
        <f>IF($K$4="Yes",DataSheet!E43,#N/A)</f>
        <v>#N/A</v>
      </c>
      <c r="E43" s="27" t="e">
        <f t="shared" ca="1" si="0"/>
        <v>#N/A</v>
      </c>
      <c r="F43" s="27">
        <f>IF($K$4="No",DataSheet!D43, #N/A)</f>
        <v>6.7441899944404797</v>
      </c>
      <c r="G43" s="27">
        <f>IF($K$4="No",DataSheet!E43,#N/A)</f>
        <v>21.104231166555198</v>
      </c>
      <c r="H43" s="27">
        <f t="shared" ca="1" si="1"/>
        <v>23.936671771439801</v>
      </c>
      <c r="Y43" s="17" t="e">
        <f t="shared" si="5"/>
        <v>#N/A</v>
      </c>
      <c r="Z43" s="17" t="e">
        <f t="shared" si="6"/>
        <v>#N/A</v>
      </c>
      <c r="AA43" s="14"/>
      <c r="AB43" s="14"/>
      <c r="AC43" s="18"/>
      <c r="AE43" s="17">
        <v>7</v>
      </c>
      <c r="AF43" s="14">
        <v>8.1001384690169726E-3</v>
      </c>
      <c r="AG43" s="14"/>
      <c r="AH43" s="14"/>
      <c r="AI43" s="18"/>
      <c r="AL43" s="25">
        <v>-0.29411764705882315</v>
      </c>
      <c r="AM43" s="25">
        <v>4.6906410594956747E-4</v>
      </c>
    </row>
    <row r="44" spans="1:39" x14ac:dyDescent="0.25">
      <c r="A44">
        <f>DataSheet!B44</f>
        <v>6</v>
      </c>
      <c r="B44">
        <f>DataSheet!C44</f>
        <v>3</v>
      </c>
      <c r="C44" s="27" t="e">
        <f>IF($K$4="Yes",DataSheet!D44,#N/A)</f>
        <v>#N/A</v>
      </c>
      <c r="D44" s="27" t="e">
        <f>IF($K$4="Yes",DataSheet!E44,#N/A)</f>
        <v>#N/A</v>
      </c>
      <c r="E44" s="27" t="e">
        <f t="shared" ca="1" si="0"/>
        <v>#N/A</v>
      </c>
      <c r="F44" s="27">
        <f>IF($K$4="No",DataSheet!D44, #N/A)</f>
        <v>6.4486514138434501</v>
      </c>
      <c r="G44" s="27">
        <f>IF($K$4="No",DataSheet!E44,#N/A)</f>
        <v>22.115528801389001</v>
      </c>
      <c r="H44" s="27">
        <f t="shared" ca="1" si="1"/>
        <v>22.824057858151001</v>
      </c>
      <c r="Y44" s="17" t="e">
        <f t="shared" si="5"/>
        <v>#N/A</v>
      </c>
      <c r="Z44" s="17" t="e">
        <f t="shared" si="6"/>
        <v>#N/A</v>
      </c>
      <c r="AA44" s="14"/>
      <c r="AB44" s="14"/>
      <c r="AC44" s="18"/>
      <c r="AE44" s="17">
        <v>7.5</v>
      </c>
      <c r="AF44" s="14">
        <v>4.9004521189273268E-3</v>
      </c>
      <c r="AG44" s="14"/>
      <c r="AH44" s="14"/>
      <c r="AI44" s="18"/>
      <c r="AL44" s="25">
        <v>-0.23529411764705843</v>
      </c>
      <c r="AM44" s="25">
        <v>1.1097941906602953E-4</v>
      </c>
    </row>
    <row r="45" spans="1:39" x14ac:dyDescent="0.25">
      <c r="A45">
        <f>DataSheet!B45</f>
        <v>6</v>
      </c>
      <c r="B45">
        <f>DataSheet!C45</f>
        <v>4</v>
      </c>
      <c r="C45" s="27" t="e">
        <f>IF($K$4="Yes",DataSheet!D45,#N/A)</f>
        <v>#N/A</v>
      </c>
      <c r="D45" s="27" t="e">
        <f>IF($K$4="Yes",DataSheet!E45,#N/A)</f>
        <v>#N/A</v>
      </c>
      <c r="E45" s="27" t="e">
        <f t="shared" ca="1" si="0"/>
        <v>#N/A</v>
      </c>
      <c r="F45" s="27">
        <f>IF($K$4="No",DataSheet!D45, #N/A)</f>
        <v>5.3727434072478797</v>
      </c>
      <c r="G45" s="27">
        <f>IF($K$4="No",DataSheet!E45,#N/A)</f>
        <v>22.061362006511501</v>
      </c>
      <c r="H45" s="27">
        <f t="shared" ca="1" si="1"/>
        <v>18.773587644960099</v>
      </c>
      <c r="Y45" s="17" t="e">
        <f t="shared" si="5"/>
        <v>#N/A</v>
      </c>
      <c r="Z45" s="17" t="e">
        <f t="shared" si="6"/>
        <v>#N/A</v>
      </c>
      <c r="AA45" s="20"/>
      <c r="AB45" s="20"/>
      <c r="AC45" s="21"/>
      <c r="AE45" s="19">
        <v>8</v>
      </c>
      <c r="AF45" s="20">
        <v>2.8505904585966785E-3</v>
      </c>
      <c r="AG45" s="20"/>
      <c r="AH45" s="20"/>
      <c r="AI45" s="21"/>
      <c r="AL45" s="25">
        <v>-0.17647058823529371</v>
      </c>
      <c r="AM45" s="25">
        <v>2.3452532375663958E-5</v>
      </c>
    </row>
    <row r="46" spans="1:39" x14ac:dyDescent="0.25">
      <c r="A46">
        <f>DataSheet!B46</f>
        <v>6</v>
      </c>
      <c r="B46">
        <f>DataSheet!C46</f>
        <v>5</v>
      </c>
      <c r="C46" s="27" t="e">
        <f>IF($K$4="Yes",DataSheet!D46,#N/A)</f>
        <v>#N/A</v>
      </c>
      <c r="D46" s="27" t="e">
        <f>IF($K$4="Yes",DataSheet!E46,#N/A)</f>
        <v>#N/A</v>
      </c>
      <c r="E46" s="27" t="e">
        <f t="shared" ca="1" si="0"/>
        <v>#N/A</v>
      </c>
      <c r="F46" s="27">
        <f>IF($K$4="No",DataSheet!D46, #N/A)</f>
        <v>5.8665797715270802</v>
      </c>
      <c r="G46" s="27">
        <f>IF($K$4="No",DataSheet!E46,#N/A)</f>
        <v>22.457904569404</v>
      </c>
      <c r="H46" s="27">
        <f t="shared" ca="1" si="1"/>
        <v>20.632733102974399</v>
      </c>
    </row>
    <row r="47" spans="1:39" x14ac:dyDescent="0.25">
      <c r="A47">
        <f>DataSheet!B47</f>
        <v>6</v>
      </c>
      <c r="B47">
        <f>DataSheet!C47</f>
        <v>6</v>
      </c>
      <c r="C47" s="27" t="e">
        <f>IF($K$4="Yes",DataSheet!D47,#N/A)</f>
        <v>#N/A</v>
      </c>
      <c r="D47" s="27" t="e">
        <f>IF($K$4="Yes",DataSheet!E47,#N/A)</f>
        <v>#N/A</v>
      </c>
      <c r="E47" s="27" t="e">
        <f t="shared" ca="1" si="0"/>
        <v>#N/A</v>
      </c>
      <c r="F47" s="27">
        <f>IF($K$4="No",DataSheet!D47, #N/A)</f>
        <v>6.0578996909799603</v>
      </c>
      <c r="G47" s="27">
        <f>IF($K$4="No",DataSheet!E47,#N/A)</f>
        <v>21.424412515681801</v>
      </c>
      <c r="H47" s="27">
        <f t="shared" ca="1" si="1"/>
        <v>21.352995086511498</v>
      </c>
    </row>
    <row r="48" spans="1:39" x14ac:dyDescent="0.25">
      <c r="A48">
        <f>DataSheet!B48</f>
        <v>6</v>
      </c>
      <c r="B48">
        <f>DataSheet!C48</f>
        <v>7</v>
      </c>
      <c r="C48" s="27" t="e">
        <f>IF($K$4="Yes",DataSheet!D48,#N/A)</f>
        <v>#N/A</v>
      </c>
      <c r="D48" s="27" t="e">
        <f>IF($K$4="Yes",DataSheet!E48,#N/A)</f>
        <v>#N/A</v>
      </c>
      <c r="E48" s="27" t="e">
        <f t="shared" ca="1" si="0"/>
        <v>#N/A</v>
      </c>
      <c r="F48" s="27">
        <f>IF($K$4="No",DataSheet!D48, #N/A)</f>
        <v>4.4024322975972403</v>
      </c>
      <c r="G48" s="27">
        <f>IF($K$4="No",DataSheet!E48,#N/A)</f>
        <v>23.475946027364799</v>
      </c>
      <c r="H48" s="27">
        <f t="shared" ca="1" si="1"/>
        <v>15.1206580049955</v>
      </c>
      <c r="Y48" s="13" t="s">
        <v>23</v>
      </c>
      <c r="Z48" s="15"/>
      <c r="AA48" s="15"/>
      <c r="AB48" s="15"/>
      <c r="AC48" s="16"/>
      <c r="AD48" s="14"/>
      <c r="AE48" s="14"/>
      <c r="AF48" s="14"/>
      <c r="AG48" s="14"/>
      <c r="AH48" s="14"/>
      <c r="AI48" s="14"/>
    </row>
    <row r="49" spans="1:42" x14ac:dyDescent="0.25">
      <c r="A49">
        <f>DataSheet!B49</f>
        <v>6</v>
      </c>
      <c r="B49">
        <f>DataSheet!C49</f>
        <v>8</v>
      </c>
      <c r="C49" s="27" t="e">
        <f>IF($K$4="Yes",DataSheet!D49,#N/A)</f>
        <v>#N/A</v>
      </c>
      <c r="D49" s="27" t="e">
        <f>IF($K$4="Yes",DataSheet!E49,#N/A)</f>
        <v>#N/A</v>
      </c>
      <c r="E49" s="27" t="e">
        <f t="shared" ca="1" si="0"/>
        <v>#N/A</v>
      </c>
      <c r="F49" s="27">
        <f>IF($K$4="No",DataSheet!D49, #N/A)</f>
        <v>4.1596913875649504</v>
      </c>
      <c r="G49" s="27">
        <f>IF($K$4="No",DataSheet!E49,#N/A)</f>
        <v>24.884950286932899</v>
      </c>
      <c r="H49" s="27">
        <f t="shared" ca="1" si="1"/>
        <v>14.2068114497312</v>
      </c>
      <c r="Y49" s="17" t="e">
        <f>IF(AND($L$2,NOT($L$3)),AE49,IF(AND($L$2,$L$3),AL49,#N/A))</f>
        <v>#N/A</v>
      </c>
      <c r="Z49" s="17" t="e">
        <f t="shared" ref="Z49:AC49" si="9">IF(AND($L$2,NOT($L$3)),AF49,IF(AND($L$2,$L$3),AM49,#N/A))</f>
        <v>#N/A</v>
      </c>
      <c r="AA49" s="17"/>
      <c r="AB49" s="17" t="e">
        <f t="shared" si="9"/>
        <v>#N/A</v>
      </c>
      <c r="AC49" s="17" t="e">
        <f t="shared" si="9"/>
        <v>#N/A</v>
      </c>
      <c r="AD49" s="14"/>
      <c r="AE49" s="22">
        <v>-25</v>
      </c>
      <c r="AF49" s="22">
        <v>2.4341471020926725E-4</v>
      </c>
      <c r="AG49" s="14"/>
      <c r="AH49" s="24">
        <v>3.8019698162808204</v>
      </c>
      <c r="AI49" s="23">
        <v>7.7464353713440218E-3</v>
      </c>
      <c r="AL49" s="27">
        <v>-30</v>
      </c>
      <c r="AM49" s="27">
        <v>1.4836160077545102E-4</v>
      </c>
      <c r="AN49" s="27"/>
      <c r="AO49" s="28">
        <v>3.6060757667297674</v>
      </c>
      <c r="AP49" s="27">
        <v>7.7768173616405197E-3</v>
      </c>
    </row>
    <row r="50" spans="1:42" x14ac:dyDescent="0.25">
      <c r="A50">
        <f>DataSheet!B50</f>
        <v>7</v>
      </c>
      <c r="B50">
        <f>DataSheet!C50</f>
        <v>1</v>
      </c>
      <c r="C50" s="27" t="e">
        <f>IF($K$4="Yes",DataSheet!D50,#N/A)</f>
        <v>#N/A</v>
      </c>
      <c r="D50" s="27" t="e">
        <f>IF($K$4="Yes",DataSheet!E50,#N/A)</f>
        <v>#N/A</v>
      </c>
      <c r="E50" s="27" t="e">
        <f t="shared" ca="1" si="0"/>
        <v>#N/A</v>
      </c>
      <c r="F50" s="27">
        <f>IF($K$4="No",DataSheet!D50, #N/A)</f>
        <v>7.6756254836449997</v>
      </c>
      <c r="G50" s="27">
        <f>IF($K$4="No",DataSheet!E50,#N/A)</f>
        <v>25.809010831196499</v>
      </c>
      <c r="H50" s="27">
        <f t="shared" ca="1" si="1"/>
        <v>27.443246386931001</v>
      </c>
      <c r="Y50" s="17" t="e">
        <f t="shared" ref="Y50:Y104" si="10">IF(AND($L$2,NOT($L$3)),AE50,IF(AND($L$2,$L$3),AL50,#N/A))</f>
        <v>#N/A</v>
      </c>
      <c r="Z50" s="17" t="e">
        <f t="shared" ref="Z50:Z104" si="11">IF(AND($L$2,NOT($L$3)),AF50,IF(AND($L$2,$L$3),AM50,#N/A))</f>
        <v>#N/A</v>
      </c>
      <c r="AA50" s="14"/>
      <c r="AB50" s="17" t="e">
        <f t="shared" ref="AB50:AB60" si="12">IF(AND($L$2,NOT($L$3)),AH50,IF(AND($L$2,$L$3),AO50,#N/A))</f>
        <v>#N/A</v>
      </c>
      <c r="AC50" s="17" t="e">
        <f t="shared" ref="AC50:AC60" si="13">IF(AND($L$2,NOT($L$3)),AI50,IF(AND($L$2,$L$3),AP50,#N/A))</f>
        <v>#N/A</v>
      </c>
      <c r="AD50" s="14"/>
      <c r="AE50" s="22">
        <v>-23</v>
      </c>
      <c r="AF50" s="22">
        <v>3.3492768052408034E-4</v>
      </c>
      <c r="AG50" s="14"/>
      <c r="AH50" s="24">
        <v>7.1060258691588256</v>
      </c>
      <c r="AI50" s="23">
        <v>9.8561285404072524E-3</v>
      </c>
      <c r="AL50" s="27">
        <v>-26.470588235294116</v>
      </c>
      <c r="AM50" s="27">
        <v>2.5938660195650262E-4</v>
      </c>
      <c r="AN50" s="27"/>
      <c r="AO50" s="28">
        <v>6.5999498914640338</v>
      </c>
      <c r="AP50" s="27">
        <v>9.5487021422405293E-3</v>
      </c>
    </row>
    <row r="51" spans="1:42" x14ac:dyDescent="0.25">
      <c r="A51">
        <f>DataSheet!B51</f>
        <v>7</v>
      </c>
      <c r="B51">
        <f>DataSheet!C51</f>
        <v>2</v>
      </c>
      <c r="C51" s="27" t="e">
        <f>IF($K$4="Yes",DataSheet!D51,#N/A)</f>
        <v>#N/A</v>
      </c>
      <c r="D51" s="27" t="e">
        <f>IF($K$4="Yes",DataSheet!E51,#N/A)</f>
        <v>#N/A</v>
      </c>
      <c r="E51" s="27" t="e">
        <f t="shared" ca="1" si="0"/>
        <v>#N/A</v>
      </c>
      <c r="F51" s="27">
        <f>IF($K$4="No",DataSheet!D51, #N/A)</f>
        <v>7.7910756334158</v>
      </c>
      <c r="G51" s="27">
        <f>IF($K$4="No",DataSheet!E51,#N/A)</f>
        <v>25.432827654786099</v>
      </c>
      <c r="H51" s="27">
        <f t="shared" ca="1" si="1"/>
        <v>27.877881495033598</v>
      </c>
      <c r="Y51" s="17" t="e">
        <f t="shared" si="10"/>
        <v>#N/A</v>
      </c>
      <c r="Z51" s="17" t="e">
        <f t="shared" si="11"/>
        <v>#N/A</v>
      </c>
      <c r="AA51" s="14"/>
      <c r="AB51" s="17" t="e">
        <f t="shared" si="12"/>
        <v>#N/A</v>
      </c>
      <c r="AC51" s="17" t="e">
        <f t="shared" si="13"/>
        <v>#N/A</v>
      </c>
      <c r="AD51" s="14"/>
      <c r="AE51" s="22">
        <v>-21</v>
      </c>
      <c r="AF51" s="22">
        <v>4.5545261119677658E-4</v>
      </c>
      <c r="AG51" s="14"/>
      <c r="AH51" s="24">
        <v>12.662625686519984</v>
      </c>
      <c r="AI51" s="23">
        <v>1.3745589270866701E-2</v>
      </c>
      <c r="AL51" s="27">
        <v>-22.941176470588232</v>
      </c>
      <c r="AM51" s="27">
        <v>4.3854372073158867E-4</v>
      </c>
      <c r="AN51" s="27"/>
      <c r="AO51" s="28">
        <v>12.133813844286379</v>
      </c>
      <c r="AP51" s="27">
        <v>1.3095856759966853E-2</v>
      </c>
    </row>
    <row r="52" spans="1:42" x14ac:dyDescent="0.25">
      <c r="A52">
        <f>DataSheet!B52</f>
        <v>7</v>
      </c>
      <c r="B52">
        <f>DataSheet!C52</f>
        <v>3</v>
      </c>
      <c r="C52" s="27" t="e">
        <f>IF($K$4="Yes",DataSheet!D52,#N/A)</f>
        <v>#N/A</v>
      </c>
      <c r="D52" s="27" t="e">
        <f>IF($K$4="Yes",DataSheet!E52,#N/A)</f>
        <v>#N/A</v>
      </c>
      <c r="E52" s="27" t="e">
        <f t="shared" ca="1" si="0"/>
        <v>#N/A</v>
      </c>
      <c r="F52" s="27">
        <f>IF($K$4="No",DataSheet!D52, #N/A)</f>
        <v>7.3858301475363497</v>
      </c>
      <c r="G52" s="27">
        <f>IF($K$4="No",DataSheet!E52,#N/A)</f>
        <v>26.790387170748499</v>
      </c>
      <c r="H52" s="27">
        <f t="shared" ca="1" si="1"/>
        <v>26.352254062648601</v>
      </c>
      <c r="Y52" s="17" t="e">
        <f t="shared" si="10"/>
        <v>#N/A</v>
      </c>
      <c r="Z52" s="17" t="e">
        <f t="shared" si="11"/>
        <v>#N/A</v>
      </c>
      <c r="AA52" s="14"/>
      <c r="AB52" s="17" t="e">
        <f t="shared" si="12"/>
        <v>#N/A</v>
      </c>
      <c r="AC52" s="17" t="e">
        <f t="shared" si="13"/>
        <v>#N/A</v>
      </c>
      <c r="AD52" s="14"/>
      <c r="AE52" s="22">
        <v>-19</v>
      </c>
      <c r="AF52" s="22">
        <v>6.1210127436898737E-4</v>
      </c>
      <c r="AG52" s="14"/>
      <c r="AH52" s="24">
        <v>15.24846229281286</v>
      </c>
      <c r="AI52" s="23">
        <v>1.5557291745778109E-2</v>
      </c>
      <c r="AL52" s="27">
        <v>-19.411764705882348</v>
      </c>
      <c r="AM52" s="27">
        <v>7.1699740205993095E-4</v>
      </c>
      <c r="AN52" s="27"/>
      <c r="AO52" s="28">
        <v>14.872121823718683</v>
      </c>
      <c r="AP52" s="27">
        <v>1.4851840832689473E-2</v>
      </c>
    </row>
    <row r="53" spans="1:42" x14ac:dyDescent="0.25">
      <c r="A53">
        <f>DataSheet!B53</f>
        <v>7</v>
      </c>
      <c r="B53">
        <f>DataSheet!C53</f>
        <v>4</v>
      </c>
      <c r="C53" s="27" t="e">
        <f>IF($K$4="Yes",DataSheet!D53,#N/A)</f>
        <v>#N/A</v>
      </c>
      <c r="D53" s="27" t="e">
        <f>IF($K$4="Yes",DataSheet!E53,#N/A)</f>
        <v>#N/A</v>
      </c>
      <c r="E53" s="27" t="e">
        <f t="shared" ca="1" si="0"/>
        <v>#N/A</v>
      </c>
      <c r="F53" s="27">
        <f>IF($K$4="No",DataSheet!D53, #N/A)</f>
        <v>8.2090605971621908</v>
      </c>
      <c r="G53" s="27">
        <f>IF($K$4="No",DataSheet!E53,#N/A)</f>
        <v>24.640849673828701</v>
      </c>
      <c r="H53" s="27">
        <f t="shared" ca="1" si="1"/>
        <v>29.4514692319384</v>
      </c>
      <c r="Y53" s="17" t="e">
        <f t="shared" si="10"/>
        <v>#N/A</v>
      </c>
      <c r="Z53" s="17" t="e">
        <f t="shared" si="11"/>
        <v>#N/A</v>
      </c>
      <c r="AA53" s="14"/>
      <c r="AB53" s="17" t="e">
        <f t="shared" si="12"/>
        <v>#N/A</v>
      </c>
      <c r="AC53" s="17" t="e">
        <f t="shared" si="13"/>
        <v>#N/A</v>
      </c>
      <c r="AD53" s="14"/>
      <c r="AE53" s="22">
        <v>-17</v>
      </c>
      <c r="AF53" s="22">
        <v>8.1300141965833981E-4</v>
      </c>
      <c r="AG53" s="14"/>
      <c r="AH53" s="24">
        <v>23.365567448242974</v>
      </c>
      <c r="AI53" s="23">
        <v>2.0193349198795785E-2</v>
      </c>
      <c r="AL53" s="27">
        <v>-15.882352941176466</v>
      </c>
      <c r="AM53" s="27">
        <v>1.1336045884189215E-3</v>
      </c>
      <c r="AN53" s="27"/>
      <c r="AO53" s="28">
        <v>23.020111742742337</v>
      </c>
      <c r="AP53" s="27">
        <v>1.9166470956261426E-2</v>
      </c>
    </row>
    <row r="54" spans="1:42" x14ac:dyDescent="0.25">
      <c r="A54">
        <f>DataSheet!B54</f>
        <v>7</v>
      </c>
      <c r="B54">
        <f>DataSheet!C54</f>
        <v>5</v>
      </c>
      <c r="C54" s="27" t="e">
        <f>IF($K$4="Yes",DataSheet!D54,#N/A)</f>
        <v>#N/A</v>
      </c>
      <c r="D54" s="27" t="e">
        <f>IF($K$4="Yes",DataSheet!E54,#N/A)</f>
        <v>#N/A</v>
      </c>
      <c r="E54" s="27" t="e">
        <f t="shared" ca="1" si="0"/>
        <v>#N/A</v>
      </c>
      <c r="F54" s="27">
        <f>IF($K$4="No",DataSheet!D54, #N/A)</f>
        <v>7.3779219276027801</v>
      </c>
      <c r="G54" s="27">
        <f>IF($K$4="No",DataSheet!E54,#N/A)</f>
        <v>26.050085989602302</v>
      </c>
      <c r="H54" s="27">
        <f t="shared" ca="1" si="1"/>
        <v>26.322481991910301</v>
      </c>
      <c r="Y54" s="17" t="e">
        <f t="shared" si="10"/>
        <v>#N/A</v>
      </c>
      <c r="Z54" s="17" t="e">
        <f t="shared" si="11"/>
        <v>#N/A</v>
      </c>
      <c r="AA54" s="14"/>
      <c r="AB54" s="17" t="e">
        <f t="shared" si="12"/>
        <v>#N/A</v>
      </c>
      <c r="AC54" s="17" t="e">
        <f t="shared" si="13"/>
        <v>#N/A</v>
      </c>
      <c r="AD54" s="14"/>
      <c r="AE54" s="22">
        <v>-15</v>
      </c>
      <c r="AF54" s="22">
        <v>1.0672035399259161E-3</v>
      </c>
      <c r="AG54" s="14"/>
      <c r="AH54" s="24">
        <v>28.131740694247092</v>
      </c>
      <c r="AI54" s="23">
        <v>2.1502193443402578E-2</v>
      </c>
      <c r="AL54" s="27">
        <v>-12.352941176470583</v>
      </c>
      <c r="AM54" s="27">
        <v>1.7331850572890051E-3</v>
      </c>
      <c r="AN54" s="27"/>
      <c r="AO54" s="28">
        <v>28.237503451264946</v>
      </c>
      <c r="AP54" s="27">
        <v>2.054523411125616E-2</v>
      </c>
    </row>
    <row r="55" spans="1:42" x14ac:dyDescent="0.25">
      <c r="A55">
        <f>DataSheet!B55</f>
        <v>7</v>
      </c>
      <c r="B55">
        <f>DataSheet!C55</f>
        <v>6</v>
      </c>
      <c r="C55" s="27" t="e">
        <f>IF($K$4="Yes",DataSheet!D55,#N/A)</f>
        <v>#N/A</v>
      </c>
      <c r="D55" s="27" t="e">
        <f>IF($K$4="Yes",DataSheet!E55,#N/A)</f>
        <v>#N/A</v>
      </c>
      <c r="E55" s="27" t="e">
        <f t="shared" ca="1" si="0"/>
        <v>#N/A</v>
      </c>
      <c r="F55" s="27">
        <f>IF($K$4="No",DataSheet!D55, #N/A)</f>
        <v>6.8098616905623901</v>
      </c>
      <c r="G55" s="27">
        <f>IF($K$4="No",DataSheet!E55,#N/A)</f>
        <v>25.297147747718899</v>
      </c>
      <c r="H55" s="27">
        <f t="shared" ca="1" si="1"/>
        <v>24.183905965590998</v>
      </c>
      <c r="Y55" s="17" t="e">
        <f t="shared" si="10"/>
        <v>#N/A</v>
      </c>
      <c r="Z55" s="17" t="e">
        <f t="shared" si="11"/>
        <v>#N/A</v>
      </c>
      <c r="AA55" s="14"/>
      <c r="AB55" s="17" t="e">
        <f t="shared" si="12"/>
        <v>#N/A</v>
      </c>
      <c r="AC55" s="17" t="e">
        <f t="shared" si="13"/>
        <v>#N/A</v>
      </c>
      <c r="AD55" s="14"/>
      <c r="AE55" s="22">
        <v>-13</v>
      </c>
      <c r="AF55" s="22">
        <v>1.3844942079689383E-3</v>
      </c>
      <c r="AG55" s="14"/>
      <c r="AH55" s="24">
        <v>33.52122288118855</v>
      </c>
      <c r="AI55" s="23">
        <v>2.1298486758439258E-2</v>
      </c>
      <c r="AL55" s="27">
        <v>-8.8235294117647012</v>
      </c>
      <c r="AM55" s="27">
        <v>2.5625220141434297E-3</v>
      </c>
      <c r="AN55" s="27"/>
      <c r="AO55" s="28">
        <v>33.450835377278821</v>
      </c>
      <c r="AP55" s="27">
        <v>2.0467975940054995E-2</v>
      </c>
    </row>
    <row r="56" spans="1:42" x14ac:dyDescent="0.25">
      <c r="A56">
        <f>DataSheet!B56</f>
        <v>7</v>
      </c>
      <c r="B56">
        <f>DataSheet!C56</f>
        <v>7</v>
      </c>
      <c r="C56" s="27" t="e">
        <f>IF($K$4="Yes",DataSheet!D56,#N/A)</f>
        <v>#N/A</v>
      </c>
      <c r="D56" s="27" t="e">
        <f>IF($K$4="Yes",DataSheet!E56,#N/A)</f>
        <v>#N/A</v>
      </c>
      <c r="E56" s="27" t="e">
        <f t="shared" ca="1" si="0"/>
        <v>#N/A</v>
      </c>
      <c r="F56" s="27">
        <f>IF($K$4="No",DataSheet!D56, #N/A)</f>
        <v>7.6694272495965299</v>
      </c>
      <c r="G56" s="27">
        <f>IF($K$4="No",DataSheet!E56,#N/A)</f>
        <v>26.551229180298701</v>
      </c>
      <c r="H56" s="27">
        <f t="shared" ca="1" si="1"/>
        <v>27.4199118990066</v>
      </c>
      <c r="Y56" s="17" t="e">
        <f t="shared" si="10"/>
        <v>#N/A</v>
      </c>
      <c r="Z56" s="17" t="e">
        <f t="shared" si="11"/>
        <v>#N/A</v>
      </c>
      <c r="AA56" s="14"/>
      <c r="AB56" s="17" t="e">
        <f t="shared" si="12"/>
        <v>#N/A</v>
      </c>
      <c r="AC56" s="17" t="e">
        <f t="shared" si="13"/>
        <v>#N/A</v>
      </c>
      <c r="AD56" s="14"/>
      <c r="AE56" s="22">
        <v>-11</v>
      </c>
      <c r="AF56" s="22">
        <v>1.7751005648712762E-3</v>
      </c>
      <c r="AG56" s="14"/>
      <c r="AH56" s="24">
        <v>35.582207566367416</v>
      </c>
      <c r="AI56" s="23">
        <v>2.0747018789113263E-2</v>
      </c>
      <c r="AL56" s="27">
        <v>-5.2941176470588189</v>
      </c>
      <c r="AM56" s="27">
        <v>3.6637818079690325E-3</v>
      </c>
      <c r="AN56" s="27"/>
      <c r="AO56" s="28">
        <v>35.54965991727974</v>
      </c>
      <c r="AP56" s="27">
        <v>2.0019198316514299E-2</v>
      </c>
    </row>
    <row r="57" spans="1:42" x14ac:dyDescent="0.25">
      <c r="A57">
        <f>DataSheet!B57</f>
        <v>7</v>
      </c>
      <c r="B57">
        <f>DataSheet!C57</f>
        <v>8</v>
      </c>
      <c r="C57" s="27" t="e">
        <f>IF($K$4="Yes",DataSheet!D57,#N/A)</f>
        <v>#N/A</v>
      </c>
      <c r="D57" s="27" t="e">
        <f>IF($K$4="Yes",DataSheet!E57,#N/A)</f>
        <v>#N/A</v>
      </c>
      <c r="E57" s="27" t="e">
        <f t="shared" ca="1" si="0"/>
        <v>#N/A</v>
      </c>
      <c r="F57" s="27">
        <f>IF($K$4="No",DataSheet!D57, #N/A)</f>
        <v>6.4425771699750802</v>
      </c>
      <c r="G57" s="27">
        <f>IF($K$4="No",DataSheet!E57,#N/A)</f>
        <v>26.6697597934021</v>
      </c>
      <c r="H57" s="27">
        <f t="shared" ca="1" si="1"/>
        <v>22.801190155981601</v>
      </c>
      <c r="Y57" s="17" t="e">
        <f t="shared" si="10"/>
        <v>#N/A</v>
      </c>
      <c r="Z57" s="17" t="e">
        <f t="shared" si="11"/>
        <v>#N/A</v>
      </c>
      <c r="AA57" s="14"/>
      <c r="AB57" s="17" t="e">
        <f t="shared" si="12"/>
        <v>#N/A</v>
      </c>
      <c r="AC57" s="17" t="e">
        <f t="shared" si="13"/>
        <v>#N/A</v>
      </c>
      <c r="AD57" s="14"/>
      <c r="AE57" s="22">
        <v>-9</v>
      </c>
      <c r="AF57" s="22">
        <v>2.249275817558633E-3</v>
      </c>
      <c r="AG57" s="14"/>
      <c r="AH57" s="24">
        <v>41.534266867837232</v>
      </c>
      <c r="AI57" s="23">
        <v>1.7929822733400852E-2</v>
      </c>
      <c r="AL57" s="27">
        <v>-1.7647058823529367</v>
      </c>
      <c r="AM57" s="27">
        <v>5.0656003909682092E-3</v>
      </c>
      <c r="AN57" s="27"/>
      <c r="AO57" s="28">
        <v>43.013239468925484</v>
      </c>
      <c r="AP57" s="27">
        <v>1.6807224967493439E-2</v>
      </c>
    </row>
    <row r="58" spans="1:42" x14ac:dyDescent="0.25">
      <c r="A58">
        <f>DataSheet!B58</f>
        <v>8</v>
      </c>
      <c r="B58">
        <f>DataSheet!C58</f>
        <v>1</v>
      </c>
      <c r="C58" s="27" t="e">
        <f>IF($K$4="Yes",DataSheet!D58,#N/A)</f>
        <v>#N/A</v>
      </c>
      <c r="D58" s="27" t="e">
        <f>IF($K$4="Yes",DataSheet!E58,#N/A)</f>
        <v>#N/A</v>
      </c>
      <c r="E58" s="27" t="e">
        <f t="shared" ca="1" si="0"/>
        <v>#N/A</v>
      </c>
      <c r="F58" s="27">
        <f>IF($K$4="No",DataSheet!D58, #N/A)</f>
        <v>8.3040894215794996</v>
      </c>
      <c r="G58" s="27">
        <f>IF($K$4="No",DataSheet!E58,#N/A)</f>
        <v>26.4096689835822</v>
      </c>
      <c r="H58" s="27">
        <f t="shared" ca="1" si="1"/>
        <v>29.809224188995302</v>
      </c>
      <c r="Y58" s="17" t="e">
        <f t="shared" si="10"/>
        <v>#N/A</v>
      </c>
      <c r="Z58" s="17" t="e">
        <f t="shared" si="11"/>
        <v>#N/A</v>
      </c>
      <c r="AA58" s="14"/>
      <c r="AB58" s="17" t="e">
        <f t="shared" si="12"/>
        <v>#N/A</v>
      </c>
      <c r="AC58" s="17" t="e">
        <f t="shared" si="13"/>
        <v>#N/A</v>
      </c>
      <c r="AD58" s="14"/>
      <c r="AE58" s="22">
        <v>-7</v>
      </c>
      <c r="AF58" s="22">
        <v>2.8167635935255858E-3</v>
      </c>
      <c r="AG58" s="14"/>
      <c r="AH58" s="24">
        <v>47.725394886583551</v>
      </c>
      <c r="AI58" s="23">
        <v>1.3791450097883578E-2</v>
      </c>
      <c r="AL58" s="27">
        <v>1.7647058823529456</v>
      </c>
      <c r="AM58" s="27">
        <v>6.7728519052405916E-3</v>
      </c>
      <c r="AN58" s="27"/>
      <c r="AO58" s="28">
        <v>48.889159030768518</v>
      </c>
      <c r="AP58" s="27">
        <v>1.317927291912557E-2</v>
      </c>
    </row>
    <row r="59" spans="1:42" x14ac:dyDescent="0.25">
      <c r="A59">
        <f>DataSheet!B59</f>
        <v>8</v>
      </c>
      <c r="B59">
        <f>DataSheet!C59</f>
        <v>2</v>
      </c>
      <c r="C59" s="27" t="e">
        <f>IF($K$4="Yes",DataSheet!D59,#N/A)</f>
        <v>#N/A</v>
      </c>
      <c r="D59" s="27" t="e">
        <f>IF($K$4="Yes",DataSheet!E59,#N/A)</f>
        <v>#N/A</v>
      </c>
      <c r="E59" s="27" t="e">
        <f t="shared" ca="1" si="0"/>
        <v>#N/A</v>
      </c>
      <c r="F59" s="27">
        <f>IF($K$4="No",DataSheet!D59, #N/A)</f>
        <v>8.4686086580268896</v>
      </c>
      <c r="G59" s="27">
        <f>IF($K$4="No",DataSheet!E59,#N/A)</f>
        <v>26.570002983033699</v>
      </c>
      <c r="H59" s="27">
        <f t="shared" ca="1" si="1"/>
        <v>30.428589657643201</v>
      </c>
      <c r="Y59" s="17" t="e">
        <f t="shared" si="10"/>
        <v>#N/A</v>
      </c>
      <c r="Z59" s="17" t="e">
        <f t="shared" si="11"/>
        <v>#N/A</v>
      </c>
      <c r="AA59" s="14"/>
      <c r="AB59" s="17" t="e">
        <f t="shared" si="12"/>
        <v>#N/A</v>
      </c>
      <c r="AC59" s="17" t="e">
        <f t="shared" si="13"/>
        <v>#N/A</v>
      </c>
      <c r="AD59" s="14"/>
      <c r="AE59" s="22">
        <v>-5</v>
      </c>
      <c r="AF59" s="22">
        <v>3.486149573131233E-3</v>
      </c>
      <c r="AG59" s="14"/>
      <c r="AH59" s="24">
        <v>54.826159037539227</v>
      </c>
      <c r="AI59" s="23">
        <v>8.8835806993415971E-3</v>
      </c>
      <c r="AL59" s="27">
        <v>5.2941176470588278</v>
      </c>
      <c r="AM59" s="27">
        <v>8.7569235886493669E-3</v>
      </c>
      <c r="AN59" s="27"/>
      <c r="AO59" s="28">
        <v>56.234290992709596</v>
      </c>
      <c r="AP59" s="27">
        <v>8.5334666182674008E-3</v>
      </c>
    </row>
    <row r="60" spans="1:42" x14ac:dyDescent="0.25">
      <c r="A60">
        <f>DataSheet!B60</f>
        <v>8</v>
      </c>
      <c r="B60">
        <f>DataSheet!C60</f>
        <v>3</v>
      </c>
      <c r="C60" s="27" t="e">
        <f>IF($K$4="Yes",DataSheet!D60,#N/A)</f>
        <v>#N/A</v>
      </c>
      <c r="D60" s="27" t="e">
        <f>IF($K$4="Yes",DataSheet!E60,#N/A)</f>
        <v>#N/A</v>
      </c>
      <c r="E60" s="27" t="e">
        <f t="shared" ca="1" si="0"/>
        <v>#N/A</v>
      </c>
      <c r="F60" s="27">
        <f>IF($K$4="No",DataSheet!D60, #N/A)</f>
        <v>7.2476784999467503</v>
      </c>
      <c r="G60" s="27">
        <f>IF($K$4="No",DataSheet!E60,#N/A)</f>
        <v>29.0188179729521</v>
      </c>
      <c r="H60" s="27">
        <f t="shared" ca="1" si="1"/>
        <v>25.832154639617499</v>
      </c>
      <c r="Y60" s="17" t="e">
        <f t="shared" si="10"/>
        <v>#N/A</v>
      </c>
      <c r="Z60" s="17" t="e">
        <f t="shared" si="11"/>
        <v>#N/A</v>
      </c>
      <c r="AA60" s="14"/>
      <c r="AB60" s="17" t="e">
        <f t="shared" si="12"/>
        <v>#N/A</v>
      </c>
      <c r="AC60" s="17" t="e">
        <f t="shared" si="13"/>
        <v>#N/A</v>
      </c>
      <c r="AD60" s="14"/>
      <c r="AE60" s="22">
        <v>-3</v>
      </c>
      <c r="AF60" s="22">
        <v>4.2641214643398288E-3</v>
      </c>
      <c r="AG60" s="14"/>
      <c r="AH60" s="24">
        <v>59.20990031450485</v>
      </c>
      <c r="AI60" s="23">
        <v>6.2876372553422894E-3</v>
      </c>
      <c r="AL60" s="27">
        <v>8.8235294117647101</v>
      </c>
      <c r="AM60" s="27">
        <v>1.0948909568893873E-2</v>
      </c>
      <c r="AN60" s="27"/>
      <c r="AO60" s="28">
        <v>61.301236050152951</v>
      </c>
      <c r="AP60" s="27">
        <v>5.809663020375555E-3</v>
      </c>
    </row>
    <row r="61" spans="1:42" x14ac:dyDescent="0.25">
      <c r="A61">
        <f>DataSheet!B61</f>
        <v>8</v>
      </c>
      <c r="B61">
        <f>DataSheet!C61</f>
        <v>4</v>
      </c>
      <c r="C61" s="27" t="e">
        <f>IF($K$4="Yes",DataSheet!D61,#N/A)</f>
        <v>#N/A</v>
      </c>
      <c r="D61" s="27" t="e">
        <f>IF($K$4="Yes",DataSheet!E61,#N/A)</f>
        <v>#N/A</v>
      </c>
      <c r="E61" s="27" t="e">
        <f t="shared" ca="1" si="0"/>
        <v>#N/A</v>
      </c>
      <c r="F61" s="27">
        <f>IF($K$4="No",DataSheet!D61, #N/A)</f>
        <v>4.5207729090341804</v>
      </c>
      <c r="G61" s="27">
        <f>IF($K$4="No",DataSheet!E61,#N/A)</f>
        <v>30.342612674874999</v>
      </c>
      <c r="H61" s="27">
        <f t="shared" ca="1" si="1"/>
        <v>15.566174832361501</v>
      </c>
      <c r="Y61" s="17" t="e">
        <f t="shared" si="10"/>
        <v>#N/A</v>
      </c>
      <c r="Z61" s="17" t="e">
        <f t="shared" si="11"/>
        <v>#N/A</v>
      </c>
      <c r="AA61" s="14"/>
      <c r="AB61" s="14"/>
      <c r="AC61" s="18"/>
      <c r="AD61" s="14"/>
      <c r="AE61" s="22">
        <v>-1</v>
      </c>
      <c r="AF61" s="22">
        <v>5.1546721781289516E-3</v>
      </c>
      <c r="AG61" s="14"/>
      <c r="AH61" s="14"/>
      <c r="AI61" s="18"/>
      <c r="AL61" s="27">
        <v>12.352941176470592</v>
      </c>
      <c r="AM61" s="27">
        <v>1.3238217293358449E-2</v>
      </c>
      <c r="AN61" s="27"/>
      <c r="AO61" s="27"/>
      <c r="AP61" s="27"/>
    </row>
    <row r="62" spans="1:42" x14ac:dyDescent="0.25">
      <c r="A62">
        <f>DataSheet!B62</f>
        <v>8</v>
      </c>
      <c r="B62">
        <f>DataSheet!C62</f>
        <v>5</v>
      </c>
      <c r="C62" s="27" t="e">
        <f>IF($K$4="Yes",DataSheet!D62,#N/A)</f>
        <v>#N/A</v>
      </c>
      <c r="D62" s="27" t="e">
        <f>IF($K$4="Yes",DataSheet!E62,#N/A)</f>
        <v>#N/A</v>
      </c>
      <c r="E62" s="27" t="e">
        <f t="shared" ca="1" si="0"/>
        <v>#N/A</v>
      </c>
      <c r="F62" s="27">
        <f>IF($K$4="No",DataSheet!D62, #N/A)</f>
        <v>8.7935556791756007</v>
      </c>
      <c r="G62" s="27">
        <f>IF($K$4="No",DataSheet!E62,#N/A)</f>
        <v>26.8199586582089</v>
      </c>
      <c r="H62" s="27">
        <f t="shared" ca="1" si="1"/>
        <v>31.651917509057501</v>
      </c>
      <c r="Y62" s="17" t="e">
        <f t="shared" si="10"/>
        <v>#N/A</v>
      </c>
      <c r="Z62" s="17" t="e">
        <f t="shared" si="11"/>
        <v>#N/A</v>
      </c>
      <c r="AA62" s="14"/>
      <c r="AB62" s="14"/>
      <c r="AC62" s="18"/>
      <c r="AD62" s="14"/>
      <c r="AE62" s="22">
        <v>1</v>
      </c>
      <c r="AF62" s="22">
        <v>6.1582946885955997E-3</v>
      </c>
      <c r="AG62" s="14"/>
      <c r="AH62" s="14"/>
      <c r="AI62" s="18"/>
      <c r="AL62" s="27">
        <v>15.882352941176475</v>
      </c>
      <c r="AM62" s="27">
        <v>1.547845004526046E-2</v>
      </c>
      <c r="AN62" s="27"/>
      <c r="AO62" s="27"/>
      <c r="AP62" s="27"/>
    </row>
    <row r="63" spans="1:42" x14ac:dyDescent="0.25">
      <c r="A63">
        <f>DataSheet!B63</f>
        <v>8</v>
      </c>
      <c r="B63">
        <f>DataSheet!C63</f>
        <v>6</v>
      </c>
      <c r="C63" s="27" t="e">
        <f>IF($K$4="Yes",DataSheet!D63,#N/A)</f>
        <v>#N/A</v>
      </c>
      <c r="D63" s="27" t="e">
        <f>IF($K$4="Yes",DataSheet!E63,#N/A)</f>
        <v>#N/A</v>
      </c>
      <c r="E63" s="27" t="e">
        <f t="shared" ca="1" si="0"/>
        <v>#N/A</v>
      </c>
      <c r="F63" s="27">
        <f>IF($K$4="No",DataSheet!D63, #N/A)</f>
        <v>8.3141223868976208</v>
      </c>
      <c r="G63" s="27">
        <f>IF($K$4="No",DataSheet!E63,#N/A)</f>
        <v>27.147710538425699</v>
      </c>
      <c r="H63" s="27">
        <f t="shared" ca="1" si="1"/>
        <v>29.846995287380999</v>
      </c>
      <c r="Y63" s="17" t="e">
        <f t="shared" si="10"/>
        <v>#N/A</v>
      </c>
      <c r="Z63" s="17" t="e">
        <f t="shared" si="11"/>
        <v>#N/A</v>
      </c>
      <c r="AA63" s="14"/>
      <c r="AB63" s="14" t="s">
        <v>8</v>
      </c>
      <c r="AC63" s="18"/>
      <c r="AD63" s="14"/>
      <c r="AE63" s="22">
        <v>3</v>
      </c>
      <c r="AF63" s="22">
        <v>7.2712288967846242E-3</v>
      </c>
      <c r="AG63" s="14"/>
      <c r="AH63" s="14" t="s">
        <v>8</v>
      </c>
      <c r="AI63" s="18"/>
      <c r="AL63" s="27">
        <v>19.411764705882355</v>
      </c>
      <c r="AM63" s="27">
        <v>1.7501076466252031E-2</v>
      </c>
      <c r="AN63" s="27"/>
      <c r="AO63" s="27"/>
      <c r="AP63" s="27"/>
    </row>
    <row r="64" spans="1:42" x14ac:dyDescent="0.25">
      <c r="A64">
        <f>DataSheet!B64</f>
        <v>8</v>
      </c>
      <c r="B64">
        <f>DataSheet!C64</f>
        <v>7</v>
      </c>
      <c r="C64" s="27" t="e">
        <f>IF($K$4="Yes",DataSheet!D64,#N/A)</f>
        <v>#N/A</v>
      </c>
      <c r="D64" s="27" t="e">
        <f>IF($K$4="Yes",DataSheet!E64,#N/A)</f>
        <v>#N/A</v>
      </c>
      <c r="E64" s="27" t="e">
        <f t="shared" ca="1" si="0"/>
        <v>#N/A</v>
      </c>
      <c r="F64" s="27">
        <f>IF($K$4="No",DataSheet!D64, #N/A)</f>
        <v>9.0148308484267403</v>
      </c>
      <c r="G64" s="27">
        <f>IF($K$4="No",DataSheet!E64,#N/A)</f>
        <v>26.168567746466199</v>
      </c>
      <c r="H64" s="27">
        <f t="shared" ca="1" si="1"/>
        <v>32.484952003155698</v>
      </c>
      <c r="Y64" s="17" t="e">
        <f t="shared" si="10"/>
        <v>#N/A</v>
      </c>
      <c r="Z64" s="17" t="e">
        <f t="shared" si="11"/>
        <v>#N/A</v>
      </c>
      <c r="AA64" s="14"/>
      <c r="AB64" s="14">
        <f>IF(AND(NOT(L2),L3),AH64,IF(AND(NOT(L2),NOT(L3)),AH65,#N/A))</f>
        <v>-1.4532</v>
      </c>
      <c r="AC64" s="18">
        <f>IFERROR(ROUND(AB64,3),"Random")</f>
        <v>-1.4530000000000001</v>
      </c>
      <c r="AD64" s="14"/>
      <c r="AE64" s="22">
        <v>5</v>
      </c>
      <c r="AF64" s="22">
        <v>8.4848290865280479E-3</v>
      </c>
      <c r="AG64" s="14"/>
      <c r="AH64" s="14">
        <v>10.762499999999999</v>
      </c>
      <c r="AI64" s="18" t="s">
        <v>22</v>
      </c>
      <c r="AL64" s="27">
        <v>22.941176470588239</v>
      </c>
      <c r="AM64" s="27">
        <v>1.9135569095099229E-2</v>
      </c>
    </row>
    <row r="65" spans="1:39" x14ac:dyDescent="0.25">
      <c r="A65">
        <f>DataSheet!B65</f>
        <v>8</v>
      </c>
      <c r="B65">
        <f>DataSheet!C65</f>
        <v>8</v>
      </c>
      <c r="C65" s="27" t="e">
        <f>IF($K$4="Yes",DataSheet!D65,#N/A)</f>
        <v>#N/A</v>
      </c>
      <c r="D65" s="27" t="e">
        <f>IF($K$4="Yes",DataSheet!E65,#N/A)</f>
        <v>#N/A</v>
      </c>
      <c r="E65" s="27" t="e">
        <f t="shared" ca="1" si="0"/>
        <v>#N/A</v>
      </c>
      <c r="F65" s="27">
        <f>IF($K$4="No",DataSheet!D65, #N/A)</f>
        <v>8.2081807696470594</v>
      </c>
      <c r="G65" s="27">
        <f>IF($K$4="No",DataSheet!E65,#N/A)</f>
        <v>27.6535519603861</v>
      </c>
      <c r="H65" s="27">
        <f t="shared" ca="1" si="1"/>
        <v>29.448156945831201</v>
      </c>
      <c r="Y65" s="17" t="e">
        <f t="shared" si="10"/>
        <v>#N/A</v>
      </c>
      <c r="Z65" s="17" t="e">
        <f t="shared" si="11"/>
        <v>#N/A</v>
      </c>
      <c r="AA65" s="14"/>
      <c r="AB65" s="14" t="str">
        <f>IF(NOT(L35),"Slope","")</f>
        <v/>
      </c>
      <c r="AC65" s="18"/>
      <c r="AD65" s="14"/>
      <c r="AE65" s="22">
        <v>7</v>
      </c>
      <c r="AF65" s="22">
        <v>9.7851235524706332E-3</v>
      </c>
      <c r="AG65" s="14"/>
      <c r="AH65" s="14">
        <v>-1.4532</v>
      </c>
      <c r="AI65" s="18" t="s">
        <v>24</v>
      </c>
      <c r="AL65" s="27">
        <v>26.470588235294123</v>
      </c>
      <c r="AM65" s="27">
        <v>2.0232862544844046E-2</v>
      </c>
    </row>
    <row r="66" spans="1:39" x14ac:dyDescent="0.25">
      <c r="A66">
        <f>DataSheet!B66</f>
        <v>9</v>
      </c>
      <c r="B66">
        <f>DataSheet!C66</f>
        <v>1</v>
      </c>
      <c r="C66" s="27" t="e">
        <f>IF($K$4="Yes",DataSheet!D66,#N/A)</f>
        <v>#N/A</v>
      </c>
      <c r="D66" s="27" t="e">
        <f>IF($K$4="Yes",DataSheet!E66,#N/A)</f>
        <v>#N/A</v>
      </c>
      <c r="E66" s="27" t="e">
        <f t="shared" ca="1" si="0"/>
        <v>#N/A</v>
      </c>
      <c r="F66" s="27">
        <f>IF($K$4="No",DataSheet!D66, #N/A)</f>
        <v>7.8415520387204696</v>
      </c>
      <c r="G66" s="27">
        <f>IF($K$4="No",DataSheet!E66,#N/A)</f>
        <v>34.120484833226897</v>
      </c>
      <c r="H66" s="27">
        <f t="shared" ca="1" si="1"/>
        <v>28.067909987155701</v>
      </c>
      <c r="Y66" s="17" t="e">
        <f t="shared" si="10"/>
        <v>#N/A</v>
      </c>
      <c r="Z66" s="17" t="e">
        <f t="shared" si="11"/>
        <v>#N/A</v>
      </c>
      <c r="AA66" s="14"/>
      <c r="AB66" s="14"/>
      <c r="AC66" s="18"/>
      <c r="AD66" s="14"/>
      <c r="AE66" s="22">
        <v>9</v>
      </c>
      <c r="AF66" s="22">
        <v>1.1152634299189093E-2</v>
      </c>
      <c r="AG66" s="14"/>
      <c r="AH66" s="14"/>
      <c r="AI66" s="18"/>
      <c r="AL66" s="27">
        <v>30.000000000000007</v>
      </c>
      <c r="AM66" s="27">
        <v>2.0687718942553709E-2</v>
      </c>
    </row>
    <row r="67" spans="1:39" x14ac:dyDescent="0.25">
      <c r="A67">
        <f>DataSheet!B67</f>
        <v>9</v>
      </c>
      <c r="B67">
        <f>DataSheet!C67</f>
        <v>2</v>
      </c>
      <c r="C67" s="27" t="e">
        <f>IF($K$4="Yes",DataSheet!D67,#N/A)</f>
        <v>#N/A</v>
      </c>
      <c r="D67" s="27" t="e">
        <f>IF($K$4="Yes",DataSheet!E67,#N/A)</f>
        <v>#N/A</v>
      </c>
      <c r="E67" s="27" t="e">
        <f t="shared" ref="E67:E97" ca="1" si="14">IF($K$4="Yes",INDIRECT("DataSheet!R"&amp; ROW() &amp;"C"&amp; $E$1,FALSE),#N/A)</f>
        <v>#N/A</v>
      </c>
      <c r="F67" s="27">
        <f>IF($K$4="No",DataSheet!D67, #N/A)</f>
        <v>9.7234259301786992</v>
      </c>
      <c r="G67" s="27">
        <f>IF($K$4="No",DataSheet!E67,#N/A)</f>
        <v>31.286463017559299</v>
      </c>
      <c r="H67" s="27">
        <f t="shared" ref="H67:H97" ca="1" si="15">IF($K$4="No",INDIRECT("DataSheet!R"&amp; ROW() &amp;"C"&amp; $E$1,FALSE),#N/A)</f>
        <v>35.152599473250902</v>
      </c>
      <c r="Y67" s="17" t="e">
        <f t="shared" si="10"/>
        <v>#N/A</v>
      </c>
      <c r="Z67" s="17" t="e">
        <f t="shared" si="11"/>
        <v>#N/A</v>
      </c>
      <c r="AA67" s="14"/>
      <c r="AB67" s="14"/>
      <c r="AC67" s="18"/>
      <c r="AD67" s="14"/>
      <c r="AE67" s="22">
        <v>11</v>
      </c>
      <c r="AF67" s="22">
        <v>1.2562513532769331E-2</v>
      </c>
      <c r="AG67" s="14"/>
      <c r="AH67" s="14"/>
      <c r="AI67" s="18"/>
      <c r="AL67" s="27">
        <v>33.529411764705891</v>
      </c>
      <c r="AM67" s="27">
        <v>2.0455363976353717E-2</v>
      </c>
    </row>
    <row r="68" spans="1:39" x14ac:dyDescent="0.25">
      <c r="A68">
        <f>DataSheet!B68</f>
        <v>9</v>
      </c>
      <c r="B68">
        <f>DataSheet!C68</f>
        <v>3</v>
      </c>
      <c r="C68" s="27" t="e">
        <f>IF($K$4="Yes",DataSheet!D68,#N/A)</f>
        <v>#N/A</v>
      </c>
      <c r="D68" s="27" t="e">
        <f>IF($K$4="Yes",DataSheet!E68,#N/A)</f>
        <v>#N/A</v>
      </c>
      <c r="E68" s="27" t="e">
        <f t="shared" ca="1" si="14"/>
        <v>#N/A</v>
      </c>
      <c r="F68" s="27">
        <f>IF($K$4="No",DataSheet!D68, #N/A)</f>
        <v>6.9202442207638803</v>
      </c>
      <c r="G68" s="27">
        <f>IF($K$4="No",DataSheet!E68,#N/A)</f>
        <v>35.763402534479098</v>
      </c>
      <c r="H68" s="27">
        <f t="shared" ca="1" si="15"/>
        <v>24.599463009406001</v>
      </c>
      <c r="Y68" s="17" t="e">
        <f t="shared" si="10"/>
        <v>#N/A</v>
      </c>
      <c r="Z68" s="17" t="e">
        <f t="shared" si="11"/>
        <v>#N/A</v>
      </c>
      <c r="AA68" s="14"/>
      <c r="AB68" s="14"/>
      <c r="AC68" s="18"/>
      <c r="AD68" s="14"/>
      <c r="AE68" s="22">
        <v>13</v>
      </c>
      <c r="AF68" s="22">
        <v>1.3985034961760217E-2</v>
      </c>
      <c r="AG68" s="14"/>
      <c r="AH68" s="14"/>
      <c r="AI68" s="18"/>
      <c r="AL68" s="27">
        <v>37.058823529411775</v>
      </c>
      <c r="AM68" s="27">
        <v>1.9558752170779861E-2</v>
      </c>
    </row>
    <row r="69" spans="1:39" x14ac:dyDescent="0.25">
      <c r="A69">
        <f>DataSheet!B69</f>
        <v>9</v>
      </c>
      <c r="B69">
        <f>DataSheet!C69</f>
        <v>4</v>
      </c>
      <c r="C69" s="27" t="e">
        <f>IF($K$4="Yes",DataSheet!D69,#N/A)</f>
        <v>#N/A</v>
      </c>
      <c r="D69" s="27" t="e">
        <f>IF($K$4="Yes",DataSheet!E69,#N/A)</f>
        <v>#N/A</v>
      </c>
      <c r="E69" s="27" t="e">
        <f t="shared" ca="1" si="14"/>
        <v>#N/A</v>
      </c>
      <c r="F69" s="27">
        <f>IF($K$4="No",DataSheet!D69, #N/A)</f>
        <v>9.0078285815064891</v>
      </c>
      <c r="G69" s="27">
        <f>IF($K$4="No",DataSheet!E69,#N/A)</f>
        <v>31.974598665552399</v>
      </c>
      <c r="H69" s="27">
        <f t="shared" ca="1" si="15"/>
        <v>32.458590573171499</v>
      </c>
      <c r="Y69" s="17" t="e">
        <f t="shared" si="10"/>
        <v>#N/A</v>
      </c>
      <c r="Z69" s="17" t="e">
        <f t="shared" si="11"/>
        <v>#N/A</v>
      </c>
      <c r="AA69" s="14"/>
      <c r="AB69" s="14"/>
      <c r="AC69" s="18"/>
      <c r="AD69" s="14"/>
      <c r="AE69" s="22">
        <v>15</v>
      </c>
      <c r="AF69" s="22">
        <v>1.5386452595275027E-2</v>
      </c>
      <c r="AG69" s="14"/>
      <c r="AH69" s="14"/>
      <c r="AI69" s="18"/>
      <c r="AL69" s="27">
        <v>40.588235294117659</v>
      </c>
      <c r="AM69" s="27">
        <v>1.8084828883921298E-2</v>
      </c>
    </row>
    <row r="70" spans="1:39" x14ac:dyDescent="0.25">
      <c r="A70">
        <f>DataSheet!B70</f>
        <v>9</v>
      </c>
      <c r="B70">
        <f>DataSheet!C70</f>
        <v>5</v>
      </c>
      <c r="C70" s="27" t="e">
        <f>IF($K$4="Yes",DataSheet!D70,#N/A)</f>
        <v>#N/A</v>
      </c>
      <c r="D70" s="27" t="e">
        <f>IF($K$4="Yes",DataSheet!E70,#N/A)</f>
        <v>#N/A</v>
      </c>
      <c r="E70" s="27" t="e">
        <f t="shared" ca="1" si="14"/>
        <v>#N/A</v>
      </c>
      <c r="F70" s="27">
        <f>IF($K$4="No",DataSheet!D70, #N/A)</f>
        <v>9.4954288173257808</v>
      </c>
      <c r="G70" s="27">
        <f>IF($K$4="No",DataSheet!E70,#N/A)</f>
        <v>32.273719168028897</v>
      </c>
      <c r="H70" s="27">
        <f t="shared" ca="1" si="15"/>
        <v>34.294258882193901</v>
      </c>
      <c r="Y70" s="17" t="e">
        <f t="shared" si="10"/>
        <v>#N/A</v>
      </c>
      <c r="Z70" s="17" t="e">
        <f t="shared" si="11"/>
        <v>#N/A</v>
      </c>
      <c r="AA70" s="14"/>
      <c r="AB70" s="14"/>
      <c r="AC70" s="18"/>
      <c r="AD70" s="14"/>
      <c r="AE70" s="22">
        <v>17</v>
      </c>
      <c r="AF70" s="22">
        <v>1.6730209631730816E-2</v>
      </c>
      <c r="AG70" s="14"/>
      <c r="AH70" s="14"/>
      <c r="AI70" s="18"/>
      <c r="AL70" s="27">
        <v>44.117647058823543</v>
      </c>
      <c r="AM70" s="27">
        <v>1.6170631928605569E-2</v>
      </c>
    </row>
    <row r="71" spans="1:39" x14ac:dyDescent="0.25">
      <c r="A71">
        <f>DataSheet!B71</f>
        <v>9</v>
      </c>
      <c r="B71">
        <f>DataSheet!C71</f>
        <v>6</v>
      </c>
      <c r="C71" s="27" t="e">
        <f>IF($K$4="Yes",DataSheet!D71,#N/A)</f>
        <v>#N/A</v>
      </c>
      <c r="D71" s="27" t="e">
        <f>IF($K$4="Yes",DataSheet!E71,#N/A)</f>
        <v>#N/A</v>
      </c>
      <c r="E71" s="27" t="e">
        <f t="shared" ca="1" si="14"/>
        <v>#N/A</v>
      </c>
      <c r="F71" s="27">
        <f>IF($K$4="No",DataSheet!D71, #N/A)</f>
        <v>10.2525762966581</v>
      </c>
      <c r="G71" s="27">
        <f>IF($K$4="No",DataSheet!E71,#N/A)</f>
        <v>29.666208031861899</v>
      </c>
      <c r="H71" s="27">
        <f t="shared" ca="1" si="15"/>
        <v>37.1446915337105</v>
      </c>
      <c r="Y71" s="17" t="e">
        <f t="shared" si="10"/>
        <v>#N/A</v>
      </c>
      <c r="Z71" s="17" t="e">
        <f t="shared" si="11"/>
        <v>#N/A</v>
      </c>
      <c r="AA71" s="14"/>
      <c r="AB71" s="14"/>
      <c r="AC71" s="18"/>
      <c r="AD71" s="14"/>
      <c r="AE71" s="22">
        <v>19</v>
      </c>
      <c r="AF71" s="22">
        <v>1.7978447875762686E-2</v>
      </c>
      <c r="AG71" s="14"/>
      <c r="AH71" s="14"/>
      <c r="AI71" s="18"/>
      <c r="AL71" s="27">
        <v>47.647058823529427</v>
      </c>
      <c r="AM71" s="27">
        <v>1.3982309399408114E-2</v>
      </c>
    </row>
    <row r="72" spans="1:39" x14ac:dyDescent="0.25">
      <c r="A72">
        <f>DataSheet!B72</f>
        <v>9</v>
      </c>
      <c r="B72">
        <f>DataSheet!C72</f>
        <v>7</v>
      </c>
      <c r="C72" s="27" t="e">
        <f>IF($K$4="Yes",DataSheet!D72,#N/A)</f>
        <v>#N/A</v>
      </c>
      <c r="D72" s="27" t="e">
        <f>IF($K$4="Yes",DataSheet!E72,#N/A)</f>
        <v>#N/A</v>
      </c>
      <c r="E72" s="27" t="e">
        <f t="shared" ca="1" si="14"/>
        <v>#N/A</v>
      </c>
      <c r="F72" s="27">
        <f>IF($K$4="No",DataSheet!D72, #N/A)</f>
        <v>9.4751679178476795</v>
      </c>
      <c r="G72" s="27">
        <f>IF($K$4="No",DataSheet!E72,#N/A)</f>
        <v>30.949856849772001</v>
      </c>
      <c r="H72" s="27">
        <f t="shared" ca="1" si="15"/>
        <v>34.217982686343099</v>
      </c>
      <c r="Y72" s="17" t="e">
        <f t="shared" si="10"/>
        <v>#N/A</v>
      </c>
      <c r="Z72" s="17" t="e">
        <f t="shared" si="11"/>
        <v>#N/A</v>
      </c>
      <c r="AA72" s="14"/>
      <c r="AB72" s="14"/>
      <c r="AC72" s="18"/>
      <c r="AD72" s="14"/>
      <c r="AE72" s="22">
        <v>21</v>
      </c>
      <c r="AF72" s="22">
        <v>1.90937371972527E-2</v>
      </c>
      <c r="AG72" s="14"/>
      <c r="AH72" s="14"/>
      <c r="AI72" s="18"/>
      <c r="AL72" s="27">
        <v>51.176470588235311</v>
      </c>
      <c r="AM72" s="27">
        <v>1.1691497789083283E-2</v>
      </c>
    </row>
    <row r="73" spans="1:39" x14ac:dyDescent="0.25">
      <c r="A73">
        <f>DataSheet!B73</f>
        <v>9</v>
      </c>
      <c r="B73">
        <f>DataSheet!C73</f>
        <v>8</v>
      </c>
      <c r="C73" s="27" t="e">
        <f>IF($K$4="Yes",DataSheet!D73,#N/A)</f>
        <v>#N/A</v>
      </c>
      <c r="D73" s="27" t="e">
        <f>IF($K$4="Yes",DataSheet!E73,#N/A)</f>
        <v>#N/A</v>
      </c>
      <c r="E73" s="27" t="e">
        <f t="shared" ca="1" si="14"/>
        <v>#N/A</v>
      </c>
      <c r="F73" s="27">
        <f>IF($K$4="No",DataSheet!D73, #N/A)</f>
        <v>8.1824810315897292</v>
      </c>
      <c r="G73" s="27">
        <f>IF($K$4="No",DataSheet!E73,#N/A)</f>
        <v>33.485966737819098</v>
      </c>
      <c r="H73" s="27">
        <f t="shared" ca="1" si="15"/>
        <v>29.351405157713799</v>
      </c>
      <c r="Y73" s="17" t="e">
        <f t="shared" si="10"/>
        <v>#N/A</v>
      </c>
      <c r="Z73" s="17" t="e">
        <f t="shared" si="11"/>
        <v>#N/A</v>
      </c>
      <c r="AA73" s="14"/>
      <c r="AB73" s="14"/>
      <c r="AC73" s="18"/>
      <c r="AD73" s="14"/>
      <c r="AE73" s="22">
        <v>23</v>
      </c>
      <c r="AF73" s="22">
        <v>2.00409183684222E-2</v>
      </c>
      <c r="AG73" s="14"/>
      <c r="AH73" s="14"/>
      <c r="AI73" s="18"/>
      <c r="AL73" s="27">
        <v>54.705882352941195</v>
      </c>
      <c r="AM73" s="27">
        <v>9.4536762140185002E-3</v>
      </c>
    </row>
    <row r="74" spans="1:39" x14ac:dyDescent="0.25">
      <c r="A74">
        <f>DataSheet!B74</f>
        <v>10</v>
      </c>
      <c r="B74">
        <f>DataSheet!C74</f>
        <v>1</v>
      </c>
      <c r="C74" s="27" t="e">
        <f>IF($K$4="Yes",DataSheet!D74,#N/A)</f>
        <v>#N/A</v>
      </c>
      <c r="D74" s="27" t="e">
        <f>IF($K$4="Yes",DataSheet!E74,#N/A)</f>
        <v>#N/A</v>
      </c>
      <c r="E74" s="27" t="e">
        <f t="shared" ca="1" si="14"/>
        <v>#N/A</v>
      </c>
      <c r="F74" s="27">
        <f>IF($K$4="No",DataSheet!D74, #N/A)</f>
        <v>10.789158655964201</v>
      </c>
      <c r="G74" s="27">
        <f>IF($K$4="No",DataSheet!E74,#N/A)</f>
        <v>36.183127615423601</v>
      </c>
      <c r="H74" s="27">
        <f t="shared" ca="1" si="15"/>
        <v>39.164762813010903</v>
      </c>
      <c r="Y74" s="17" t="e">
        <f t="shared" si="10"/>
        <v>#N/A</v>
      </c>
      <c r="Z74" s="17" t="e">
        <f t="shared" si="11"/>
        <v>#N/A</v>
      </c>
      <c r="AA74" s="14"/>
      <c r="AB74" s="14"/>
      <c r="AC74" s="18"/>
      <c r="AD74" s="14"/>
      <c r="AE74" s="22">
        <v>25</v>
      </c>
      <c r="AF74" s="22">
        <v>2.0788934470264014E-2</v>
      </c>
      <c r="AG74" s="14"/>
      <c r="AH74" s="14"/>
      <c r="AI74" s="18"/>
      <c r="AL74" s="27">
        <v>58.235294117647079</v>
      </c>
      <c r="AM74" s="27">
        <v>7.3921474919593907E-3</v>
      </c>
    </row>
    <row r="75" spans="1:39" x14ac:dyDescent="0.25">
      <c r="A75">
        <f>DataSheet!B75</f>
        <v>10</v>
      </c>
      <c r="B75">
        <f>DataSheet!C75</f>
        <v>2</v>
      </c>
      <c r="C75" s="27" t="e">
        <f>IF($K$4="Yes",DataSheet!D75,#N/A)</f>
        <v>#N/A</v>
      </c>
      <c r="D75" s="27" t="e">
        <f>IF($K$4="Yes",DataSheet!E75,#N/A)</f>
        <v>#N/A</v>
      </c>
      <c r="E75" s="27" t="e">
        <f t="shared" ca="1" si="14"/>
        <v>#N/A</v>
      </c>
      <c r="F75" s="27">
        <f>IF($K$4="No",DataSheet!D75, #N/A)</f>
        <v>9.7119548413983505</v>
      </c>
      <c r="G75" s="27">
        <f>IF($K$4="No",DataSheet!E75,#N/A)</f>
        <v>37.706115734924303</v>
      </c>
      <c r="H75" s="27">
        <f t="shared" ca="1" si="15"/>
        <v>35.109414272348197</v>
      </c>
      <c r="Y75" s="17" t="e">
        <f t="shared" si="10"/>
        <v>#N/A</v>
      </c>
      <c r="Z75" s="17" t="e">
        <f t="shared" si="11"/>
        <v>#N/A</v>
      </c>
      <c r="AA75" s="14"/>
      <c r="AB75" s="14"/>
      <c r="AC75" s="18"/>
      <c r="AD75" s="14"/>
      <c r="AE75" s="22">
        <v>27</v>
      </c>
      <c r="AF75" s="22">
        <v>2.1312518554238637E-2</v>
      </c>
      <c r="AG75" s="14"/>
      <c r="AH75" s="14"/>
      <c r="AI75" s="18"/>
      <c r="AL75" s="27">
        <v>61.764705882352963</v>
      </c>
      <c r="AM75" s="27">
        <v>5.589588687878894E-3</v>
      </c>
    </row>
    <row r="76" spans="1:39" x14ac:dyDescent="0.25">
      <c r="A76">
        <f>DataSheet!B76</f>
        <v>10</v>
      </c>
      <c r="B76">
        <f>DataSheet!C76</f>
        <v>3</v>
      </c>
      <c r="C76" s="27" t="e">
        <f>IF($K$4="Yes",DataSheet!D76,#N/A)</f>
        <v>#N/A</v>
      </c>
      <c r="D76" s="27" t="e">
        <f>IF($K$4="Yes",DataSheet!E76,#N/A)</f>
        <v>#N/A</v>
      </c>
      <c r="E76" s="27" t="e">
        <f t="shared" ca="1" si="14"/>
        <v>#N/A</v>
      </c>
      <c r="F76" s="27">
        <f>IF($K$4="No",DataSheet!D76, #N/A)</f>
        <v>8.6388289971429497</v>
      </c>
      <c r="G76" s="27">
        <f>IF($K$4="No",DataSheet!E76,#N/A)</f>
        <v>38.582724917065903</v>
      </c>
      <c r="H76" s="27">
        <f t="shared" ca="1" si="15"/>
        <v>31.069418064014599</v>
      </c>
      <c r="Y76" s="17" t="e">
        <f t="shared" si="10"/>
        <v>#N/A</v>
      </c>
      <c r="Z76" s="17" t="e">
        <f t="shared" si="11"/>
        <v>#N/A</v>
      </c>
      <c r="AA76" s="14"/>
      <c r="AB76" s="14"/>
      <c r="AC76" s="18"/>
      <c r="AD76" s="14"/>
      <c r="AE76" s="22">
        <v>29</v>
      </c>
      <c r="AF76" s="22">
        <v>2.1593609905859235E-2</v>
      </c>
      <c r="AG76" s="14"/>
      <c r="AH76" s="14"/>
      <c r="AI76" s="18"/>
      <c r="AL76" s="27">
        <v>65.29411764705884</v>
      </c>
      <c r="AM76" s="27">
        <v>4.0872236912424054E-3</v>
      </c>
    </row>
    <row r="77" spans="1:39" x14ac:dyDescent="0.25">
      <c r="A77">
        <f>DataSheet!B77</f>
        <v>10</v>
      </c>
      <c r="B77">
        <f>DataSheet!C77</f>
        <v>4</v>
      </c>
      <c r="C77" s="27" t="e">
        <f>IF($K$4="Yes",DataSheet!D77,#N/A)</f>
        <v>#N/A</v>
      </c>
      <c r="D77" s="27" t="e">
        <f>IF($K$4="Yes",DataSheet!E77,#N/A)</f>
        <v>#N/A</v>
      </c>
      <c r="E77" s="27" t="e">
        <f t="shared" ca="1" si="14"/>
        <v>#N/A</v>
      </c>
      <c r="F77" s="27">
        <f>IF($K$4="No",DataSheet!D77, #N/A)</f>
        <v>10.8259278528663</v>
      </c>
      <c r="G77" s="27">
        <f>IF($K$4="No",DataSheet!E77,#N/A)</f>
        <v>35.876780898747199</v>
      </c>
      <c r="H77" s="27">
        <f t="shared" ca="1" si="15"/>
        <v>39.303187786058601</v>
      </c>
      <c r="Y77" s="17" t="e">
        <f t="shared" si="10"/>
        <v>#N/A</v>
      </c>
      <c r="Z77" s="17" t="e">
        <f t="shared" si="11"/>
        <v>#N/A</v>
      </c>
      <c r="AA77" s="20"/>
      <c r="AB77" s="20"/>
      <c r="AC77" s="21"/>
      <c r="AD77" s="14"/>
      <c r="AE77" s="22">
        <v>31</v>
      </c>
      <c r="AF77" s="22">
        <v>2.1622388258353671E-2</v>
      </c>
      <c r="AG77" s="20"/>
      <c r="AH77" s="20"/>
      <c r="AI77" s="21"/>
      <c r="AL77" s="27">
        <v>68.823529411764724</v>
      </c>
      <c r="AM77" s="27">
        <v>2.8901227637605571E-3</v>
      </c>
    </row>
    <row r="78" spans="1:39" x14ac:dyDescent="0.25">
      <c r="A78">
        <f>DataSheet!B78</f>
        <v>10</v>
      </c>
      <c r="B78">
        <f>DataSheet!C78</f>
        <v>5</v>
      </c>
      <c r="C78" s="27" t="e">
        <f>IF($K$4="Yes",DataSheet!D78,#N/A)</f>
        <v>#N/A</v>
      </c>
      <c r="D78" s="27" t="e">
        <f>IF($K$4="Yes",DataSheet!E78,#N/A)</f>
        <v>#N/A</v>
      </c>
      <c r="E78" s="27" t="e">
        <f t="shared" ca="1" si="14"/>
        <v>#N/A</v>
      </c>
      <c r="F78" s="27">
        <f>IF($K$4="No",DataSheet!D78, #N/A)</f>
        <v>9.9805046143880993</v>
      </c>
      <c r="G78" s="27">
        <f>IF($K$4="No",DataSheet!E78,#N/A)</f>
        <v>37.111179344241499</v>
      </c>
      <c r="H78" s="27">
        <f t="shared" ca="1" si="15"/>
        <v>36.120423438174598</v>
      </c>
      <c r="Y78" s="17" t="e">
        <f t="shared" si="10"/>
        <v>#N/A</v>
      </c>
      <c r="Z78" s="17" t="e">
        <f t="shared" si="11"/>
        <v>#N/A</v>
      </c>
      <c r="AE78" s="22">
        <v>33</v>
      </c>
      <c r="AF78" s="22">
        <v>2.1397843372552926E-2</v>
      </c>
      <c r="AL78" s="27">
        <v>72.352941176470608</v>
      </c>
      <c r="AM78" s="27">
        <v>1.9762573687216387E-3</v>
      </c>
    </row>
    <row r="79" spans="1:39" x14ac:dyDescent="0.25">
      <c r="A79">
        <f>DataSheet!B79</f>
        <v>10</v>
      </c>
      <c r="B79">
        <f>DataSheet!C79</f>
        <v>6</v>
      </c>
      <c r="C79" s="27" t="e">
        <f>IF($K$4="Yes",DataSheet!D79,#N/A)</f>
        <v>#N/A</v>
      </c>
      <c r="D79" s="27" t="e">
        <f>IF($K$4="Yes",DataSheet!E79,#N/A)</f>
        <v>#N/A</v>
      </c>
      <c r="E79" s="27" t="e">
        <f t="shared" ca="1" si="14"/>
        <v>#N/A</v>
      </c>
      <c r="F79" s="27">
        <f>IF($K$4="No",DataSheet!D79, #N/A)</f>
        <v>7.7487455914433703</v>
      </c>
      <c r="G79" s="27">
        <f>IF($K$4="No",DataSheet!E79,#N/A)</f>
        <v>40.313149368099097</v>
      </c>
      <c r="H79" s="27">
        <f t="shared" ca="1" si="15"/>
        <v>27.718521611956799</v>
      </c>
      <c r="Y79" s="17" t="e">
        <f t="shared" si="10"/>
        <v>#N/A</v>
      </c>
      <c r="Z79" s="17" t="e">
        <f t="shared" si="11"/>
        <v>#N/A</v>
      </c>
      <c r="AE79" s="22">
        <v>35</v>
      </c>
      <c r="AF79" s="22">
        <v>2.092783391230417E-2</v>
      </c>
      <c r="AL79" s="27">
        <v>75.882352941176492</v>
      </c>
      <c r="AM79" s="27">
        <v>1.3068027562320487E-3</v>
      </c>
    </row>
    <row r="80" spans="1:39" x14ac:dyDescent="0.25">
      <c r="A80">
        <f>DataSheet!B80</f>
        <v>10</v>
      </c>
      <c r="B80">
        <f>DataSheet!C80</f>
        <v>7</v>
      </c>
      <c r="C80" s="27" t="e">
        <f>IF($K$4="Yes",DataSheet!D80,#N/A)</f>
        <v>#N/A</v>
      </c>
      <c r="D80" s="27" t="e">
        <f>IF($K$4="Yes",DataSheet!E80,#N/A)</f>
        <v>#N/A</v>
      </c>
      <c r="E80" s="27" t="e">
        <f t="shared" ca="1" si="14"/>
        <v>#N/A</v>
      </c>
      <c r="F80" s="27">
        <f>IF($K$4="No",DataSheet!D80, #N/A)</f>
        <v>10.2891106806227</v>
      </c>
      <c r="G80" s="27">
        <f>IF($K$4="No",DataSheet!E80,#N/A)</f>
        <v>38.606329248822199</v>
      </c>
      <c r="H80" s="27">
        <f t="shared" ca="1" si="15"/>
        <v>37.282232506636397</v>
      </c>
      <c r="Y80" s="17" t="e">
        <f t="shared" si="10"/>
        <v>#N/A</v>
      </c>
      <c r="Z80" s="17" t="e">
        <f t="shared" si="11"/>
        <v>#N/A</v>
      </c>
      <c r="AE80" s="22">
        <v>37</v>
      </c>
      <c r="AF80" s="22">
        <v>2.0228630830446428E-2</v>
      </c>
      <c r="AL80" s="27">
        <v>79.411764705882376</v>
      </c>
      <c r="AM80" s="27">
        <v>8.3563362896297015E-4</v>
      </c>
    </row>
    <row r="81" spans="1:39" x14ac:dyDescent="0.25">
      <c r="A81">
        <f>DataSheet!B81</f>
        <v>10</v>
      </c>
      <c r="B81">
        <f>DataSheet!C81</f>
        <v>8</v>
      </c>
      <c r="C81" s="27" t="e">
        <f>IF($K$4="Yes",DataSheet!D81,#N/A)</f>
        <v>#N/A</v>
      </c>
      <c r="D81" s="27" t="e">
        <f>IF($K$4="Yes",DataSheet!E81,#N/A)</f>
        <v>#N/A</v>
      </c>
      <c r="E81" s="27" t="e">
        <f t="shared" ca="1" si="14"/>
        <v>#N/A</v>
      </c>
      <c r="F81" s="27">
        <f>IF($K$4="No",DataSheet!D81, #N/A)</f>
        <v>10.3568764925565</v>
      </c>
      <c r="G81" s="27">
        <f>IF($K$4="No",DataSheet!E81,#N/A)</f>
        <v>37.041938245935697</v>
      </c>
      <c r="H81" s="27">
        <f t="shared" ca="1" si="15"/>
        <v>37.537350417301397</v>
      </c>
      <c r="Y81" s="17" t="e">
        <f t="shared" si="10"/>
        <v>#N/A</v>
      </c>
      <c r="Z81" s="17" t="e">
        <f t="shared" si="11"/>
        <v>#N/A</v>
      </c>
      <c r="AE81" s="22">
        <v>39</v>
      </c>
      <c r="AF81" s="22">
        <v>1.9323982264182585E-2</v>
      </c>
      <c r="AL81" s="27">
        <v>82.94117647058826</v>
      </c>
      <c r="AM81" s="27">
        <v>5.1672694026878277E-4</v>
      </c>
    </row>
    <row r="82" spans="1:39" x14ac:dyDescent="0.25">
      <c r="A82">
        <f>DataSheet!B82</f>
        <v>11</v>
      </c>
      <c r="B82">
        <f>DataSheet!C82</f>
        <v>1</v>
      </c>
      <c r="C82" s="27" t="e">
        <f>IF($K$4="Yes",DataSheet!D82,#N/A)</f>
        <v>#N/A</v>
      </c>
      <c r="D82" s="27" t="e">
        <f>IF($K$4="Yes",DataSheet!E82,#N/A)</f>
        <v>#N/A</v>
      </c>
      <c r="E82" s="27" t="e">
        <f t="shared" ca="1" si="14"/>
        <v>#N/A</v>
      </c>
      <c r="F82" s="27">
        <f>IF($K$4="No",DataSheet!D82, #N/A)</f>
        <v>12.1619185025456</v>
      </c>
      <c r="G82" s="27">
        <f>IF($K$4="No",DataSheet!E82,#N/A)</f>
        <v>42.617585800218599</v>
      </c>
      <c r="H82" s="27">
        <f t="shared" ca="1" si="15"/>
        <v>44.332790966306803</v>
      </c>
      <c r="Y82" s="17" t="e">
        <f t="shared" si="10"/>
        <v>#N/A</v>
      </c>
      <c r="Z82" s="17" t="e">
        <f t="shared" si="11"/>
        <v>#N/A</v>
      </c>
      <c r="AE82" s="22">
        <v>41</v>
      </c>
      <c r="AF82" s="22">
        <v>1.8243774882881904E-2</v>
      </c>
      <c r="AL82" s="27">
        <v>86.470588235294144</v>
      </c>
      <c r="AM82" s="27">
        <v>3.0899085638267461E-4</v>
      </c>
    </row>
    <row r="83" spans="1:39" x14ac:dyDescent="0.25">
      <c r="A83">
        <f>DataSheet!B83</f>
        <v>11</v>
      </c>
      <c r="B83">
        <f>DataSheet!C83</f>
        <v>2</v>
      </c>
      <c r="C83" s="27" t="e">
        <f>IF($K$4="Yes",DataSheet!D83,#N/A)</f>
        <v>#N/A</v>
      </c>
      <c r="D83" s="27" t="e">
        <f>IF($K$4="Yes",DataSheet!E83,#N/A)</f>
        <v>#N/A</v>
      </c>
      <c r="E83" s="27" t="e">
        <f t="shared" ca="1" si="14"/>
        <v>#N/A</v>
      </c>
      <c r="F83" s="27">
        <f>IF($K$4="No",DataSheet!D83, #N/A)</f>
        <v>11.142033753590599</v>
      </c>
      <c r="G83" s="27">
        <f>IF($K$4="No",DataSheet!E83,#N/A)</f>
        <v>41.787494849193997</v>
      </c>
      <c r="H83" s="27">
        <f t="shared" ca="1" si="15"/>
        <v>40.493231476828498</v>
      </c>
      <c r="Y83" s="17" t="e">
        <f t="shared" si="10"/>
        <v>#N/A</v>
      </c>
      <c r="Z83" s="17" t="e">
        <f t="shared" si="11"/>
        <v>#N/A</v>
      </c>
      <c r="AE83" s="22">
        <v>43</v>
      </c>
      <c r="AF83" s="22">
        <v>1.7022396883422358E-2</v>
      </c>
      <c r="AL83" s="27">
        <v>90</v>
      </c>
      <c r="AM83" s="27">
        <v>1.7867734036720211E-4</v>
      </c>
    </row>
    <row r="84" spans="1:39" x14ac:dyDescent="0.25">
      <c r="A84">
        <f>DataSheet!B84</f>
        <v>11</v>
      </c>
      <c r="B84">
        <f>DataSheet!C84</f>
        <v>3</v>
      </c>
      <c r="C84" s="27" t="e">
        <f>IF($K$4="Yes",DataSheet!D84,#N/A)</f>
        <v>#N/A</v>
      </c>
      <c r="D84" s="27" t="e">
        <f>IF($K$4="Yes",DataSheet!E84,#N/A)</f>
        <v>#N/A</v>
      </c>
      <c r="E84" s="27" t="e">
        <f t="shared" ca="1" si="14"/>
        <v>#N/A</v>
      </c>
      <c r="F84" s="27">
        <f>IF($K$4="No",DataSheet!D84, #N/A)</f>
        <v>11.189872991146601</v>
      </c>
      <c r="G84" s="27">
        <f>IF($K$4="No",DataSheet!E84,#N/A)</f>
        <v>43.94496789043</v>
      </c>
      <c r="H84" s="27">
        <f t="shared" ca="1" si="15"/>
        <v>40.673331825143102</v>
      </c>
      <c r="Y84" s="17" t="e">
        <f t="shared" si="10"/>
        <v>#N/A</v>
      </c>
      <c r="Z84" s="17" t="e">
        <f t="shared" si="11"/>
        <v>#N/A</v>
      </c>
      <c r="AE84" s="22">
        <v>45</v>
      </c>
      <c r="AF84" s="22">
        <v>1.5696927496805995E-2</v>
      </c>
      <c r="AL84" t="e">
        <v>#N/A</v>
      </c>
      <c r="AM84" t="e">
        <v>#N/A</v>
      </c>
    </row>
    <row r="85" spans="1:39" x14ac:dyDescent="0.25">
      <c r="A85">
        <f>DataSheet!B85</f>
        <v>11</v>
      </c>
      <c r="B85">
        <f>DataSheet!C85</f>
        <v>4</v>
      </c>
      <c r="C85" s="27" t="e">
        <f>IF($K$4="Yes",DataSheet!D85,#N/A)</f>
        <v>#N/A</v>
      </c>
      <c r="D85" s="27" t="e">
        <f>IF($K$4="Yes",DataSheet!E85,#N/A)</f>
        <v>#N/A</v>
      </c>
      <c r="E85" s="27" t="e">
        <f t="shared" ca="1" si="14"/>
        <v>#N/A</v>
      </c>
      <c r="F85" s="27">
        <f>IF($K$4="No",DataSheet!D85, #N/A)</f>
        <v>10.809959927767499</v>
      </c>
      <c r="G85" s="27">
        <f>IF($K$4="No",DataSheet!E85,#N/A)</f>
        <v>43.446467024028202</v>
      </c>
      <c r="H85" s="27">
        <f t="shared" ca="1" si="15"/>
        <v>39.243073348223398</v>
      </c>
      <c r="Y85" s="17" t="e">
        <f t="shared" si="10"/>
        <v>#N/A</v>
      </c>
      <c r="Z85" s="17" t="e">
        <f t="shared" si="11"/>
        <v>#N/A</v>
      </c>
      <c r="AE85" s="22">
        <v>47</v>
      </c>
      <c r="AF85" s="22">
        <v>1.4305285359509605E-2</v>
      </c>
      <c r="AL85" t="e">
        <v>#N/A</v>
      </c>
      <c r="AM85" t="e">
        <v>#N/A</v>
      </c>
    </row>
    <row r="86" spans="1:39" x14ac:dyDescent="0.25">
      <c r="A86">
        <f>DataSheet!B86</f>
        <v>11</v>
      </c>
      <c r="B86">
        <f>DataSheet!C86</f>
        <v>5</v>
      </c>
      <c r="C86" s="27" t="e">
        <f>IF($K$4="Yes",DataSheet!D86,#N/A)</f>
        <v>#N/A</v>
      </c>
      <c r="D86" s="27" t="e">
        <f>IF($K$4="Yes",DataSheet!E86,#N/A)</f>
        <v>#N/A</v>
      </c>
      <c r="E86" s="27" t="e">
        <f t="shared" ca="1" si="14"/>
        <v>#N/A</v>
      </c>
      <c r="F86" s="27">
        <f>IF($K$4="No",DataSheet!D86, #N/A)</f>
        <v>11.2696770451966</v>
      </c>
      <c r="G86" s="27">
        <f>IF($K$4="No",DataSheet!E86,#N/A)</f>
        <v>43.420818715986798</v>
      </c>
      <c r="H86" s="27">
        <f t="shared" ca="1" si="15"/>
        <v>40.973770098526899</v>
      </c>
      <c r="Y86" s="17" t="e">
        <f t="shared" si="10"/>
        <v>#N/A</v>
      </c>
      <c r="Z86" s="17" t="e">
        <f t="shared" si="11"/>
        <v>#N/A</v>
      </c>
      <c r="AE86" s="22">
        <v>49</v>
      </c>
      <c r="AF86" s="22">
        <v>1.288446326226581E-2</v>
      </c>
      <c r="AL86" t="e">
        <v>#N/A</v>
      </c>
      <c r="AM86" t="e">
        <v>#N/A</v>
      </c>
    </row>
    <row r="87" spans="1:39" x14ac:dyDescent="0.25">
      <c r="A87">
        <f>DataSheet!B87</f>
        <v>11</v>
      </c>
      <c r="B87">
        <f>DataSheet!C87</f>
        <v>6</v>
      </c>
      <c r="C87" s="27" t="e">
        <f>IF($K$4="Yes",DataSheet!D87,#N/A)</f>
        <v>#N/A</v>
      </c>
      <c r="D87" s="27" t="e">
        <f>IF($K$4="Yes",DataSheet!E87,#N/A)</f>
        <v>#N/A</v>
      </c>
      <c r="E87" s="27" t="e">
        <f t="shared" ca="1" si="14"/>
        <v>#N/A</v>
      </c>
      <c r="F87" s="27">
        <f>IF($K$4="No",DataSheet!D87, #N/A)</f>
        <v>11.6183869220937</v>
      </c>
      <c r="G87" s="27">
        <f>IF($K$4="No",DataSheet!E87,#N/A)</f>
        <v>42.367317989007198</v>
      </c>
      <c r="H87" s="27">
        <f t="shared" ca="1" si="15"/>
        <v>42.2865579584168</v>
      </c>
      <c r="Y87" s="17" t="e">
        <f t="shared" si="10"/>
        <v>#N/A</v>
      </c>
      <c r="Z87" s="17" t="e">
        <f t="shared" si="11"/>
        <v>#N/A</v>
      </c>
      <c r="AE87" s="22">
        <v>51</v>
      </c>
      <c r="AF87" s="22">
        <v>1.146896085674958E-2</v>
      </c>
      <c r="AL87" t="e">
        <v>#N/A</v>
      </c>
      <c r="AM87" t="e">
        <v>#N/A</v>
      </c>
    </row>
    <row r="88" spans="1:39" x14ac:dyDescent="0.25">
      <c r="A88">
        <f>DataSheet!B88</f>
        <v>11</v>
      </c>
      <c r="B88">
        <f>DataSheet!C88</f>
        <v>7</v>
      </c>
      <c r="C88" s="27" t="e">
        <f>IF($K$4="Yes",DataSheet!D88,#N/A)</f>
        <v>#N/A</v>
      </c>
      <c r="D88" s="27" t="e">
        <f>IF($K$4="Yes",DataSheet!E88,#N/A)</f>
        <v>#N/A</v>
      </c>
      <c r="E88" s="27" t="e">
        <f t="shared" ca="1" si="14"/>
        <v>#N/A</v>
      </c>
      <c r="F88" s="27">
        <f>IF($K$4="No",DataSheet!D88, #N/A)</f>
        <v>11.133655499025799</v>
      </c>
      <c r="G88" s="27">
        <f>IF($K$4="No",DataSheet!E88,#N/A)</f>
        <v>43.543784855461503</v>
      </c>
      <c r="H88" s="27">
        <f t="shared" ca="1" si="15"/>
        <v>40.4616898670021</v>
      </c>
      <c r="Y88" s="17" t="e">
        <f t="shared" si="10"/>
        <v>#N/A</v>
      </c>
      <c r="Z88" s="17" t="e">
        <f t="shared" si="11"/>
        <v>#N/A</v>
      </c>
      <c r="AE88" s="22">
        <v>53</v>
      </c>
      <c r="AF88" s="22">
        <v>1.0089502270055416E-2</v>
      </c>
      <c r="AL88" t="e">
        <v>#N/A</v>
      </c>
      <c r="AM88" t="e">
        <v>#N/A</v>
      </c>
    </row>
    <row r="89" spans="1:39" x14ac:dyDescent="0.25">
      <c r="A89">
        <f>DataSheet!B89</f>
        <v>11</v>
      </c>
      <c r="B89">
        <f>DataSheet!C89</f>
        <v>8</v>
      </c>
      <c r="C89" s="27" t="e">
        <f>IF($K$4="Yes",DataSheet!D89,#N/A)</f>
        <v>#N/A</v>
      </c>
      <c r="D89" s="27" t="e">
        <f>IF($K$4="Yes",DataSheet!E89,#N/A)</f>
        <v>#N/A</v>
      </c>
      <c r="E89" s="27" t="e">
        <f t="shared" ca="1" si="14"/>
        <v>#N/A</v>
      </c>
      <c r="F89" s="27">
        <f>IF($K$4="No",DataSheet!D89, #N/A)</f>
        <v>12.0311065028323</v>
      </c>
      <c r="G89" s="27">
        <f>IF($K$4="No",DataSheet!E89,#N/A)</f>
        <v>43.750271160094599</v>
      </c>
      <c r="H89" s="27">
        <f t="shared" ca="1" si="15"/>
        <v>43.840323111138403</v>
      </c>
      <c r="Y89" s="17" t="e">
        <f t="shared" si="10"/>
        <v>#N/A</v>
      </c>
      <c r="Z89" s="17" t="e">
        <f t="shared" si="11"/>
        <v>#N/A</v>
      </c>
      <c r="AE89" s="22">
        <v>55</v>
      </c>
      <c r="AF89" s="22">
        <v>8.7720954202994989E-3</v>
      </c>
      <c r="AL89" t="e">
        <v>#N/A</v>
      </c>
      <c r="AM89" t="e">
        <v>#N/A</v>
      </c>
    </row>
    <row r="90" spans="1:39" x14ac:dyDescent="0.25">
      <c r="A90">
        <f>DataSheet!B90</f>
        <v>12</v>
      </c>
      <c r="B90">
        <f>DataSheet!C90</f>
        <v>1</v>
      </c>
      <c r="C90" s="27" t="e">
        <f>IF($K$4="Yes",DataSheet!D90,#N/A)</f>
        <v>#N/A</v>
      </c>
      <c r="D90" s="27" t="e">
        <f>IF($K$4="Yes",DataSheet!E90,#N/A)</f>
        <v>#N/A</v>
      </c>
      <c r="E90" s="27" t="e">
        <f t="shared" ca="1" si="14"/>
        <v>#N/A</v>
      </c>
      <c r="F90" s="27">
        <f>IF($K$4="No",DataSheet!D90, #N/A)</f>
        <v>12.3528732966523</v>
      </c>
      <c r="G90" s="27">
        <f>IF($K$4="No",DataSheet!E90,#N/A)</f>
        <v>46.122428549867898</v>
      </c>
      <c r="H90" s="27">
        <f t="shared" ca="1" si="15"/>
        <v>45.051678362677102</v>
      </c>
      <c r="Y90" s="17" t="e">
        <f t="shared" si="10"/>
        <v>#N/A</v>
      </c>
      <c r="Z90" s="17" t="e">
        <f t="shared" si="11"/>
        <v>#N/A</v>
      </c>
      <c r="AE90" s="22">
        <v>57</v>
      </c>
      <c r="AF90" s="22">
        <v>7.5374576468014882E-3</v>
      </c>
      <c r="AL90" t="e">
        <v>#N/A</v>
      </c>
      <c r="AM90" t="e">
        <v>#N/A</v>
      </c>
    </row>
    <row r="91" spans="1:39" x14ac:dyDescent="0.25">
      <c r="A91">
        <f>DataSheet!B91</f>
        <v>12</v>
      </c>
      <c r="B91">
        <f>DataSheet!C91</f>
        <v>2</v>
      </c>
      <c r="C91" s="27" t="e">
        <f>IF($K$4="Yes",DataSheet!D91,#N/A)</f>
        <v>#N/A</v>
      </c>
      <c r="D91" s="27" t="e">
        <f>IF($K$4="Yes",DataSheet!E91,#N/A)</f>
        <v>#N/A</v>
      </c>
      <c r="E91" s="27" t="e">
        <f t="shared" ca="1" si="14"/>
        <v>#N/A</v>
      </c>
      <c r="F91" s="27">
        <f>IF($K$4="No",DataSheet!D91, #N/A)</f>
        <v>11.4522786651881</v>
      </c>
      <c r="G91" s="27">
        <f>IF($K$4="No",DataSheet!E91,#N/A)</f>
        <v>47.604306114389097</v>
      </c>
      <c r="H91" s="27">
        <f t="shared" ca="1" si="15"/>
        <v>41.661210305423502</v>
      </c>
      <c r="Y91" s="17" t="e">
        <f t="shared" si="10"/>
        <v>#N/A</v>
      </c>
      <c r="Z91" s="17" t="e">
        <f t="shared" si="11"/>
        <v>#N/A</v>
      </c>
      <c r="AE91" s="22">
        <v>59</v>
      </c>
      <c r="AF91" s="22">
        <v>6.4008014447195245E-3</v>
      </c>
      <c r="AL91" t="e">
        <v>#N/A</v>
      </c>
      <c r="AM91" t="e">
        <v>#N/A</v>
      </c>
    </row>
    <row r="92" spans="1:39" x14ac:dyDescent="0.25">
      <c r="A92">
        <f>DataSheet!B92</f>
        <v>12</v>
      </c>
      <c r="B92">
        <f>DataSheet!C92</f>
        <v>3</v>
      </c>
      <c r="C92" s="27" t="e">
        <f>IF($K$4="Yes",DataSheet!D92,#N/A)</f>
        <v>#N/A</v>
      </c>
      <c r="D92" s="27" t="e">
        <f>IF($K$4="Yes",DataSheet!E92,#N/A)</f>
        <v>#N/A</v>
      </c>
      <c r="E92" s="27" t="e">
        <f t="shared" ca="1" si="14"/>
        <v>#N/A</v>
      </c>
      <c r="F92" s="27">
        <f>IF($K$4="No",DataSheet!D92, #N/A)</f>
        <v>13.690647609918701</v>
      </c>
      <c r="G92" s="27">
        <f>IF($K$4="No",DataSheet!E92,#N/A)</f>
        <v>45.568748379566401</v>
      </c>
      <c r="H92" s="27">
        <f t="shared" ca="1" si="15"/>
        <v>50.087996500138701</v>
      </c>
      <c r="Y92" s="17" t="e">
        <f t="shared" si="10"/>
        <v>#N/A</v>
      </c>
      <c r="Z92" s="17" t="e">
        <f t="shared" si="11"/>
        <v>#N/A</v>
      </c>
      <c r="AE92" s="22">
        <v>61</v>
      </c>
      <c r="AF92" s="22">
        <v>5.3719474907475452E-3</v>
      </c>
      <c r="AL92" t="e">
        <v>#N/A</v>
      </c>
      <c r="AM92" t="e">
        <v>#N/A</v>
      </c>
    </row>
    <row r="93" spans="1:39" x14ac:dyDescent="0.25">
      <c r="A93">
        <f>DataSheet!B93</f>
        <v>12</v>
      </c>
      <c r="B93">
        <f>DataSheet!C93</f>
        <v>4</v>
      </c>
      <c r="C93" s="27" t="e">
        <f>IF($K$4="Yes",DataSheet!D93,#N/A)</f>
        <v>#N/A</v>
      </c>
      <c r="D93" s="27" t="e">
        <f>IF($K$4="Yes",DataSheet!E93,#N/A)</f>
        <v>#N/A</v>
      </c>
      <c r="E93" s="27" t="e">
        <f t="shared" ca="1" si="14"/>
        <v>#N/A</v>
      </c>
      <c r="F93" s="27">
        <f>IF($K$4="No",DataSheet!D93, #N/A)</f>
        <v>12.356190741390501</v>
      </c>
      <c r="G93" s="27">
        <f>IF($K$4="No",DataSheet!E93,#N/A)</f>
        <v>48.331177105977098</v>
      </c>
      <c r="H93" s="27">
        <f t="shared" ca="1" si="15"/>
        <v>45.0641675448501</v>
      </c>
      <c r="Y93" s="17" t="e">
        <f t="shared" si="10"/>
        <v>#N/A</v>
      </c>
      <c r="Z93" s="17" t="e">
        <f t="shared" si="11"/>
        <v>#N/A</v>
      </c>
      <c r="AE93" s="22">
        <v>63</v>
      </c>
      <c r="AF93" s="22">
        <v>4.4557118291424199E-3</v>
      </c>
      <c r="AL93" t="e">
        <v>#N/A</v>
      </c>
      <c r="AM93" t="e">
        <v>#N/A</v>
      </c>
    </row>
    <row r="94" spans="1:39" x14ac:dyDescent="0.25">
      <c r="A94">
        <f>DataSheet!B94</f>
        <v>12</v>
      </c>
      <c r="B94">
        <f>DataSheet!C94</f>
        <v>5</v>
      </c>
      <c r="C94" s="27" t="e">
        <f>IF($K$4="Yes",DataSheet!D94,#N/A)</f>
        <v>#N/A</v>
      </c>
      <c r="D94" s="27" t="e">
        <f>IF($K$4="Yes",DataSheet!E94,#N/A)</f>
        <v>#N/A</v>
      </c>
      <c r="E94" s="27" t="e">
        <f t="shared" ca="1" si="14"/>
        <v>#N/A</v>
      </c>
      <c r="F94" s="27">
        <f>IF($K$4="No",DataSheet!D94, #N/A)</f>
        <v>11.7339915454715</v>
      </c>
      <c r="G94" s="27">
        <f>IF($K$4="No",DataSheet!E94,#N/A)</f>
        <v>47.143245977920202</v>
      </c>
      <c r="H94" s="27">
        <f t="shared" ca="1" si="15"/>
        <v>42.7217746132131</v>
      </c>
      <c r="Y94" s="17" t="e">
        <f t="shared" si="10"/>
        <v>#N/A</v>
      </c>
      <c r="Z94" s="17" t="e">
        <f t="shared" si="11"/>
        <v>#N/A</v>
      </c>
      <c r="AE94" s="22">
        <v>65</v>
      </c>
      <c r="AF94" s="22">
        <v>3.6525011773394268E-3</v>
      </c>
      <c r="AL94" t="e">
        <v>#N/A</v>
      </c>
      <c r="AM94" t="e">
        <v>#N/A</v>
      </c>
    </row>
    <row r="95" spans="1:39" x14ac:dyDescent="0.25">
      <c r="A95">
        <f>DataSheet!B95</f>
        <v>12</v>
      </c>
      <c r="B95">
        <f>DataSheet!C95</f>
        <v>6</v>
      </c>
      <c r="C95" s="27" t="e">
        <f>IF($K$4="Yes",DataSheet!D95,#N/A)</f>
        <v>#N/A</v>
      </c>
      <c r="D95" s="27" t="e">
        <f>IF($K$4="Yes",DataSheet!E95,#N/A)</f>
        <v>#N/A</v>
      </c>
      <c r="E95" s="27" t="e">
        <f t="shared" ca="1" si="14"/>
        <v>#N/A</v>
      </c>
      <c r="F95" s="27">
        <f>IF($K$4="No",DataSheet!D95, #N/A)</f>
        <v>13.3898768346493</v>
      </c>
      <c r="G95" s="27">
        <f>IF($K$4="No",DataSheet!E95,#N/A)</f>
        <v>44.461190001509003</v>
      </c>
      <c r="H95" s="27">
        <f t="shared" ca="1" si="15"/>
        <v>48.955684946772898</v>
      </c>
      <c r="Y95" s="17" t="e">
        <f t="shared" si="10"/>
        <v>#N/A</v>
      </c>
      <c r="Z95" s="17" t="e">
        <f t="shared" si="11"/>
        <v>#N/A</v>
      </c>
      <c r="AE95" s="22">
        <v>67</v>
      </c>
      <c r="AF95" s="22">
        <v>2.9590449795605959E-3</v>
      </c>
      <c r="AL95" t="e">
        <v>#N/A</v>
      </c>
      <c r="AM95" t="e">
        <v>#N/A</v>
      </c>
    </row>
    <row r="96" spans="1:39" x14ac:dyDescent="0.25">
      <c r="A96">
        <f>DataSheet!B96</f>
        <v>12</v>
      </c>
      <c r="B96">
        <f>DataSheet!C96</f>
        <v>7</v>
      </c>
      <c r="C96" s="27" t="e">
        <f>IF($K$4="Yes",DataSheet!D96,#N/A)</f>
        <v>#N/A</v>
      </c>
      <c r="D96" s="27" t="e">
        <f>IF($K$4="Yes",DataSheet!E96,#N/A)</f>
        <v>#N/A</v>
      </c>
      <c r="E96" s="27" t="e">
        <f t="shared" ca="1" si="14"/>
        <v>#N/A</v>
      </c>
      <c r="F96" s="27">
        <f>IF($K$4="No",DataSheet!D96, #N/A)</f>
        <v>11.4054972240047</v>
      </c>
      <c r="G96" s="27">
        <f>IF($K$4="No",DataSheet!E96,#N/A)</f>
        <v>46.879043565698296</v>
      </c>
      <c r="H96" s="27">
        <f t="shared" ca="1" si="15"/>
        <v>41.485092242464901</v>
      </c>
      <c r="Y96" s="17" t="e">
        <f t="shared" si="10"/>
        <v>#N/A</v>
      </c>
      <c r="Z96" s="17" t="e">
        <f t="shared" si="11"/>
        <v>#N/A</v>
      </c>
      <c r="AE96" s="22">
        <v>69</v>
      </c>
      <c r="AF96" s="22">
        <v>2.3691944242779459E-3</v>
      </c>
      <c r="AL96" t="e">
        <v>#N/A</v>
      </c>
      <c r="AM96" t="e">
        <v>#N/A</v>
      </c>
    </row>
    <row r="97" spans="1:39" x14ac:dyDescent="0.25">
      <c r="A97">
        <f>DataSheet!B97</f>
        <v>12</v>
      </c>
      <c r="B97">
        <f>DataSheet!C97</f>
        <v>8</v>
      </c>
      <c r="C97" s="27" t="e">
        <f>IF($K$4="Yes",DataSheet!D97,#N/A)</f>
        <v>#N/A</v>
      </c>
      <c r="D97" s="27" t="e">
        <f>IF($K$4="Yes",DataSheet!E97,#N/A)</f>
        <v>#N/A</v>
      </c>
      <c r="E97" s="27" t="e">
        <f t="shared" ca="1" si="14"/>
        <v>#N/A</v>
      </c>
      <c r="F97" s="27">
        <f>IF($K$4="No",DataSheet!D97, #N/A)</f>
        <v>12.3143487257573</v>
      </c>
      <c r="G97" s="27">
        <f>IF($K$4="No",DataSheet!E97,#N/A)</f>
        <v>46.314055391246903</v>
      </c>
      <c r="H97" s="27">
        <f t="shared" ca="1" si="15"/>
        <v>44.906644934233803</v>
      </c>
      <c r="Y97" s="17" t="e">
        <f t="shared" si="10"/>
        <v>#N/A</v>
      </c>
      <c r="Z97" s="17" t="e">
        <f t="shared" si="11"/>
        <v>#N/A</v>
      </c>
      <c r="AE97" s="22">
        <v>71</v>
      </c>
      <c r="AF97" s="22">
        <v>1.8747258591295779E-3</v>
      </c>
      <c r="AL97" t="e">
        <v>#N/A</v>
      </c>
      <c r="AM97" t="e">
        <v>#N/A</v>
      </c>
    </row>
    <row r="98" spans="1:39" x14ac:dyDescent="0.25">
      <c r="Y98" s="17" t="e">
        <f t="shared" si="10"/>
        <v>#N/A</v>
      </c>
      <c r="Z98" s="17" t="e">
        <f t="shared" si="11"/>
        <v>#N/A</v>
      </c>
      <c r="AE98" s="22">
        <v>73</v>
      </c>
      <c r="AF98" s="22">
        <v>1.4660972218675618E-3</v>
      </c>
      <c r="AL98" t="e">
        <v>#N/A</v>
      </c>
      <c r="AM98" t="e">
        <v>#N/A</v>
      </c>
    </row>
    <row r="99" spans="1:39" x14ac:dyDescent="0.25">
      <c r="Y99" s="17" t="e">
        <f t="shared" si="10"/>
        <v>#N/A</v>
      </c>
      <c r="Z99" s="17" t="e">
        <f t="shared" si="11"/>
        <v>#N/A</v>
      </c>
      <c r="AE99" s="22">
        <v>75</v>
      </c>
      <c r="AF99" s="22">
        <v>1.1331194769424924E-3</v>
      </c>
      <c r="AL99" t="e">
        <v>#N/A</v>
      </c>
      <c r="AM99" t="e">
        <v>#N/A</v>
      </c>
    </row>
    <row r="100" spans="1:39" x14ac:dyDescent="0.25">
      <c r="Y100" s="17" t="e">
        <f t="shared" si="10"/>
        <v>#N/A</v>
      </c>
      <c r="Z100" s="17" t="e">
        <f t="shared" si="11"/>
        <v>#N/A</v>
      </c>
      <c r="AE100" s="22">
        <v>77</v>
      </c>
      <c r="AF100" s="22">
        <v>8.655189308496232E-4</v>
      </c>
      <c r="AL100" t="e">
        <v>#N/A</v>
      </c>
      <c r="AM100" t="e">
        <v>#N/A</v>
      </c>
    </row>
    <row r="101" spans="1:39" x14ac:dyDescent="0.25">
      <c r="Y101" s="17" t="e">
        <f t="shared" si="10"/>
        <v>#N/A</v>
      </c>
      <c r="Z101" s="17" t="e">
        <f t="shared" si="11"/>
        <v>#N/A</v>
      </c>
      <c r="AE101" s="22">
        <v>79</v>
      </c>
      <c r="AF101" s="22">
        <v>6.5337929946850126E-4</v>
      </c>
      <c r="AL101" t="e">
        <v>#N/A</v>
      </c>
      <c r="AM101" t="e">
        <v>#N/A</v>
      </c>
    </row>
    <row r="102" spans="1:39" x14ac:dyDescent="0.25">
      <c r="Y102" s="17" t="e">
        <f t="shared" si="10"/>
        <v>#N/A</v>
      </c>
      <c r="Z102" s="17" t="e">
        <f t="shared" si="11"/>
        <v>#N/A</v>
      </c>
      <c r="AE102" s="22">
        <v>81</v>
      </c>
      <c r="AF102" s="22">
        <v>4.8746350116039426E-4</v>
      </c>
      <c r="AL102" t="e">
        <v>#N/A</v>
      </c>
      <c r="AM102" t="e">
        <v>#N/A</v>
      </c>
    </row>
    <row r="103" spans="1:39" x14ac:dyDescent="0.25">
      <c r="Y103" s="17" t="e">
        <f t="shared" si="10"/>
        <v>#N/A</v>
      </c>
      <c r="Z103" s="17" t="e">
        <f t="shared" si="11"/>
        <v>#N/A</v>
      </c>
      <c r="AE103" s="22">
        <v>83</v>
      </c>
      <c r="AF103" s="22">
        <v>3.5942374820728562E-4</v>
      </c>
      <c r="AL103" t="e">
        <v>#N/A</v>
      </c>
      <c r="AM103" t="e">
        <v>#N/A</v>
      </c>
    </row>
    <row r="104" spans="1:39" x14ac:dyDescent="0.25">
      <c r="Y104" s="17" t="e">
        <f t="shared" si="10"/>
        <v>#N/A</v>
      </c>
      <c r="Z104" s="17" t="e">
        <f t="shared" si="11"/>
        <v>#N/A</v>
      </c>
      <c r="AE104" s="22">
        <v>85</v>
      </c>
      <c r="AF104" s="22">
        <v>2.6191439438010911E-4</v>
      </c>
      <c r="AL104" t="e">
        <v>#N/A</v>
      </c>
      <c r="AM10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Effects</vt:lpstr>
      <vt:lpstr>DataSheet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van den Berg</dc:creator>
  <cp:lastModifiedBy>Berg Fabian van den (PSYCHOLOGY)</cp:lastModifiedBy>
  <dcterms:created xsi:type="dcterms:W3CDTF">2019-03-23T21:39:09Z</dcterms:created>
  <dcterms:modified xsi:type="dcterms:W3CDTF">2019-04-01T15:05:43Z</dcterms:modified>
</cp:coreProperties>
</file>