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400" yWindow="2145" windowWidth="10125" windowHeight="11700"/>
  </bookViews>
  <sheets>
    <sheet name="DashBoard Polynomials" sheetId="1" r:id="rId1"/>
    <sheet name="Example Polynomials" sheetId="4" state="veryHidden" r:id="rId2"/>
    <sheet name="Large Polynomials" sheetId="6" state="veryHidden" r:id="rId3"/>
  </sheets>
  <definedNames>
    <definedName name="Polynomials">OFFSET('Large Polynomials'!$E$10,0,0,COUNTIF('Large Polynomials'!$E$10:$E$20, "&lt;&gt;#N/A"),1)</definedName>
  </definedNames>
  <calcPr calcId="145621"/>
</workbook>
</file>

<file path=xl/calcChain.xml><?xml version="1.0" encoding="utf-8"?>
<calcChain xmlns="http://schemas.openxmlformats.org/spreadsheetml/2006/main">
  <c r="AB41" i="1" l="1"/>
  <c r="AC41" i="1"/>
  <c r="AD41" i="1"/>
  <c r="AE41" i="1"/>
  <c r="U11" i="4" l="1"/>
  <c r="V11" i="4"/>
  <c r="W11" i="4"/>
  <c r="T11" i="4"/>
  <c r="F19" i="4" l="1"/>
  <c r="X24" i="4" l="1" a="1"/>
  <c r="X26" i="4" a="1"/>
  <c r="S25" i="4"/>
  <c r="T25" i="4"/>
  <c r="U25" i="4"/>
  <c r="V25" i="4"/>
  <c r="S26" i="4"/>
  <c r="T26" i="4"/>
  <c r="U26" i="4"/>
  <c r="V26" i="4"/>
  <c r="S23" i="4"/>
  <c r="T23" i="4"/>
  <c r="U23" i="4"/>
  <c r="V23" i="4"/>
  <c r="T24" i="4"/>
  <c r="U24" i="4"/>
  <c r="V24" i="4"/>
  <c r="S24" i="4"/>
  <c r="X26" i="4" l="1"/>
  <c r="AB26" i="4" s="1"/>
  <c r="X24" i="4"/>
  <c r="AA24" i="4" s="1"/>
  <c r="E10" i="6"/>
  <c r="C11" i="6"/>
  <c r="H14" i="6"/>
  <c r="H15" i="6" s="1"/>
  <c r="H16" i="6" s="1"/>
  <c r="H17" i="6" s="1"/>
  <c r="H18" i="6" s="1"/>
  <c r="H19" i="6" s="1"/>
  <c r="H20" i="6" s="1"/>
  <c r="O33" i="4"/>
  <c r="N28" i="4"/>
  <c r="N22" i="4"/>
  <c r="N23" i="4"/>
  <c r="N21" i="4"/>
  <c r="C7" i="4"/>
  <c r="D7" i="4"/>
  <c r="E7" i="4"/>
  <c r="F7" i="4"/>
  <c r="J11" i="4"/>
  <c r="T13" i="4" a="1"/>
  <c r="W8" i="4"/>
  <c r="T8" i="4"/>
  <c r="V6" i="4"/>
  <c r="U6" i="4"/>
  <c r="U9" i="4"/>
  <c r="V9" i="4"/>
  <c r="W9" i="4"/>
  <c r="T9" i="4"/>
  <c r="U5" i="4"/>
  <c r="V5" i="4"/>
  <c r="W5" i="4"/>
  <c r="T5" i="4"/>
  <c r="D5" i="4"/>
  <c r="E5" i="4"/>
  <c r="F5" i="4"/>
  <c r="C5" i="4"/>
  <c r="C13" i="4" l="1"/>
  <c r="C15" i="4"/>
  <c r="C14" i="4"/>
  <c r="C12" i="4"/>
  <c r="H7" i="4"/>
  <c r="G11" i="4"/>
  <c r="E11" i="4"/>
  <c r="D11" i="4"/>
  <c r="F11" i="4"/>
  <c r="Z26" i="4"/>
  <c r="AA26" i="4"/>
  <c r="AC26" i="4"/>
  <c r="AB24" i="4"/>
  <c r="Z24" i="4"/>
  <c r="AC24" i="4"/>
  <c r="B12" i="6"/>
  <c r="C12" i="6" s="1"/>
  <c r="T13" i="4"/>
  <c r="T18" i="4" a="1"/>
  <c r="T18" i="4" s="1"/>
  <c r="AI27" i="4" l="1"/>
  <c r="AI26" i="4"/>
  <c r="AI25" i="4"/>
  <c r="AH25" i="4"/>
  <c r="AH26" i="4"/>
  <c r="AH24" i="4"/>
  <c r="AI24" i="4"/>
  <c r="AF26" i="4"/>
  <c r="AF24" i="4"/>
  <c r="AF25" i="4"/>
  <c r="AE24" i="4"/>
  <c r="AE25" i="4"/>
  <c r="AE26" i="4"/>
  <c r="B22" i="6"/>
  <c r="C22" i="6" s="1"/>
  <c r="E11" i="6" s="1"/>
  <c r="G12" i="4"/>
  <c r="E12" i="4"/>
  <c r="F12" i="4"/>
  <c r="J23" i="4" s="1"/>
  <c r="D12" i="4"/>
  <c r="D14" i="4"/>
  <c r="J29" i="4" s="1"/>
  <c r="E14" i="4"/>
  <c r="J30" i="4" s="1"/>
  <c r="F14" i="4"/>
  <c r="D31" i="4" s="1"/>
  <c r="G14" i="4"/>
  <c r="J32" i="4" s="1"/>
  <c r="D15" i="4"/>
  <c r="E15" i="4"/>
  <c r="J34" i="4" s="1"/>
  <c r="F15" i="4"/>
  <c r="J35" i="4" s="1"/>
  <c r="G15" i="4"/>
  <c r="D36" i="4" s="1"/>
  <c r="D13" i="4"/>
  <c r="J25" i="4" s="1"/>
  <c r="E13" i="4"/>
  <c r="F13" i="4"/>
  <c r="J27" i="4" s="1"/>
  <c r="G13" i="4"/>
  <c r="J28" i="4" s="1"/>
  <c r="P5" i="4"/>
  <c r="K3" i="1" s="1"/>
  <c r="T16" i="4"/>
  <c r="V16" i="4"/>
  <c r="U16" i="4"/>
  <c r="W16" i="4"/>
  <c r="AH27" i="4" l="1"/>
  <c r="AI28" i="4"/>
  <c r="J33" i="4"/>
  <c r="C18" i="4" a="1"/>
  <c r="C18" i="4" s="1"/>
  <c r="AF27" i="4"/>
  <c r="AF28" i="4" s="1"/>
  <c r="Y6" i="4"/>
  <c r="AB6" i="4" s="1"/>
  <c r="Y7" i="4"/>
  <c r="AB7" i="4" s="1"/>
  <c r="Y8" i="4"/>
  <c r="AB8" i="4" s="1"/>
  <c r="J21" i="4"/>
  <c r="AE27" i="4"/>
  <c r="D22" i="6"/>
  <c r="E22" i="6"/>
  <c r="K22" i="6"/>
  <c r="J22" i="6"/>
  <c r="H22" i="6"/>
  <c r="I22" i="6"/>
  <c r="B23" i="6"/>
  <c r="C23" i="6" s="1"/>
  <c r="E12" i="6" s="1"/>
  <c r="G22" i="6"/>
  <c r="F22" i="6"/>
  <c r="L22" i="6"/>
  <c r="N22" i="6"/>
  <c r="M22" i="6"/>
  <c r="G16" i="4"/>
  <c r="E16" i="4"/>
  <c r="J22" i="4"/>
  <c r="H13" i="4"/>
  <c r="H15" i="4"/>
  <c r="H14" i="4"/>
  <c r="J24" i="4"/>
  <c r="H12" i="4"/>
  <c r="D16" i="4"/>
  <c r="F16" i="4"/>
  <c r="Y14" i="4"/>
  <c r="D34" i="4"/>
  <c r="Y9" i="4"/>
  <c r="Y11" i="4" s="1"/>
  <c r="AB9" i="4" s="1"/>
  <c r="D33" i="4"/>
  <c r="D30" i="4"/>
  <c r="D29" i="4"/>
  <c r="J36" i="4"/>
  <c r="D27" i="4"/>
  <c r="D21" i="4"/>
  <c r="D35" i="4"/>
  <c r="J31" i="4"/>
  <c r="K23" i="4" s="1"/>
  <c r="D32" i="4"/>
  <c r="D25" i="4"/>
  <c r="D23" i="4"/>
  <c r="D22" i="4"/>
  <c r="J26" i="4"/>
  <c r="K22" i="4" s="1"/>
  <c r="D26" i="4"/>
  <c r="D24" i="4"/>
  <c r="D28" i="4"/>
  <c r="B40" i="4" l="1" a="1"/>
  <c r="G40" i="4" s="1"/>
  <c r="AE35" i="1" s="1"/>
  <c r="AE28" i="4"/>
  <c r="W24" i="4" s="1"/>
  <c r="C8" i="1" s="1"/>
  <c r="AH28" i="4"/>
  <c r="W26" i="4"/>
  <c r="C10" i="1" s="1"/>
  <c r="K24" i="4"/>
  <c r="AD6" i="4"/>
  <c r="R11" i="1" s="1"/>
  <c r="N23" i="6"/>
  <c r="D23" i="6"/>
  <c r="B24" i="6"/>
  <c r="C24" i="6" s="1"/>
  <c r="E13" i="6" s="1"/>
  <c r="K23" i="6"/>
  <c r="I23" i="6"/>
  <c r="G23" i="6"/>
  <c r="M23" i="6"/>
  <c r="L23" i="6"/>
  <c r="F23" i="6"/>
  <c r="H23" i="6"/>
  <c r="J23" i="6"/>
  <c r="E23" i="6"/>
  <c r="K21" i="4"/>
  <c r="L8" i="4"/>
  <c r="N6" i="4"/>
  <c r="L5" i="4"/>
  <c r="M6" i="4"/>
  <c r="M5" i="4"/>
  <c r="L6" i="4"/>
  <c r="N5" i="4"/>
  <c r="K6" i="4"/>
  <c r="K5" i="4"/>
  <c r="E24" i="4"/>
  <c r="E23" i="4"/>
  <c r="E22" i="4"/>
  <c r="W14" i="1"/>
  <c r="Z8" i="4"/>
  <c r="X14" i="1" s="1"/>
  <c r="W13" i="1"/>
  <c r="Z7" i="4"/>
  <c r="X13" i="1" s="1"/>
  <c r="W12" i="1"/>
  <c r="Z6" i="4"/>
  <c r="X12" i="1" s="1"/>
  <c r="Z11" i="4"/>
  <c r="W15" i="1"/>
  <c r="E21" i="4"/>
  <c r="M10" i="4"/>
  <c r="L13" i="4"/>
  <c r="L7" i="4"/>
  <c r="K16" i="4"/>
  <c r="L16" i="4"/>
  <c r="L10" i="4"/>
  <c r="M9" i="4"/>
  <c r="L14" i="4"/>
  <c r="N15" i="4"/>
  <c r="K13" i="4"/>
  <c r="N10" i="4"/>
  <c r="N9" i="4"/>
  <c r="K15" i="4"/>
  <c r="N7" i="4"/>
  <c r="L15" i="4"/>
  <c r="K8" i="4"/>
  <c r="N14" i="4"/>
  <c r="N16" i="4"/>
  <c r="M15" i="4"/>
  <c r="K14" i="4"/>
  <c r="M8" i="4"/>
  <c r="M7" i="4"/>
  <c r="K10" i="4"/>
  <c r="M14" i="4"/>
  <c r="K9" i="4"/>
  <c r="K7" i="4"/>
  <c r="L9" i="4"/>
  <c r="M16" i="4"/>
  <c r="N13" i="4"/>
  <c r="N8" i="4"/>
  <c r="M13" i="4"/>
  <c r="H40" i="4" l="1"/>
  <c r="B42" i="4"/>
  <c r="Z37" i="1" s="1"/>
  <c r="H44" i="4"/>
  <c r="AF39" i="1" s="1"/>
  <c r="C42" i="4"/>
  <c r="AA37" i="1" s="1"/>
  <c r="C41" i="4"/>
  <c r="D45" i="4"/>
  <c r="AB40" i="1" s="1"/>
  <c r="B43" i="4"/>
  <c r="Z38" i="1" s="1"/>
  <c r="B41" i="4"/>
  <c r="F41" i="4"/>
  <c r="AD36" i="1" s="1"/>
  <c r="C45" i="4"/>
  <c r="AA40" i="1" s="1"/>
  <c r="H45" i="4"/>
  <c r="AF40" i="1" s="1"/>
  <c r="C40" i="4"/>
  <c r="E40" i="4"/>
  <c r="AC35" i="1" s="1"/>
  <c r="D43" i="4"/>
  <c r="AB38" i="1" s="1"/>
  <c r="G43" i="4"/>
  <c r="AE38" i="1" s="1"/>
  <c r="B44" i="4"/>
  <c r="Z39" i="1" s="1"/>
  <c r="D42" i="4"/>
  <c r="AB37" i="1" s="1"/>
  <c r="B45" i="4"/>
  <c r="Z40" i="1" s="1"/>
  <c r="F42" i="4"/>
  <c r="AD37" i="1" s="1"/>
  <c r="C43" i="4"/>
  <c r="AA38" i="1" s="1"/>
  <c r="F43" i="4"/>
  <c r="AD38" i="1" s="1"/>
  <c r="F40" i="4"/>
  <c r="AD35" i="1" s="1"/>
  <c r="C44" i="4"/>
  <c r="AA39" i="1" s="1"/>
  <c r="G45" i="4"/>
  <c r="AE40" i="1" s="1"/>
  <c r="F45" i="4"/>
  <c r="AD40" i="1" s="1"/>
  <c r="F44" i="4"/>
  <c r="AD39" i="1" s="1"/>
  <c r="E44" i="4"/>
  <c r="AC39" i="1" s="1"/>
  <c r="D41" i="4"/>
  <c r="AB36" i="1" s="1"/>
  <c r="G41" i="4"/>
  <c r="AE36" i="1" s="1"/>
  <c r="G44" i="4"/>
  <c r="AE39" i="1" s="1"/>
  <c r="H41" i="4"/>
  <c r="G42" i="4"/>
  <c r="AE37" i="1" s="1"/>
  <c r="D44" i="4"/>
  <c r="AB39" i="1" s="1"/>
  <c r="D40" i="4"/>
  <c r="AB35" i="1" s="1"/>
  <c r="H43" i="4"/>
  <c r="AF38" i="1" s="1"/>
  <c r="E45" i="4"/>
  <c r="AC40" i="1" s="1"/>
  <c r="E41" i="4"/>
  <c r="AC36" i="1" s="1"/>
  <c r="E43" i="4"/>
  <c r="AC38" i="1" s="1"/>
  <c r="H42" i="4"/>
  <c r="AF37" i="1" s="1"/>
  <c r="E42" i="4"/>
  <c r="AC37" i="1" s="1"/>
  <c r="B40" i="4"/>
  <c r="K11" i="4"/>
  <c r="O31" i="4" s="1"/>
  <c r="K14" i="1" s="1"/>
  <c r="O21" i="4"/>
  <c r="K4" i="1" s="1"/>
  <c r="F24" i="6"/>
  <c r="M24" i="6"/>
  <c r="K24" i="6"/>
  <c r="L24" i="6"/>
  <c r="G24" i="6"/>
  <c r="N24" i="6"/>
  <c r="I24" i="6"/>
  <c r="D24" i="6"/>
  <c r="B25" i="6"/>
  <c r="C25" i="6" s="1"/>
  <c r="E14" i="6" s="1"/>
  <c r="J24" i="6"/>
  <c r="E24" i="6"/>
  <c r="H24" i="6"/>
  <c r="O24" i="4"/>
  <c r="K7" i="1" s="1"/>
  <c r="O29" i="4"/>
  <c r="K12" i="1" s="1"/>
  <c r="O23" i="4"/>
  <c r="K6" i="1" s="1"/>
  <c r="O28" i="4"/>
  <c r="K11" i="1" s="1"/>
  <c r="O22" i="4"/>
  <c r="K5" i="1" s="1"/>
  <c r="O25" i="4"/>
  <c r="K8" i="1" s="1"/>
  <c r="O30" i="4"/>
  <c r="K13" i="1" s="1"/>
  <c r="Z9" i="4"/>
  <c r="X15" i="1" s="1"/>
  <c r="O26" i="4" l="1"/>
  <c r="K9" i="1" s="1"/>
  <c r="B26" i="6"/>
  <c r="C26" i="6" s="1"/>
  <c r="E15" i="6" s="1"/>
  <c r="F25" i="6"/>
  <c r="M25" i="6"/>
  <c r="H25" i="6"/>
  <c r="D25" i="6"/>
  <c r="I25" i="6"/>
  <c r="N25" i="6"/>
  <c r="E25" i="6"/>
  <c r="G25" i="6"/>
  <c r="J25" i="6"/>
  <c r="L25" i="6"/>
  <c r="K25" i="6"/>
  <c r="B27" i="6" l="1"/>
  <c r="C27" i="6" s="1"/>
  <c r="E16" i="6" s="1"/>
  <c r="L26" i="6"/>
  <c r="K26" i="6"/>
  <c r="I26" i="6"/>
  <c r="H26" i="6"/>
  <c r="G26" i="6"/>
  <c r="E26" i="6"/>
  <c r="D26" i="6"/>
  <c r="J26" i="6"/>
  <c r="N26" i="6"/>
  <c r="M26" i="6"/>
  <c r="F26" i="6"/>
  <c r="B28" i="6" l="1"/>
  <c r="C28" i="6" s="1"/>
  <c r="E17" i="6" s="1"/>
  <c r="N27" i="6"/>
  <c r="F27" i="6"/>
  <c r="L27" i="6"/>
  <c r="D27" i="6"/>
  <c r="M27" i="6"/>
  <c r="I27" i="6"/>
  <c r="H27" i="6"/>
  <c r="E27" i="6"/>
  <c r="K27" i="6"/>
  <c r="G27" i="6"/>
  <c r="J27" i="6"/>
  <c r="D28" i="6"/>
  <c r="H28" i="6"/>
  <c r="N28" i="6"/>
  <c r="G28" i="6" l="1"/>
  <c r="M28" i="6"/>
  <c r="I28" i="6"/>
  <c r="B29" i="6"/>
  <c r="C29" i="6" s="1"/>
  <c r="E18" i="6" s="1"/>
  <c r="J28" i="6"/>
  <c r="E28" i="6"/>
  <c r="K28" i="6"/>
  <c r="F28" i="6"/>
  <c r="L28" i="6"/>
  <c r="L29" i="6"/>
  <c r="E29" i="6"/>
  <c r="J29" i="6"/>
  <c r="B30" i="6" l="1"/>
  <c r="C30" i="6" s="1"/>
  <c r="E19" i="6" s="1"/>
  <c r="N29" i="6"/>
  <c r="K29" i="6"/>
  <c r="F29" i="6"/>
  <c r="H29" i="6"/>
  <c r="G29" i="6"/>
  <c r="I29" i="6"/>
  <c r="D29" i="6"/>
  <c r="M29" i="6"/>
  <c r="F30" i="6"/>
  <c r="J30" i="6"/>
  <c r="B31" i="6"/>
  <c r="C31" i="6" s="1"/>
  <c r="E20" i="6" s="1"/>
  <c r="M30" i="6"/>
  <c r="H30" i="6"/>
  <c r="N30" i="6"/>
  <c r="I30" i="6"/>
  <c r="L30" i="6" l="1"/>
  <c r="K30" i="6"/>
  <c r="E30" i="6"/>
  <c r="D30" i="6"/>
  <c r="G30" i="6"/>
  <c r="H4" i="6"/>
  <c r="M31" i="6"/>
  <c r="E31" i="6"/>
  <c r="I31" i="6"/>
  <c r="N31" i="6"/>
  <c r="M4" i="6" s="1"/>
  <c r="F31" i="6"/>
  <c r="J31" i="6"/>
  <c r="G31" i="6"/>
  <c r="K31" i="6"/>
  <c r="D31" i="6"/>
  <c r="H31" i="6"/>
  <c r="L31" i="6"/>
  <c r="L4" i="6" l="1"/>
  <c r="K4" i="6"/>
  <c r="J4" i="6"/>
  <c r="D4" i="6"/>
  <c r="E4" i="6"/>
  <c r="F4" i="6"/>
  <c r="G4" i="6"/>
  <c r="I4" i="6"/>
  <c r="C4" i="6"/>
  <c r="N5" i="6" l="1"/>
  <c r="N6" i="6" s="1"/>
  <c r="N4" i="6"/>
  <c r="E5" i="6" s="1"/>
  <c r="C6" i="6" l="1"/>
  <c r="D6" i="6" s="1"/>
  <c r="E6" i="6" s="1"/>
  <c r="F6" i="6" s="1"/>
  <c r="G6" i="6" s="1"/>
  <c r="H6" i="6" s="1"/>
  <c r="I6" i="6" s="1"/>
  <c r="J6" i="6" s="1"/>
  <c r="K6" i="6" s="1"/>
  <c r="L6" i="6" s="1"/>
  <c r="M6" i="6" s="1"/>
  <c r="G5" i="6"/>
  <c r="I5" i="6"/>
  <c r="M5" i="6"/>
  <c r="H5" i="6"/>
  <c r="K5" i="6"/>
  <c r="D5" i="6"/>
  <c r="F5" i="6"/>
  <c r="J5" i="6"/>
  <c r="L5" i="6"/>
  <c r="C5" i="6"/>
</calcChain>
</file>

<file path=xl/sharedStrings.xml><?xml version="1.0" encoding="utf-8"?>
<sst xmlns="http://schemas.openxmlformats.org/spreadsheetml/2006/main" count="167" uniqueCount="44">
  <si>
    <t>Track</t>
  </si>
  <si>
    <t>CN</t>
  </si>
  <si>
    <t>NP</t>
  </si>
  <si>
    <t>PP</t>
  </si>
  <si>
    <t>FN</t>
  </si>
  <si>
    <t>Syntax</t>
  </si>
  <si>
    <t>Year</t>
  </si>
  <si>
    <t>Year 1</t>
  </si>
  <si>
    <t>Year 2</t>
  </si>
  <si>
    <t>Year 3</t>
  </si>
  <si>
    <t>Year 4</t>
  </si>
  <si>
    <t>Linear</t>
  </si>
  <si>
    <t>Track*Year</t>
  </si>
  <si>
    <t>Quadratic</t>
  </si>
  <si>
    <t>Cubic</t>
  </si>
  <si>
    <t>T1</t>
  </si>
  <si>
    <t>T2</t>
  </si>
  <si>
    <t>T3</t>
  </si>
  <si>
    <t>T4</t>
  </si>
  <si>
    <t>Year*Track</t>
  </si>
  <si>
    <t>Custom</t>
  </si>
  <si>
    <t>Custom Divisor</t>
  </si>
  <si>
    <t>Quartic</t>
  </si>
  <si>
    <t>Quintic</t>
  </si>
  <si>
    <t>Sextic</t>
  </si>
  <si>
    <t>Septic</t>
  </si>
  <si>
    <t>Octic</t>
  </si>
  <si>
    <t>Nonic</t>
  </si>
  <si>
    <t>Polynomial:</t>
  </si>
  <si>
    <t>2 Levels</t>
  </si>
  <si>
    <t>3 Levels</t>
  </si>
  <si>
    <t>4 Levels</t>
  </si>
  <si>
    <t>5 Levels</t>
  </si>
  <si>
    <t>6 Levels</t>
  </si>
  <si>
    <t>7 Levels</t>
  </si>
  <si>
    <t>8 Levels</t>
  </si>
  <si>
    <t>9 Levels</t>
  </si>
  <si>
    <t>10 Levels</t>
  </si>
  <si>
    <t>Levels</t>
  </si>
  <si>
    <t>11 Levels</t>
  </si>
  <si>
    <t>Decic</t>
  </si>
  <si>
    <t>SPSS Syntax</t>
  </si>
  <si>
    <t>--Select--</t>
  </si>
  <si>
    <t>Main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</si>
</sst>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 tint="-0.499984740745262"/>
      <name val="Consolas"/>
      <family val="3"/>
    </font>
    <font>
      <i/>
      <sz val="9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/>
    <xf numFmtId="0" fontId="0" fillId="2" borderId="11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Protection="1">
      <protection locked="0"/>
    </xf>
    <xf numFmtId="0" fontId="0" fillId="2" borderId="12" xfId="0" applyFill="1" applyBorder="1" applyProtection="1">
      <protection locked="0"/>
    </xf>
    <xf numFmtId="0" fontId="0" fillId="2" borderId="13" xfId="0" applyFill="1" applyBorder="1" applyProtection="1">
      <protection locked="0"/>
    </xf>
    <xf numFmtId="0" fontId="0" fillId="2" borderId="13" xfId="0" applyFill="1" applyBorder="1" applyAlignment="1" applyProtection="1">
      <alignment horizontal="right"/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5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1" fillId="2" borderId="0" xfId="0" applyFont="1" applyFill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1" fillId="2" borderId="5" xfId="0" applyFont="1" applyFill="1" applyBorder="1" applyProtection="1"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2" fillId="2" borderId="4" xfId="0" applyFont="1" applyFill="1" applyBorder="1" applyProtection="1">
      <protection locked="0"/>
    </xf>
    <xf numFmtId="0" fontId="2" fillId="2" borderId="0" xfId="0" applyFont="1" applyFill="1" applyAlignment="1" applyProtection="1">
      <alignment horizontal="right"/>
      <protection locked="0"/>
    </xf>
    <xf numFmtId="0" fontId="2" fillId="2" borderId="0" xfId="0" applyFont="1" applyFill="1" applyAlignment="1" applyProtection="1">
      <alignment horizontal="left"/>
      <protection locked="0"/>
    </xf>
    <xf numFmtId="0" fontId="2" fillId="2" borderId="0" xfId="0" applyFont="1" applyFill="1" applyProtection="1">
      <protection locked="0"/>
    </xf>
    <xf numFmtId="0" fontId="2" fillId="2" borderId="5" xfId="0" applyFont="1" applyFill="1" applyBorder="1" applyProtection="1">
      <protection locked="0"/>
    </xf>
    <xf numFmtId="0" fontId="1" fillId="2" borderId="6" xfId="0" applyFont="1" applyFill="1" applyBorder="1" applyProtection="1">
      <protection locked="0"/>
    </xf>
    <xf numFmtId="0" fontId="1" fillId="2" borderId="7" xfId="0" applyFont="1" applyFill="1" applyBorder="1" applyProtection="1">
      <protection locked="0"/>
    </xf>
    <xf numFmtId="0" fontId="1" fillId="2" borderId="8" xfId="0" applyFont="1" applyFill="1" applyBorder="1" applyProtection="1">
      <protection locked="0"/>
    </xf>
    <xf numFmtId="0" fontId="0" fillId="2" borderId="6" xfId="0" applyFill="1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3" fillId="2" borderId="11" xfId="0" applyFont="1" applyFill="1" applyBorder="1"/>
    <xf numFmtId="0" fontId="1" fillId="2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0" xfId="0" applyFont="1" applyFill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Polynomials'!$B$4</c:f>
              <c:strCache>
                <c:ptCount val="1"/>
                <c:pt idx="0">
                  <c:v>Track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'Example Polynomials'!$C$4:$F$4</c:f>
              <c:strCache>
                <c:ptCount val="4"/>
                <c:pt idx="0">
                  <c:v>CN</c:v>
                </c:pt>
                <c:pt idx="1">
                  <c:v>NP</c:v>
                </c:pt>
                <c:pt idx="2">
                  <c:v>PP</c:v>
                </c:pt>
                <c:pt idx="3">
                  <c:v>FN</c:v>
                </c:pt>
              </c:strCache>
            </c:strRef>
          </c:cat>
          <c:val>
            <c:numRef>
              <c:f>'Example Polynomials'!$D$11:$G$11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77-41DD-9C22-4CE3AE19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126848"/>
        <c:axId val="223938432"/>
      </c:barChart>
      <c:lineChart>
        <c:grouping val="standard"/>
        <c:varyColors val="0"/>
        <c:ser>
          <c:idx val="1"/>
          <c:order val="1"/>
          <c:tx>
            <c:strRef>
              <c:f>'Example Polynomials'!$B$4</c:f>
              <c:strCache>
                <c:ptCount val="1"/>
                <c:pt idx="0">
                  <c:v>Track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none"/>
          </c:marker>
          <c:val>
            <c:numRef>
              <c:f>'Example Polynomials'!$D$11:$G$11</c:f>
              <c:numCache>
                <c:formatCode>General</c:formatCode>
                <c:ptCount val="4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7777-41DD-9C22-4CE3AE191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126848"/>
        <c:axId val="223938432"/>
      </c:lineChart>
      <c:catAx>
        <c:axId val="1381268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3938432"/>
        <c:crosses val="autoZero"/>
        <c:auto val="1"/>
        <c:lblAlgn val="ctr"/>
        <c:lblOffset val="100"/>
        <c:noMultiLvlLbl val="0"/>
      </c:catAx>
      <c:valAx>
        <c:axId val="22393843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8126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Polynomials'!$B$6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strRef>
              <c:f>'Example Polynomials'!$B$12:$B$15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'Example Polynomials'!$C$12:$C$15</c:f>
              <c:numCache>
                <c:formatCode>General</c:formatCode>
                <c:ptCount val="4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2E-4683-9DB0-D3CDC636C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411712"/>
        <c:axId val="43413504"/>
      </c:barChart>
      <c:lineChart>
        <c:grouping val="standard"/>
        <c:varyColors val="0"/>
        <c:ser>
          <c:idx val="1"/>
          <c:order val="1"/>
          <c:tx>
            <c:strRef>
              <c:f>'Example Polynomials'!$B$6</c:f>
              <c:strCache>
                <c:ptCount val="1"/>
                <c:pt idx="0">
                  <c:v>Year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none"/>
          </c:marker>
          <c:val>
            <c:numRef>
              <c:f>'Example Polynomials'!$C$12:$C$15</c:f>
              <c:numCache>
                <c:formatCode>General</c:formatCode>
                <c:ptCount val="4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32E-4683-9DB0-D3CDC636C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11712"/>
        <c:axId val="43413504"/>
      </c:lineChart>
      <c:catAx>
        <c:axId val="43411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3413504"/>
        <c:crosses val="autoZero"/>
        <c:auto val="1"/>
        <c:lblAlgn val="ctr"/>
        <c:lblOffset val="100"/>
        <c:noMultiLvlLbl val="0"/>
      </c:catAx>
      <c:valAx>
        <c:axId val="4341350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411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Polynomials'!$B$6</c:f>
              <c:strCache>
                <c:ptCount val="1"/>
                <c:pt idx="0">
                  <c:v>Year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trendline>
            <c:spPr>
              <a:ln w="28575">
                <a:solidFill>
                  <a:srgbClr val="C00000"/>
                </a:solidFill>
                <a:prstDash val="lgDash"/>
              </a:ln>
            </c:spPr>
            <c:trendlineType val="linear"/>
            <c:dispRSqr val="0"/>
            <c:dispEq val="0"/>
          </c:trendline>
          <c:trendline>
            <c:spPr>
              <a:ln w="28575">
                <a:solidFill>
                  <a:schemeClr val="accent5">
                    <a:lumMod val="75000"/>
                  </a:schemeClr>
                </a:solidFill>
                <a:prstDash val="lgDash"/>
              </a:ln>
            </c:spPr>
            <c:trendlineType val="poly"/>
            <c:order val="2"/>
            <c:dispRSqr val="0"/>
            <c:dispEq val="0"/>
          </c:trendline>
          <c:trendline>
            <c:spPr>
              <a:ln w="28575">
                <a:solidFill>
                  <a:schemeClr val="accent4">
                    <a:lumMod val="75000"/>
                  </a:schemeClr>
                </a:solidFill>
                <a:prstDash val="lgDash"/>
              </a:ln>
            </c:spPr>
            <c:trendlineType val="poly"/>
            <c:order val="3"/>
            <c:dispRSqr val="0"/>
            <c:dispEq val="0"/>
          </c:trendline>
          <c:cat>
            <c:strRef>
              <c:f>'Example Polynomials'!$T$15:$W$15</c:f>
              <c:strCache>
                <c:ptCount val="4"/>
                <c:pt idx="0">
                  <c:v>T1</c:v>
                </c:pt>
                <c:pt idx="1">
                  <c:v>T2</c:v>
                </c:pt>
                <c:pt idx="2">
                  <c:v>T3</c:v>
                </c:pt>
                <c:pt idx="3">
                  <c:v>T4</c:v>
                </c:pt>
              </c:strCache>
            </c:strRef>
          </c:cat>
          <c:val>
            <c:numRef>
              <c:f>'Example Polynomials'!$T$16:$W$16</c:f>
              <c:numCache>
                <c:formatCode>General</c:formatCode>
                <c:ptCount val="4"/>
                <c:pt idx="0">
                  <c:v>3.095558546433378E-2</c:v>
                </c:pt>
                <c:pt idx="1">
                  <c:v>6.1911170928667561E-2</c:v>
                </c:pt>
                <c:pt idx="2">
                  <c:v>1</c:v>
                </c:pt>
                <c:pt idx="3">
                  <c:v>0.18707940780619112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7BF-4283-BA38-54104A52A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428864"/>
        <c:axId val="43435136"/>
      </c:barChart>
      <c:lineChart>
        <c:grouping val="standard"/>
        <c:varyColors val="0"/>
        <c:ser>
          <c:idx val="1"/>
          <c:order val="1"/>
          <c:tx>
            <c:strRef>
              <c:f>'Example Polynomials'!$B$6</c:f>
              <c:strCache>
                <c:ptCount val="1"/>
                <c:pt idx="0">
                  <c:v>Year</c:v>
                </c:pt>
              </c:strCache>
            </c:strRef>
          </c:tx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circle"/>
            <c:size val="7"/>
            <c:spPr>
              <a:solidFill>
                <a:schemeClr val="tx1">
                  <a:lumMod val="85000"/>
                  <a:lumOff val="15000"/>
                </a:schemeClr>
              </a:solidFill>
              <a:ln>
                <a:solidFill>
                  <a:schemeClr val="bg1"/>
                </a:solidFill>
              </a:ln>
            </c:spPr>
          </c:marker>
          <c:val>
            <c:numRef>
              <c:f>'Example Polynomials'!$T$16:$W$16</c:f>
              <c:numCache>
                <c:formatCode>General</c:formatCode>
                <c:ptCount val="4"/>
                <c:pt idx="0">
                  <c:v>3.095558546433378E-2</c:v>
                </c:pt>
                <c:pt idx="1">
                  <c:v>6.1911170928667561E-2</c:v>
                </c:pt>
                <c:pt idx="2">
                  <c:v>1</c:v>
                </c:pt>
                <c:pt idx="3">
                  <c:v>0.18707940780619112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E7BF-4283-BA38-54104A52A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28864"/>
        <c:axId val="43435136"/>
      </c:lineChart>
      <c:catAx>
        <c:axId val="4342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435136"/>
        <c:crosses val="autoZero"/>
        <c:auto val="1"/>
        <c:lblAlgn val="ctr"/>
        <c:lblOffset val="100"/>
        <c:noMultiLvlLbl val="0"/>
      </c:catAx>
      <c:valAx>
        <c:axId val="434351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428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D50-41EE-9557-34D1F2D001A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D50-41EE-9557-34D1F2D001A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D50-41EE-9557-34D1F2D001A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D50-41EE-9557-34D1F2D001A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7D50-41EE-9557-34D1F2D001A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7D50-41EE-9557-34D1F2D001A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7D50-41EE-9557-34D1F2D001A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7D50-41EE-9557-34D1F2D001A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7D50-41EE-9557-34D1F2D001A5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7D50-41EE-9557-34D1F2D001A5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7D50-41EE-9557-34D1F2D001A5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7D50-41EE-9557-34D1F2D001A5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7D50-41EE-9557-34D1F2D001A5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7D50-41EE-9557-34D1F2D001A5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7D50-41EE-9557-34D1F2D001A5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7D50-41EE-9557-34D1F2D001A5}"/>
              </c:ext>
            </c:extLst>
          </c:dPt>
          <c:cat>
            <c:multiLvlStrRef>
              <c:f>'Example Polynomials'!$B$21:$C$36</c:f>
              <c:multiLvlStrCache>
                <c:ptCount val="1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</c:lvl>
                <c:lvl>
                  <c:pt idx="0">
                    <c:v>CN</c:v>
                  </c:pt>
                  <c:pt idx="4">
                    <c:v>NP</c:v>
                  </c:pt>
                  <c:pt idx="8">
                    <c:v>PP</c:v>
                  </c:pt>
                  <c:pt idx="12">
                    <c:v>FN</c:v>
                  </c:pt>
                </c:lvl>
              </c:multiLvlStrCache>
            </c:multiLvlStrRef>
          </c:cat>
          <c:val>
            <c:numRef>
              <c:f>'Example Polynomials'!$D$21:$D$36</c:f>
              <c:numCache>
                <c:formatCode>General</c:formatCode>
                <c:ptCount val="16"/>
                <c:pt idx="0">
                  <c:v>-0.75</c:v>
                </c:pt>
                <c:pt idx="1">
                  <c:v>-0.25</c:v>
                </c:pt>
                <c:pt idx="2">
                  <c:v>0.25</c:v>
                </c:pt>
                <c:pt idx="3">
                  <c:v>0.75</c:v>
                </c:pt>
                <c:pt idx="4">
                  <c:v>-0.75</c:v>
                </c:pt>
                <c:pt idx="5">
                  <c:v>-0.25</c:v>
                </c:pt>
                <c:pt idx="6">
                  <c:v>0.25</c:v>
                </c:pt>
                <c:pt idx="7">
                  <c:v>0.75</c:v>
                </c:pt>
                <c:pt idx="8">
                  <c:v>-0.75</c:v>
                </c:pt>
                <c:pt idx="9">
                  <c:v>-0.25</c:v>
                </c:pt>
                <c:pt idx="10">
                  <c:v>0.25</c:v>
                </c:pt>
                <c:pt idx="11">
                  <c:v>0.75</c:v>
                </c:pt>
                <c:pt idx="12">
                  <c:v>-0.75</c:v>
                </c:pt>
                <c:pt idx="13">
                  <c:v>-0.25</c:v>
                </c:pt>
                <c:pt idx="14">
                  <c:v>0.25</c:v>
                </c:pt>
                <c:pt idx="15">
                  <c:v>0.75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7D50-41EE-9557-34D1F2D00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45280"/>
        <c:axId val="43746816"/>
      </c:barChart>
      <c:lineChart>
        <c:grouping val="standard"/>
        <c:varyColors val="0"/>
        <c:ser>
          <c:idx val="1"/>
          <c:order val="1"/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none"/>
          </c:marker>
          <c:dPt>
            <c:idx val="4"/>
            <c:bubble3D val="0"/>
            <c:spPr>
              <a:ln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2-7D50-41EE-9557-34D1F2D001A5}"/>
              </c:ext>
            </c:extLst>
          </c:dPt>
          <c:dPt>
            <c:idx val="8"/>
            <c:bubble3D val="0"/>
            <c:spPr>
              <a:ln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4-7D50-41EE-9557-34D1F2D001A5}"/>
              </c:ext>
            </c:extLst>
          </c:dPt>
          <c:dPt>
            <c:idx val="12"/>
            <c:bubble3D val="0"/>
            <c:spPr>
              <a:ln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6-7D50-41EE-9557-34D1F2D001A5}"/>
              </c:ext>
            </c:extLst>
          </c:dPt>
          <c:cat>
            <c:multiLvlStrRef>
              <c:f>'Example Polynomials'!$B$21:$C$36</c:f>
              <c:multiLvlStrCache>
                <c:ptCount val="1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1</c:v>
                  </c:pt>
                  <c:pt idx="5">
                    <c:v>Year 2</c:v>
                  </c:pt>
                  <c:pt idx="6">
                    <c:v>Year 3</c:v>
                  </c:pt>
                  <c:pt idx="7">
                    <c:v>Year 4</c:v>
                  </c:pt>
                  <c:pt idx="8">
                    <c:v>Year 1</c:v>
                  </c:pt>
                  <c:pt idx="9">
                    <c:v>Year 2</c:v>
                  </c:pt>
                  <c:pt idx="10">
                    <c:v>Year 3</c:v>
                  </c:pt>
                  <c:pt idx="11">
                    <c:v>Year 4</c:v>
                  </c:pt>
                  <c:pt idx="12">
                    <c:v>Year 1</c:v>
                  </c:pt>
                  <c:pt idx="13">
                    <c:v>Year 2</c:v>
                  </c:pt>
                  <c:pt idx="14">
                    <c:v>Year 3</c:v>
                  </c:pt>
                  <c:pt idx="15">
                    <c:v>Year 4</c:v>
                  </c:pt>
                </c:lvl>
                <c:lvl>
                  <c:pt idx="0">
                    <c:v>CN</c:v>
                  </c:pt>
                  <c:pt idx="4">
                    <c:v>NP</c:v>
                  </c:pt>
                  <c:pt idx="8">
                    <c:v>PP</c:v>
                  </c:pt>
                  <c:pt idx="12">
                    <c:v>FN</c:v>
                  </c:pt>
                </c:lvl>
              </c:multiLvlStrCache>
            </c:multiLvlStrRef>
          </c:cat>
          <c:val>
            <c:numRef>
              <c:f>'Example Polynomials'!$D$21:$D$36</c:f>
              <c:numCache>
                <c:formatCode>General</c:formatCode>
                <c:ptCount val="16"/>
                <c:pt idx="0">
                  <c:v>-0.75</c:v>
                </c:pt>
                <c:pt idx="1">
                  <c:v>-0.25</c:v>
                </c:pt>
                <c:pt idx="2">
                  <c:v>0.25</c:v>
                </c:pt>
                <c:pt idx="3">
                  <c:v>0.75</c:v>
                </c:pt>
                <c:pt idx="4">
                  <c:v>-0.75</c:v>
                </c:pt>
                <c:pt idx="5">
                  <c:v>-0.25</c:v>
                </c:pt>
                <c:pt idx="6">
                  <c:v>0.25</c:v>
                </c:pt>
                <c:pt idx="7">
                  <c:v>0.75</c:v>
                </c:pt>
                <c:pt idx="8">
                  <c:v>-0.75</c:v>
                </c:pt>
                <c:pt idx="9">
                  <c:v>-0.25</c:v>
                </c:pt>
                <c:pt idx="10">
                  <c:v>0.25</c:v>
                </c:pt>
                <c:pt idx="11">
                  <c:v>0.75</c:v>
                </c:pt>
                <c:pt idx="12">
                  <c:v>-0.75</c:v>
                </c:pt>
                <c:pt idx="13">
                  <c:v>-0.25</c:v>
                </c:pt>
                <c:pt idx="14">
                  <c:v>0.25</c:v>
                </c:pt>
                <c:pt idx="15">
                  <c:v>0.75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27-7D50-41EE-9557-34D1F2D00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45280"/>
        <c:axId val="43746816"/>
      </c:lineChart>
      <c:catAx>
        <c:axId val="43745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43746816"/>
        <c:crosses val="autoZero"/>
        <c:auto val="1"/>
        <c:lblAlgn val="ctr"/>
        <c:lblOffset val="100"/>
        <c:noMultiLvlLbl val="0"/>
      </c:catAx>
      <c:valAx>
        <c:axId val="4374681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7452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C18-4176-AF6E-C64BD4202A1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C18-4176-AF6E-C64BD4202A1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C18-4176-AF6E-C64BD4202A1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8C18-4176-AF6E-C64BD4202A1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8C18-4176-AF6E-C64BD4202A1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8C18-4176-AF6E-C64BD4202A1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8C18-4176-AF6E-C64BD4202A1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8C18-4176-AF6E-C64BD4202A1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8C18-4176-AF6E-C64BD4202A1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8C18-4176-AF6E-C64BD4202A1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8C18-4176-AF6E-C64BD4202A1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8C18-4176-AF6E-C64BD4202A1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8C18-4176-AF6E-C64BD4202A17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8C18-4176-AF6E-C64BD4202A17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8C18-4176-AF6E-C64BD4202A17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8C18-4176-AF6E-C64BD4202A17}"/>
              </c:ext>
            </c:extLst>
          </c:dPt>
          <c:cat>
            <c:multiLvlStrRef>
              <c:f>'Example Polynomials'!$H$21:$I$36</c:f>
              <c:multiLvlStrCache>
                <c:ptCount val="16"/>
                <c:lvl>
                  <c:pt idx="0">
                    <c:v>CN</c:v>
                  </c:pt>
                  <c:pt idx="1">
                    <c:v>NP</c:v>
                  </c:pt>
                  <c:pt idx="2">
                    <c:v>PP</c:v>
                  </c:pt>
                  <c:pt idx="3">
                    <c:v>FN</c:v>
                  </c:pt>
                  <c:pt idx="4">
                    <c:v>CN</c:v>
                  </c:pt>
                  <c:pt idx="5">
                    <c:v>NP</c:v>
                  </c:pt>
                  <c:pt idx="6">
                    <c:v>PP</c:v>
                  </c:pt>
                  <c:pt idx="7">
                    <c:v>FN</c:v>
                  </c:pt>
                  <c:pt idx="8">
                    <c:v>CN</c:v>
                  </c:pt>
                  <c:pt idx="9">
                    <c:v>NP</c:v>
                  </c:pt>
                  <c:pt idx="10">
                    <c:v>PP</c:v>
                  </c:pt>
                  <c:pt idx="11">
                    <c:v>FN</c:v>
                  </c:pt>
                  <c:pt idx="12">
                    <c:v>CN</c:v>
                  </c:pt>
                  <c:pt idx="13">
                    <c:v>NP</c:v>
                  </c:pt>
                  <c:pt idx="14">
                    <c:v>PP</c:v>
                  </c:pt>
                  <c:pt idx="15">
                    <c:v>FN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</c:lvl>
              </c:multiLvlStrCache>
            </c:multiLvlStrRef>
          </c:cat>
          <c:val>
            <c:numRef>
              <c:f>'Example Polynomials'!$J$21:$J$36</c:f>
              <c:numCache>
                <c:formatCode>General</c:formatCode>
                <c:ptCount val="16"/>
                <c:pt idx="0">
                  <c:v>-0.75</c:v>
                </c:pt>
                <c:pt idx="1">
                  <c:v>-0.75</c:v>
                </c:pt>
                <c:pt idx="2">
                  <c:v>-0.75</c:v>
                </c:pt>
                <c:pt idx="3">
                  <c:v>-0.75</c:v>
                </c:pt>
                <c:pt idx="4">
                  <c:v>-0.25</c:v>
                </c:pt>
                <c:pt idx="5">
                  <c:v>-0.25</c:v>
                </c:pt>
                <c:pt idx="6">
                  <c:v>-0.25</c:v>
                </c:pt>
                <c:pt idx="7">
                  <c:v>-0.25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8C18-4176-AF6E-C64BD420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792256"/>
        <c:axId val="43793792"/>
      </c:barChart>
      <c:lineChart>
        <c:grouping val="standard"/>
        <c:varyColors val="0"/>
        <c:ser>
          <c:idx val="1"/>
          <c:order val="1"/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none"/>
          </c:marker>
          <c:dPt>
            <c:idx val="4"/>
            <c:bubble3D val="0"/>
            <c:spPr>
              <a:ln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2-8C18-4176-AF6E-C64BD4202A17}"/>
              </c:ext>
            </c:extLst>
          </c:dPt>
          <c:dPt>
            <c:idx val="8"/>
            <c:bubble3D val="0"/>
            <c:spPr>
              <a:ln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4-8C18-4176-AF6E-C64BD4202A17}"/>
              </c:ext>
            </c:extLst>
          </c:dPt>
          <c:dPt>
            <c:idx val="12"/>
            <c:bubble3D val="0"/>
            <c:spPr>
              <a:ln>
                <a:noFill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6-8C18-4176-AF6E-C64BD4202A17}"/>
              </c:ext>
            </c:extLst>
          </c:dPt>
          <c:cat>
            <c:multiLvlStrRef>
              <c:f>'Example Polynomials'!$H$21:$I$36</c:f>
              <c:multiLvlStrCache>
                <c:ptCount val="16"/>
                <c:lvl>
                  <c:pt idx="0">
                    <c:v>CN</c:v>
                  </c:pt>
                  <c:pt idx="1">
                    <c:v>NP</c:v>
                  </c:pt>
                  <c:pt idx="2">
                    <c:v>PP</c:v>
                  </c:pt>
                  <c:pt idx="3">
                    <c:v>FN</c:v>
                  </c:pt>
                  <c:pt idx="4">
                    <c:v>CN</c:v>
                  </c:pt>
                  <c:pt idx="5">
                    <c:v>NP</c:v>
                  </c:pt>
                  <c:pt idx="6">
                    <c:v>PP</c:v>
                  </c:pt>
                  <c:pt idx="7">
                    <c:v>FN</c:v>
                  </c:pt>
                  <c:pt idx="8">
                    <c:v>CN</c:v>
                  </c:pt>
                  <c:pt idx="9">
                    <c:v>NP</c:v>
                  </c:pt>
                  <c:pt idx="10">
                    <c:v>PP</c:v>
                  </c:pt>
                  <c:pt idx="11">
                    <c:v>FN</c:v>
                  </c:pt>
                  <c:pt idx="12">
                    <c:v>CN</c:v>
                  </c:pt>
                  <c:pt idx="13">
                    <c:v>NP</c:v>
                  </c:pt>
                  <c:pt idx="14">
                    <c:v>PP</c:v>
                  </c:pt>
                  <c:pt idx="15">
                    <c:v>FN</c:v>
                  </c:pt>
                </c:lvl>
                <c:lvl>
                  <c:pt idx="0">
                    <c:v>Year 1</c:v>
                  </c:pt>
                  <c:pt idx="4">
                    <c:v>Year 2</c:v>
                  </c:pt>
                  <c:pt idx="8">
                    <c:v>Year 3</c:v>
                  </c:pt>
                  <c:pt idx="12">
                    <c:v>Year 4</c:v>
                  </c:pt>
                </c:lvl>
              </c:multiLvlStrCache>
            </c:multiLvlStrRef>
          </c:cat>
          <c:val>
            <c:numRef>
              <c:f>'Example Polynomials'!$J$21:$J$36</c:f>
              <c:numCache>
                <c:formatCode>General</c:formatCode>
                <c:ptCount val="16"/>
                <c:pt idx="0">
                  <c:v>-0.75</c:v>
                </c:pt>
                <c:pt idx="1">
                  <c:v>-0.75</c:v>
                </c:pt>
                <c:pt idx="2">
                  <c:v>-0.75</c:v>
                </c:pt>
                <c:pt idx="3">
                  <c:v>-0.75</c:v>
                </c:pt>
                <c:pt idx="4">
                  <c:v>-0.25</c:v>
                </c:pt>
                <c:pt idx="5">
                  <c:v>-0.25</c:v>
                </c:pt>
                <c:pt idx="6">
                  <c:v>-0.25</c:v>
                </c:pt>
                <c:pt idx="7">
                  <c:v>-0.25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0.75</c:v>
                </c:pt>
                <c:pt idx="13">
                  <c:v>0.75</c:v>
                </c:pt>
                <c:pt idx="14">
                  <c:v>0.75</c:v>
                </c:pt>
                <c:pt idx="15">
                  <c:v>0.75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27-8C18-4176-AF6E-C64BD420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92256"/>
        <c:axId val="43793792"/>
      </c:lineChart>
      <c:catAx>
        <c:axId val="43792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crossAx val="43793792"/>
        <c:crosses val="autoZero"/>
        <c:auto val="1"/>
        <c:lblAlgn val="ctr"/>
        <c:lblOffset val="100"/>
        <c:noMultiLvlLbl val="0"/>
      </c:catAx>
      <c:valAx>
        <c:axId val="437937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79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>
                  <a:lumMod val="85000"/>
                  <a:lumOff val="15000"/>
                </a:schemeClr>
              </a:solidFill>
            </a:ln>
          </c:spPr>
          <c:marker>
            <c:symbol val="circle"/>
            <c:size val="7"/>
            <c:spPr>
              <a:solidFill>
                <a:schemeClr val="tx1">
                  <a:lumMod val="85000"/>
                  <a:lumOff val="15000"/>
                </a:schemeClr>
              </a:solidFill>
              <a:ln w="15875">
                <a:solidFill>
                  <a:schemeClr val="bg1"/>
                </a:solidFill>
              </a:ln>
            </c:spPr>
          </c:marker>
          <c:xVal>
            <c:numRef>
              <c:f>'Large Polynomials'!$C$6:$M$6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'Large Polynomials'!$C$5:$M$5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8B4-4829-B405-7BD4E5AD2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11968"/>
        <c:axId val="43813888"/>
      </c:scatterChart>
      <c:valAx>
        <c:axId val="43811968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43813888"/>
        <c:crosses val="autoZero"/>
        <c:crossBetween val="midCat"/>
      </c:valAx>
      <c:valAx>
        <c:axId val="438138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3811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16</xdr:row>
      <xdr:rowOff>95250</xdr:rowOff>
    </xdr:from>
    <xdr:to>
      <xdr:col>8</xdr:col>
      <xdr:colOff>295275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539750</xdr:colOff>
      <xdr:row>16</xdr:row>
      <xdr:rowOff>95250</xdr:rowOff>
    </xdr:from>
    <xdr:to>
      <xdr:col>16</xdr:col>
      <xdr:colOff>234950</xdr:colOff>
      <xdr:row>30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479425</xdr:colOff>
      <xdr:row>16</xdr:row>
      <xdr:rowOff>95250</xdr:rowOff>
    </xdr:from>
    <xdr:to>
      <xdr:col>24</xdr:col>
      <xdr:colOff>174625</xdr:colOff>
      <xdr:row>30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600075</xdr:colOff>
      <xdr:row>32</xdr:row>
      <xdr:rowOff>76199</xdr:rowOff>
    </xdr:from>
    <xdr:to>
      <xdr:col>12</xdr:col>
      <xdr:colOff>190499</xdr:colOff>
      <xdr:row>53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584201</xdr:colOff>
      <xdr:row>32</xdr:row>
      <xdr:rowOff>47625</xdr:rowOff>
    </xdr:from>
    <xdr:to>
      <xdr:col>24</xdr:col>
      <xdr:colOff>174625</xdr:colOff>
      <xdr:row>53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285749</xdr:colOff>
      <xdr:row>0</xdr:row>
      <xdr:rowOff>76201</xdr:rowOff>
    </xdr:from>
    <xdr:to>
      <xdr:col>24</xdr:col>
      <xdr:colOff>295276</xdr:colOff>
      <xdr:row>6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0039349" y="76201"/>
          <a:ext cx="4886327" cy="1181099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See for yourself</a:t>
          </a:r>
        </a:p>
        <a:p>
          <a:r>
            <a:rPr lang="en-US" sz="1100"/>
            <a:t>Enter 4 numbers as means for each time-point</a:t>
          </a:r>
        </a:p>
        <a:p>
          <a:endParaRPr lang="en-US" sz="1100"/>
        </a:p>
        <a:p>
          <a:r>
            <a:rPr lang="en-US" sz="1100"/>
            <a:t>While not completely how SPSS does it, the conclusion comes from using the coefficients. I multiply each mean by its coefficient and see which value is</a:t>
          </a:r>
          <a:r>
            <a:rPr lang="en-US" sz="1100" baseline="0"/>
            <a:t> furthest away from zero </a:t>
          </a:r>
          <a:r>
            <a:rPr lang="en-US" sz="900" baseline="0"/>
            <a:t>(normally you'd use the SE to do a T-test, but I don't have those here)</a:t>
          </a:r>
          <a:endParaRPr lang="en-US" sz="900"/>
        </a:p>
      </xdr:txBody>
    </xdr:sp>
    <xdr:clientData/>
  </xdr:twoCellAnchor>
  <xdr:twoCellAnchor>
    <xdr:from>
      <xdr:col>24</xdr:col>
      <xdr:colOff>533400</xdr:colOff>
      <xdr:row>0</xdr:row>
      <xdr:rowOff>104775</xdr:rowOff>
    </xdr:from>
    <xdr:to>
      <xdr:col>32</xdr:col>
      <xdr:colOff>542927</xdr:colOff>
      <xdr:row>6</xdr:row>
      <xdr:rowOff>142874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15163800" y="104775"/>
          <a:ext cx="4886327" cy="1181099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Large Polynomials</a:t>
          </a:r>
        </a:p>
        <a:p>
          <a:r>
            <a:rPr lang="en-US" sz="1100"/>
            <a:t>We can create polynomials as large as we want,</a:t>
          </a:r>
          <a:r>
            <a:rPr lang="en-US" sz="1100" baseline="0"/>
            <a:t> but usually more than cubic doesn't make a lot of sense for our data. With that many repeated measures it might be better to add it as a covariate. But for the example I added the polynomials for 11 levels (up to the 10th poynomial). See for yourself below.</a:t>
          </a:r>
          <a:endParaRPr lang="en-US" sz="1100"/>
        </a:p>
      </xdr:txBody>
    </xdr:sp>
    <xdr:clientData/>
  </xdr:twoCellAnchor>
  <xdr:twoCellAnchor>
    <xdr:from>
      <xdr:col>1</xdr:col>
      <xdr:colOff>533400</xdr:colOff>
      <xdr:row>1</xdr:row>
      <xdr:rowOff>9526</xdr:rowOff>
    </xdr:from>
    <xdr:to>
      <xdr:col>7</xdr:col>
      <xdr:colOff>38100</xdr:colOff>
      <xdr:row>5</xdr:row>
      <xdr:rowOff>85726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1143000" y="200026"/>
          <a:ext cx="31623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85000"/>
              <a:lumOff val="1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 you can play around with different</a:t>
          </a:r>
          <a:r>
            <a:rPr lang="en-US" sz="1100" baseline="0"/>
            <a:t> contrasts and polynomials. The graphs below show you the kind of shape you are fitting and how an interaction looks </a:t>
          </a:r>
          <a:r>
            <a:rPr lang="en-US" sz="900" baseline="0"/>
            <a:t>(like, what even is a Linear*Quadratic interaction?)</a:t>
          </a:r>
          <a:endParaRPr lang="en-US" sz="1100"/>
        </a:p>
      </xdr:txBody>
    </xdr:sp>
    <xdr:clientData/>
  </xdr:twoCellAnchor>
  <xdr:twoCellAnchor>
    <xdr:from>
      <xdr:col>24</xdr:col>
      <xdr:colOff>476250</xdr:colOff>
      <xdr:row>16</xdr:row>
      <xdr:rowOff>95250</xdr:rowOff>
    </xdr:from>
    <xdr:to>
      <xdr:col>32</xdr:col>
      <xdr:colOff>171450</xdr:colOff>
      <xdr:row>30</xdr:row>
      <xdr:rowOff>171450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148"/>
  <sheetViews>
    <sheetView tabSelected="1" workbookViewId="0">
      <selection activeCell="F10" sqref="F10"/>
    </sheetView>
  </sheetViews>
  <sheetFormatPr defaultRowHeight="15" x14ac:dyDescent="0.25"/>
  <sheetData>
    <row r="1" spans="1:4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25">
      <c r="A2" s="9"/>
      <c r="B2" s="9"/>
      <c r="C2" s="9"/>
      <c r="D2" s="9"/>
      <c r="E2" s="9"/>
      <c r="F2" s="9"/>
      <c r="G2" s="9"/>
      <c r="H2" s="9"/>
      <c r="I2" s="33"/>
      <c r="J2" s="34"/>
      <c r="K2" s="34"/>
      <c r="L2" s="34"/>
      <c r="M2" s="35"/>
      <c r="N2" s="53"/>
      <c r="O2" s="53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25">
      <c r="A3" s="9"/>
      <c r="B3" s="9"/>
      <c r="C3" s="9"/>
      <c r="D3" s="9"/>
      <c r="E3" s="9"/>
      <c r="F3" s="9"/>
      <c r="G3" s="9"/>
      <c r="H3" s="9"/>
      <c r="I3" s="36"/>
      <c r="J3" s="37" t="s">
        <v>41</v>
      </c>
      <c r="K3" s="38" t="str">
        <f>'Example Polynomials'!P5</f>
        <v>should be ok</v>
      </c>
      <c r="L3" s="38"/>
      <c r="M3" s="39"/>
      <c r="N3" s="53"/>
      <c r="O3" s="53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</row>
    <row r="4" spans="1:43" x14ac:dyDescent="0.25">
      <c r="A4" s="9"/>
      <c r="B4" s="9"/>
      <c r="C4" s="9"/>
      <c r="D4" s="9"/>
      <c r="E4" s="9"/>
      <c r="F4" s="9"/>
      <c r="G4" s="9"/>
      <c r="H4" s="9"/>
      <c r="I4" s="36"/>
      <c r="J4" s="37" t="s">
        <v>0</v>
      </c>
      <c r="K4" s="40" t="str">
        <f>'Example Polynomials'!O21</f>
        <v>0 0 0 0</v>
      </c>
      <c r="L4" s="38"/>
      <c r="M4" s="39"/>
      <c r="N4" s="53"/>
      <c r="O4" s="53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</row>
    <row r="5" spans="1:43" x14ac:dyDescent="0.25">
      <c r="A5" s="9"/>
      <c r="B5" s="9"/>
      <c r="C5" s="9"/>
      <c r="D5" s="9"/>
      <c r="E5" s="9"/>
      <c r="F5" s="9"/>
      <c r="G5" s="9"/>
      <c r="H5" s="9"/>
      <c r="I5" s="36"/>
      <c r="J5" s="37" t="s">
        <v>6</v>
      </c>
      <c r="K5" s="40" t="str">
        <f>'Example Polynomials'!O22</f>
        <v>-12 -4 4 12</v>
      </c>
      <c r="L5" s="38"/>
      <c r="M5" s="39"/>
      <c r="N5" s="53"/>
      <c r="O5" s="53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</row>
    <row r="6" spans="1:43" x14ac:dyDescent="0.25">
      <c r="A6" s="9"/>
      <c r="B6" s="9"/>
      <c r="C6" s="9"/>
      <c r="D6" s="9"/>
      <c r="E6" s="9"/>
      <c r="F6" s="9"/>
      <c r="G6" s="9"/>
      <c r="H6" s="9"/>
      <c r="I6" s="36"/>
      <c r="J6" s="37" t="s">
        <v>12</v>
      </c>
      <c r="K6" s="40" t="str">
        <f>'Example Polynomials'!O23</f>
        <v>-3 -1 1 3</v>
      </c>
      <c r="L6" s="38"/>
      <c r="M6" s="39"/>
      <c r="N6" s="53"/>
      <c r="O6" s="53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</row>
    <row r="7" spans="1:43" x14ac:dyDescent="0.25">
      <c r="A7" s="9"/>
      <c r="B7" s="9"/>
      <c r="C7" s="7" t="s">
        <v>0</v>
      </c>
      <c r="D7" s="17" t="s">
        <v>1</v>
      </c>
      <c r="E7" s="18" t="s">
        <v>2</v>
      </c>
      <c r="F7" s="18" t="s">
        <v>3</v>
      </c>
      <c r="G7" s="19" t="s">
        <v>4</v>
      </c>
      <c r="H7" s="9"/>
      <c r="I7" s="36"/>
      <c r="J7" s="37"/>
      <c r="K7" s="40" t="str">
        <f>'Example Polynomials'!O24</f>
        <v>-3 -1 1 3</v>
      </c>
      <c r="L7" s="38"/>
      <c r="M7" s="39"/>
      <c r="N7" s="53"/>
      <c r="O7" s="53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</row>
    <row r="8" spans="1:43" x14ac:dyDescent="0.25">
      <c r="A8" s="9"/>
      <c r="B8" s="9"/>
      <c r="C8" s="52" t="str">
        <f>'Example Polynomials'!W24</f>
        <v>Custom</v>
      </c>
      <c r="D8" s="29">
        <v>0</v>
      </c>
      <c r="E8" s="30">
        <v>0</v>
      </c>
      <c r="F8" s="30">
        <v>0</v>
      </c>
      <c r="G8" s="31">
        <v>0</v>
      </c>
      <c r="H8" s="9"/>
      <c r="I8" s="36"/>
      <c r="J8" s="38"/>
      <c r="K8" s="40" t="str">
        <f>'Example Polynomials'!O25</f>
        <v>-3 -1 1 3</v>
      </c>
      <c r="L8" s="38"/>
      <c r="M8" s="39"/>
      <c r="N8" s="53"/>
      <c r="O8" s="53"/>
      <c r="P8" s="9"/>
      <c r="Q8" s="9"/>
      <c r="R8" s="20" t="s">
        <v>15</v>
      </c>
      <c r="S8" s="21" t="s">
        <v>16</v>
      </c>
      <c r="T8" s="21" t="s">
        <v>17</v>
      </c>
      <c r="U8" s="22" t="s">
        <v>18</v>
      </c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</row>
    <row r="9" spans="1:43" x14ac:dyDescent="0.25">
      <c r="A9" s="9"/>
      <c r="B9" s="9"/>
      <c r="C9" s="7" t="s">
        <v>6</v>
      </c>
      <c r="D9" s="17" t="s">
        <v>7</v>
      </c>
      <c r="E9" s="18" t="s">
        <v>8</v>
      </c>
      <c r="F9" s="18" t="s">
        <v>9</v>
      </c>
      <c r="G9" s="19" t="s">
        <v>10</v>
      </c>
      <c r="H9" s="9"/>
      <c r="I9" s="36"/>
      <c r="J9" s="38"/>
      <c r="K9" s="40" t="str">
        <f>'Example Polynomials'!O26</f>
        <v>-3 -1 1 3 DIVISOR=12</v>
      </c>
      <c r="L9" s="38"/>
      <c r="M9" s="39"/>
      <c r="N9" s="53"/>
      <c r="O9" s="53"/>
      <c r="P9" s="9"/>
      <c r="Q9" s="9"/>
      <c r="R9" s="49">
        <v>23</v>
      </c>
      <c r="S9" s="50">
        <v>46</v>
      </c>
      <c r="T9" s="50">
        <v>743</v>
      </c>
      <c r="U9" s="51">
        <v>139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</row>
    <row r="10" spans="1:43" x14ac:dyDescent="0.25">
      <c r="A10" s="9"/>
      <c r="B10" s="9"/>
      <c r="C10" s="52" t="e">
        <f>'Example Polynomials'!W26</f>
        <v>#VALUE!</v>
      </c>
      <c r="D10" s="27">
        <v>-3</v>
      </c>
      <c r="E10" s="28">
        <v>-1</v>
      </c>
      <c r="F10" s="28">
        <v>1</v>
      </c>
      <c r="G10" s="32">
        <v>3</v>
      </c>
      <c r="H10" s="9"/>
      <c r="I10" s="36"/>
      <c r="J10" s="37"/>
      <c r="K10" s="40"/>
      <c r="L10" s="38"/>
      <c r="M10" s="39"/>
      <c r="N10" s="53"/>
      <c r="O10" s="53"/>
      <c r="P10" s="9"/>
      <c r="Q10" s="9"/>
      <c r="R10" s="9"/>
      <c r="S10" s="9"/>
      <c r="T10" s="9"/>
      <c r="U10" s="9"/>
      <c r="V10" s="9"/>
      <c r="W10" s="9"/>
      <c r="X10" s="9"/>
      <c r="Y10" s="30"/>
      <c r="Z10" s="30"/>
      <c r="AA10" s="30"/>
      <c r="AB10" s="30"/>
      <c r="AC10" s="30"/>
      <c r="AD10" s="30"/>
      <c r="AE10" s="30"/>
      <c r="AF10" s="30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</row>
    <row r="11" spans="1:43" x14ac:dyDescent="0.25">
      <c r="A11" s="9"/>
      <c r="B11" s="9"/>
      <c r="C11" s="9"/>
      <c r="D11" s="9"/>
      <c r="E11" s="9"/>
      <c r="F11" s="9"/>
      <c r="G11" s="9"/>
      <c r="H11" s="9"/>
      <c r="I11" s="36"/>
      <c r="J11" s="42" t="s">
        <v>19</v>
      </c>
      <c r="K11" s="43" t="str">
        <f>'Example Polynomials'!O28</f>
        <v>-3 -3 -3 -3</v>
      </c>
      <c r="L11" s="44"/>
      <c r="M11" s="39"/>
      <c r="N11" s="53"/>
      <c r="O11" s="53"/>
      <c r="P11" s="9"/>
      <c r="Q11" s="9"/>
      <c r="R11" s="17" t="str">
        <f>'Example Polynomials'!AD6</f>
        <v>This seems to be a Cubic Effect</v>
      </c>
      <c r="S11" s="18"/>
      <c r="T11" s="18"/>
      <c r="U11" s="18"/>
      <c r="V11" s="18"/>
      <c r="W11" s="18"/>
      <c r="X11" s="19"/>
      <c r="Y11" s="30"/>
      <c r="Z11" s="24" t="s">
        <v>38</v>
      </c>
      <c r="AA11" s="25">
        <v>2</v>
      </c>
      <c r="AB11" s="23"/>
      <c r="AC11" s="24"/>
      <c r="AD11" s="26" t="s">
        <v>28</v>
      </c>
      <c r="AE11" s="23" t="s">
        <v>42</v>
      </c>
      <c r="AF11" s="30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</row>
    <row r="12" spans="1:43" x14ac:dyDescent="0.25">
      <c r="A12" s="9"/>
      <c r="B12" s="9"/>
      <c r="C12" s="9"/>
      <c r="D12" s="9"/>
      <c r="E12" s="9"/>
      <c r="F12" s="9"/>
      <c r="G12" s="9"/>
      <c r="H12" s="9"/>
      <c r="I12" s="41"/>
      <c r="J12" s="44"/>
      <c r="K12" s="43" t="str">
        <f>'Example Polynomials'!O29</f>
        <v>-1 -1 -1 -1</v>
      </c>
      <c r="L12" s="44"/>
      <c r="M12" s="45"/>
      <c r="N12" s="53"/>
      <c r="O12" s="53"/>
      <c r="P12" s="9"/>
      <c r="Q12" s="9"/>
      <c r="R12" s="11" t="s">
        <v>11</v>
      </c>
      <c r="S12" s="54">
        <v>-3</v>
      </c>
      <c r="T12" s="55">
        <v>-1</v>
      </c>
      <c r="U12" s="55">
        <v>1</v>
      </c>
      <c r="V12" s="55">
        <v>3</v>
      </c>
      <c r="W12" s="7">
        <f>ROUND('Example Polynomials'!Y6,3)</f>
        <v>0.46899999999999997</v>
      </c>
      <c r="X12" s="7">
        <f>'Example Polynomials'!Z6</f>
        <v>348.33333333333331</v>
      </c>
      <c r="Y12" s="30"/>
      <c r="Z12" s="30"/>
      <c r="AA12" s="30"/>
      <c r="AB12" s="30"/>
      <c r="AC12" s="30"/>
      <c r="AD12" s="30"/>
      <c r="AE12" s="30"/>
      <c r="AF12" s="30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</row>
    <row r="13" spans="1:43" x14ac:dyDescent="0.25">
      <c r="A13" s="9"/>
      <c r="B13" s="9"/>
      <c r="C13" s="9"/>
      <c r="D13" s="9"/>
      <c r="E13" s="9"/>
      <c r="F13" s="9"/>
      <c r="G13" s="9"/>
      <c r="H13" s="9"/>
      <c r="I13" s="41"/>
      <c r="J13" s="44"/>
      <c r="K13" s="43" t="str">
        <f>'Example Polynomials'!O30</f>
        <v>1 1 1 1</v>
      </c>
      <c r="L13" s="44"/>
      <c r="M13" s="45"/>
      <c r="N13" s="53"/>
      <c r="O13" s="53"/>
      <c r="P13" s="9"/>
      <c r="Q13" s="9"/>
      <c r="R13" s="12" t="s">
        <v>13</v>
      </c>
      <c r="S13" s="56">
        <v>1</v>
      </c>
      <c r="T13" s="57">
        <v>-1</v>
      </c>
      <c r="U13" s="57">
        <v>-1</v>
      </c>
      <c r="V13" s="57">
        <v>1</v>
      </c>
      <c r="W13" s="8">
        <f>ROUND('Example Polynomials'!Y7,3)</f>
        <v>0.42199999999999999</v>
      </c>
      <c r="X13" s="8">
        <f>'Example Polynomials'!Z7</f>
        <v>313.5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</row>
    <row r="14" spans="1:43" x14ac:dyDescent="0.25">
      <c r="A14" s="9"/>
      <c r="B14" s="9"/>
      <c r="C14" s="9"/>
      <c r="D14" s="9"/>
      <c r="E14" s="9"/>
      <c r="F14" s="9"/>
      <c r="G14" s="9"/>
      <c r="H14" s="9"/>
      <c r="I14" s="41"/>
      <c r="J14" s="44"/>
      <c r="K14" s="43" t="str">
        <f>'Example Polynomials'!O31</f>
        <v>3 3 3 3 DIVISOR=12</v>
      </c>
      <c r="L14" s="44"/>
      <c r="M14" s="45"/>
      <c r="N14" s="53"/>
      <c r="O14" s="53"/>
      <c r="P14" s="9"/>
      <c r="Q14" s="9"/>
      <c r="R14" s="12" t="s">
        <v>14</v>
      </c>
      <c r="S14" s="56">
        <v>-1</v>
      </c>
      <c r="T14" s="57">
        <v>3</v>
      </c>
      <c r="U14" s="57">
        <v>-3</v>
      </c>
      <c r="V14" s="57">
        <v>1</v>
      </c>
      <c r="W14" s="8">
        <f>ROUND('Example Polynomials'!Y8,3)</f>
        <v>0.88600000000000001</v>
      </c>
      <c r="X14" s="8">
        <f>'Example Polynomials'!Z8</f>
        <v>658.33333333333337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 x14ac:dyDescent="0.25">
      <c r="A15" s="9"/>
      <c r="B15" s="9"/>
      <c r="C15" s="9"/>
      <c r="D15" s="9"/>
      <c r="E15" s="9"/>
      <c r="F15" s="9"/>
      <c r="G15" s="9"/>
      <c r="H15" s="9"/>
      <c r="I15" s="41"/>
      <c r="J15" s="9"/>
      <c r="K15" s="9"/>
      <c r="L15" s="9"/>
      <c r="M15" s="45"/>
      <c r="N15" s="53"/>
      <c r="O15" s="53"/>
      <c r="P15" s="9"/>
      <c r="Q15" s="9"/>
      <c r="R15" s="13" t="s">
        <v>20</v>
      </c>
      <c r="S15" s="27">
        <v>0</v>
      </c>
      <c r="T15" s="28">
        <v>0</v>
      </c>
      <c r="U15" s="28">
        <v>0</v>
      </c>
      <c r="V15" s="28">
        <v>0</v>
      </c>
      <c r="W15" s="10">
        <f>ROUND('Example Polynomials'!Y11,3)</f>
        <v>0</v>
      </c>
      <c r="X15" s="10">
        <f>'Example Polynomials'!Z9</f>
        <v>0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 x14ac:dyDescent="0.25">
      <c r="A16" s="9"/>
      <c r="B16" s="9"/>
      <c r="C16" s="9"/>
      <c r="D16" s="9"/>
      <c r="E16" s="9"/>
      <c r="F16" s="9"/>
      <c r="G16" s="9"/>
      <c r="H16" s="9"/>
      <c r="I16" s="46"/>
      <c r="J16" s="47"/>
      <c r="K16" s="47"/>
      <c r="L16" s="47"/>
      <c r="M16" s="48"/>
      <c r="N16" s="53"/>
      <c r="O16" s="53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</row>
    <row r="17" spans="1:43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1:43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1:43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</row>
    <row r="20" spans="1:43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1:43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</row>
    <row r="22" spans="1:43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</row>
    <row r="23" spans="1:43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</row>
    <row r="24" spans="1:4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</row>
    <row r="25" spans="1:43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6" spans="1:4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</row>
    <row r="27" spans="1:43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  <row r="28" spans="1:4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</row>
    <row r="29" spans="1:43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</row>
    <row r="30" spans="1:43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</row>
    <row r="31" spans="1:43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spans="1:43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</row>
    <row r="33" spans="1:43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  <row r="34" spans="1:43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</row>
    <row r="35" spans="1:43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64"/>
      <c r="AA35" s="67"/>
      <c r="AB35" s="62" t="str">
        <f>'Example Polynomials'!D40</f>
        <v>Year 1</v>
      </c>
      <c r="AC35" s="62" t="str">
        <f>'Example Polynomials'!E40</f>
        <v>Year 2</v>
      </c>
      <c r="AD35" s="62" t="str">
        <f>'Example Polynomials'!F40</f>
        <v>Year 3</v>
      </c>
      <c r="AE35" s="59" t="str">
        <f>'Example Polynomials'!G40</f>
        <v>Year 4</v>
      </c>
      <c r="AF35" s="65" t="s">
        <v>43</v>
      </c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</row>
    <row r="36" spans="1:43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66"/>
      <c r="AA36" s="68"/>
      <c r="AB36" s="60">
        <f>'Example Polynomials'!D41</f>
        <v>-3</v>
      </c>
      <c r="AC36" s="60">
        <f>'Example Polynomials'!E41</f>
        <v>-1</v>
      </c>
      <c r="AD36" s="60">
        <f>'Example Polynomials'!F41</f>
        <v>1</v>
      </c>
      <c r="AE36" s="61">
        <f>'Example Polynomials'!G41</f>
        <v>3</v>
      </c>
      <c r="AF36" s="60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</row>
    <row r="37" spans="1:43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62" t="str">
        <f>'Example Polynomials'!B42</f>
        <v>CN</v>
      </c>
      <c r="AA37" s="59">
        <f>'Example Polynomials'!C42</f>
        <v>0.25</v>
      </c>
      <c r="AB37" s="69">
        <f>'Example Polynomials'!D42</f>
        <v>-0.75</v>
      </c>
      <c r="AC37" s="69">
        <f>'Example Polynomials'!E42</f>
        <v>-0.25</v>
      </c>
      <c r="AD37" s="69">
        <f>'Example Polynomials'!F42</f>
        <v>0.25</v>
      </c>
      <c r="AE37" s="70">
        <f>'Example Polynomials'!G42</f>
        <v>0.75</v>
      </c>
      <c r="AF37" s="72">
        <f>'Example Polynomials'!H42</f>
        <v>0</v>
      </c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</row>
    <row r="38" spans="1:43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62" t="str">
        <f>'Example Polynomials'!B43</f>
        <v>NP</v>
      </c>
      <c r="AA38" s="59">
        <f>'Example Polynomials'!C43</f>
        <v>0.25</v>
      </c>
      <c r="AB38" s="69">
        <f>'Example Polynomials'!D43</f>
        <v>-0.75</v>
      </c>
      <c r="AC38" s="69">
        <f>'Example Polynomials'!E43</f>
        <v>-0.25</v>
      </c>
      <c r="AD38" s="69">
        <f>'Example Polynomials'!F43</f>
        <v>0.25</v>
      </c>
      <c r="AE38" s="70">
        <f>'Example Polynomials'!G43</f>
        <v>0.75</v>
      </c>
      <c r="AF38" s="72">
        <f>'Example Polynomials'!H43</f>
        <v>0</v>
      </c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</row>
    <row r="39" spans="1:43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62" t="str">
        <f>'Example Polynomials'!B44</f>
        <v>PP</v>
      </c>
      <c r="AA39" s="59">
        <f>'Example Polynomials'!C44</f>
        <v>0.25</v>
      </c>
      <c r="AB39" s="69">
        <f>'Example Polynomials'!D44</f>
        <v>-0.75</v>
      </c>
      <c r="AC39" s="69">
        <f>'Example Polynomials'!E44</f>
        <v>-0.25</v>
      </c>
      <c r="AD39" s="69">
        <f>'Example Polynomials'!F44</f>
        <v>0.25</v>
      </c>
      <c r="AE39" s="70">
        <f>'Example Polynomials'!G44</f>
        <v>0.75</v>
      </c>
      <c r="AF39" s="72">
        <f>'Example Polynomials'!H44</f>
        <v>0</v>
      </c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</row>
    <row r="40" spans="1:43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60" t="str">
        <f>'Example Polynomials'!B45</f>
        <v>FN</v>
      </c>
      <c r="AA40" s="61">
        <f>'Example Polynomials'!C45</f>
        <v>0.25</v>
      </c>
      <c r="AB40" s="63">
        <f>'Example Polynomials'!D45</f>
        <v>-0.75</v>
      </c>
      <c r="AC40" s="63">
        <f>'Example Polynomials'!E45</f>
        <v>-0.25</v>
      </c>
      <c r="AD40" s="63">
        <f>'Example Polynomials'!F45</f>
        <v>0.25</v>
      </c>
      <c r="AE40" s="71">
        <f>'Example Polynomials'!G45</f>
        <v>0.75</v>
      </c>
      <c r="AF40" s="73">
        <f>'Example Polynomials'!H45</f>
        <v>0</v>
      </c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</row>
    <row r="41" spans="1:43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58" t="s">
        <v>43</v>
      </c>
      <c r="AA41" s="59"/>
      <c r="AB41" s="74">
        <f>'Example Polynomials'!D46</f>
        <v>0</v>
      </c>
      <c r="AC41" s="74">
        <f>'Example Polynomials'!E46</f>
        <v>0</v>
      </c>
      <c r="AD41" s="74">
        <f>'Example Polynomials'!F46</f>
        <v>0</v>
      </c>
      <c r="AE41" s="75">
        <f>'Example Polynomials'!G46</f>
        <v>0</v>
      </c>
      <c r="AF41" s="62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</row>
    <row r="42" spans="1:43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</row>
    <row r="43" spans="1:43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</row>
    <row r="44" spans="1:43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</row>
    <row r="45" spans="1:43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</row>
    <row r="46" spans="1:4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</row>
    <row r="47" spans="1:4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</row>
    <row r="48" spans="1:4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</row>
    <row r="49" spans="1:4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</row>
    <row r="50" spans="1:43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</row>
    <row r="51" spans="1:43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</row>
    <row r="52" spans="1:4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</row>
    <row r="53" spans="1:4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</row>
    <row r="54" spans="1:43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</row>
    <row r="55" spans="1:43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</row>
    <row r="56" spans="1:43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spans="1:43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</row>
    <row r="59" spans="1:43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spans="1:43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</row>
    <row r="61" spans="1:43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spans="1:43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</row>
    <row r="63" spans="1:43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spans="1:43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</row>
    <row r="65" spans="1:43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spans="1:43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</row>
    <row r="67" spans="1:43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spans="1:43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</row>
    <row r="69" spans="1:43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spans="1:43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</row>
    <row r="71" spans="1:43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spans="1:43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</row>
    <row r="73" spans="1:43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spans="1:43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</row>
    <row r="75" spans="1:43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spans="1:43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</row>
    <row r="77" spans="1:43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spans="1:43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</row>
    <row r="79" spans="1:43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spans="1:43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</row>
    <row r="81" spans="1:43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spans="1:43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</row>
    <row r="83" spans="1:43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spans="1:43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</row>
    <row r="85" spans="1:43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</row>
    <row r="86" spans="1:43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</row>
    <row r="87" spans="1:43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</row>
    <row r="88" spans="1:43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</row>
    <row r="89" spans="1:43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</row>
    <row r="90" spans="1:43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</row>
    <row r="91" spans="1:43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</row>
    <row r="92" spans="1:43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</row>
    <row r="93" spans="1:43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</row>
    <row r="94" spans="1:43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</row>
    <row r="95" spans="1:43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</row>
    <row r="96" spans="1:43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</row>
    <row r="97" spans="1:43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</row>
    <row r="98" spans="1:43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</row>
    <row r="99" spans="1:43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</row>
    <row r="100" spans="1:43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</row>
    <row r="101" spans="1:43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</row>
    <row r="102" spans="1:43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</row>
    <row r="103" spans="1:43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</row>
    <row r="104" spans="1:43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</row>
    <row r="105" spans="1:43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</row>
    <row r="106" spans="1:43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</row>
    <row r="107" spans="1:43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</row>
    <row r="108" spans="1:43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</row>
    <row r="109" spans="1:43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</row>
    <row r="110" spans="1:43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</row>
    <row r="111" spans="1:43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</row>
    <row r="112" spans="1:43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</row>
    <row r="113" spans="1:43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</row>
    <row r="114" spans="1:43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</row>
    <row r="115" spans="1:43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</row>
    <row r="116" spans="1:43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</row>
    <row r="117" spans="1:43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</row>
    <row r="118" spans="1:43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</row>
    <row r="119" spans="1:43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</row>
    <row r="120" spans="1:43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</row>
    <row r="121" spans="1:43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</row>
    <row r="122" spans="1:43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</row>
    <row r="123" spans="1:43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</row>
    <row r="124" spans="1:43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</row>
    <row r="125" spans="1:43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</row>
    <row r="126" spans="1:43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</row>
    <row r="127" spans="1:43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</row>
    <row r="128" spans="1:43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</row>
    <row r="129" spans="1:43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</row>
    <row r="130" spans="1:43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</row>
    <row r="131" spans="1:43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</row>
    <row r="132" spans="1:43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</row>
    <row r="133" spans="1:43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</row>
    <row r="134" spans="1:43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</row>
    <row r="135" spans="1:43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1:43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spans="1:43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</row>
    <row r="138" spans="1:43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</row>
    <row r="139" spans="1:43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</row>
    <row r="140" spans="1:43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</row>
    <row r="141" spans="1:43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</row>
    <row r="142" spans="1:43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</row>
    <row r="143" spans="1:43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</row>
    <row r="144" spans="1:43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</row>
    <row r="145" spans="1:43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</row>
    <row r="146" spans="1:43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</row>
    <row r="147" spans="1:43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</row>
    <row r="148" spans="1:43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</row>
  </sheetData>
  <sheetProtection password="E269" sheet="1" objects="1" scenarios="1" selectLockedCells="1"/>
  <dataValidations count="1">
    <dataValidation type="list" allowBlank="1" showInputMessage="1" showErrorMessage="1" sqref="AE11">
      <formula1>Polynomials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'Large Polynomials'!$G$11:$G$20</xm:f>
          </x14:formula1>
          <xm:sqref>AA11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:AI45"/>
  <sheetViews>
    <sheetView topLeftCell="A10" workbookViewId="0">
      <selection activeCell="L43" sqref="L43"/>
    </sheetView>
  </sheetViews>
  <sheetFormatPr defaultRowHeight="15" x14ac:dyDescent="0.25"/>
  <sheetData>
    <row r="4" spans="2:3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J4" s="1" t="s">
        <v>5</v>
      </c>
    </row>
    <row r="5" spans="2:30" x14ac:dyDescent="0.25">
      <c r="C5">
        <f>'DashBoard Polynomials'!D8</f>
        <v>0</v>
      </c>
      <c r="D5">
        <f>'DashBoard Polynomials'!E8</f>
        <v>0</v>
      </c>
      <c r="E5">
        <f>'DashBoard Polynomials'!F8</f>
        <v>0</v>
      </c>
      <c r="F5">
        <f>'DashBoard Polynomials'!G8</f>
        <v>0</v>
      </c>
      <c r="J5" s="1" t="s">
        <v>0</v>
      </c>
      <c r="K5">
        <f>D16*$C$18</f>
        <v>0</v>
      </c>
      <c r="L5">
        <f>E16*$C$18</f>
        <v>0</v>
      </c>
      <c r="M5">
        <f>F16*$C$18</f>
        <v>0</v>
      </c>
      <c r="N5">
        <f>G16*$C$18</f>
        <v>0</v>
      </c>
      <c r="P5" t="str">
        <f>IF(OR(D11="ERR",C12="ERR"), "is not estimable", "should be ok")</f>
        <v>should be ok</v>
      </c>
      <c r="T5">
        <f>'DashBoard Polynomials'!R9</f>
        <v>23</v>
      </c>
      <c r="U5">
        <f>'DashBoard Polynomials'!S9</f>
        <v>46</v>
      </c>
      <c r="V5">
        <f>'DashBoard Polynomials'!T9</f>
        <v>743</v>
      </c>
      <c r="W5">
        <f>'DashBoard Polynomials'!U9</f>
        <v>139</v>
      </c>
    </row>
    <row r="6" spans="2:30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J6" s="1" t="s">
        <v>6</v>
      </c>
      <c r="K6">
        <f>H12*$C$18</f>
        <v>-12</v>
      </c>
      <c r="L6">
        <f>H13*$C$18</f>
        <v>-4</v>
      </c>
      <c r="M6">
        <f>H14*$C$18</f>
        <v>4</v>
      </c>
      <c r="N6">
        <f>H15*$C$18</f>
        <v>12</v>
      </c>
      <c r="S6" t="s">
        <v>11</v>
      </c>
      <c r="T6">
        <v>-1</v>
      </c>
      <c r="U6">
        <f>-1/3</f>
        <v>-0.33333333333333331</v>
      </c>
      <c r="V6">
        <f>1/3</f>
        <v>0.33333333333333331</v>
      </c>
      <c r="W6">
        <v>1</v>
      </c>
      <c r="Y6">
        <f>ABS(($T6*$T$16)+($U6*$U$16)+($V6*$V$16)+($W6*$W$16))</f>
        <v>0.46882009869896812</v>
      </c>
      <c r="Z6">
        <f>$T$18*Y6</f>
        <v>348.33333333333331</v>
      </c>
      <c r="AB6">
        <f>ROUND(Y6,3)</f>
        <v>0.46899999999999997</v>
      </c>
      <c r="AD6" t="str">
        <f>IF(COUNTIF(AB6:AB8,0)=3, "There seems to be no trend","This seems to be a " &amp; INDEX(S6:S8,MATCH(MAX(AB6:AB8),AB6:AB8,0)) &amp; " Effect")</f>
        <v>This seems to be a Cubic Effect</v>
      </c>
    </row>
    <row r="7" spans="2:30" x14ac:dyDescent="0.25">
      <c r="C7">
        <f>'DashBoard Polynomials'!D10</f>
        <v>-3</v>
      </c>
      <c r="D7">
        <f>'DashBoard Polynomials'!E10</f>
        <v>-1</v>
      </c>
      <c r="E7">
        <f>'DashBoard Polynomials'!F10</f>
        <v>1</v>
      </c>
      <c r="F7">
        <f>'DashBoard Polynomials'!G10</f>
        <v>3</v>
      </c>
      <c r="H7" t="str">
        <f>IF(AND(COUNTIF(C7:F7,C7)=4,SUM(C7:F7)=1),C7,"ERR")</f>
        <v>ERR</v>
      </c>
      <c r="J7" s="1" t="s">
        <v>12</v>
      </c>
      <c r="K7">
        <f>D12*$C$18</f>
        <v>-3</v>
      </c>
      <c r="L7">
        <f>D13*$C$18</f>
        <v>-1</v>
      </c>
      <c r="M7">
        <f>D14*$C$18</f>
        <v>1</v>
      </c>
      <c r="N7">
        <f>D15*$C$18</f>
        <v>3</v>
      </c>
      <c r="S7" t="s">
        <v>13</v>
      </c>
      <c r="T7">
        <v>0.5</v>
      </c>
      <c r="U7">
        <v>-0.5</v>
      </c>
      <c r="V7">
        <v>-0.5</v>
      </c>
      <c r="W7">
        <v>0.5</v>
      </c>
      <c r="Y7">
        <f>ABS(($T7*$T$16)+($U7*$U$16)+($V7*$V$16)+($W7*$W$16))</f>
        <v>0.4219380888290713</v>
      </c>
      <c r="Z7">
        <f t="shared" ref="Z7:Z8" si="0">$T$18*Y7</f>
        <v>313.5</v>
      </c>
      <c r="AB7">
        <f t="shared" ref="AB7:AB8" si="1">ROUND(Y7,3)</f>
        <v>0.42199999999999999</v>
      </c>
    </row>
    <row r="8" spans="2:30" x14ac:dyDescent="0.25">
      <c r="J8" s="1"/>
      <c r="K8">
        <f>E12*$C$18</f>
        <v>-3</v>
      </c>
      <c r="L8">
        <f>E13*$C$18</f>
        <v>-1</v>
      </c>
      <c r="M8">
        <f>E14*$C$18</f>
        <v>1</v>
      </c>
      <c r="N8">
        <f>E15*$C$18</f>
        <v>3</v>
      </c>
      <c r="S8" t="s">
        <v>14</v>
      </c>
      <c r="T8">
        <f>-1/3</f>
        <v>-0.33333333333333331</v>
      </c>
      <c r="U8">
        <v>1</v>
      </c>
      <c r="V8">
        <v>-1</v>
      </c>
      <c r="W8">
        <f>1/3</f>
        <v>0.33333333333333331</v>
      </c>
      <c r="Y8">
        <f>ABS(($T8*$T$16)+($U8*$U$16)+($V8*$V$16)+($W8*$W$16))</f>
        <v>0.88604755495737997</v>
      </c>
      <c r="Z8">
        <f t="shared" si="0"/>
        <v>658.33333333333337</v>
      </c>
      <c r="AB8">
        <f t="shared" si="1"/>
        <v>0.88600000000000001</v>
      </c>
    </row>
    <row r="9" spans="2:30" x14ac:dyDescent="0.25">
      <c r="K9">
        <f>F12*$C$18</f>
        <v>-3</v>
      </c>
      <c r="L9">
        <f>F13*$C$18</f>
        <v>-1</v>
      </c>
      <c r="M9">
        <f>F14*$C$18</f>
        <v>1</v>
      </c>
      <c r="N9">
        <f>F15*$C$18</f>
        <v>3</v>
      </c>
      <c r="S9" t="s">
        <v>20</v>
      </c>
      <c r="T9">
        <f>'DashBoard Polynomials'!S15</f>
        <v>0</v>
      </c>
      <c r="U9">
        <f>'DashBoard Polynomials'!T15</f>
        <v>0</v>
      </c>
      <c r="V9">
        <f>'DashBoard Polynomials'!U15</f>
        <v>0</v>
      </c>
      <c r="W9">
        <f>'DashBoard Polynomials'!V15</f>
        <v>0</v>
      </c>
      <c r="Y9">
        <f>IF(SUM(T11:W11)=0,0,"ERR")</f>
        <v>0</v>
      </c>
      <c r="Z9">
        <f>IFERROR(Z11,"ERR")</f>
        <v>0</v>
      </c>
      <c r="AB9">
        <f>ROUND(Y11,3)</f>
        <v>0</v>
      </c>
    </row>
    <row r="10" spans="2:30" x14ac:dyDescent="0.25">
      <c r="D10" t="s">
        <v>1</v>
      </c>
      <c r="E10" t="s">
        <v>2</v>
      </c>
      <c r="F10" t="s">
        <v>3</v>
      </c>
      <c r="G10" t="s">
        <v>4</v>
      </c>
      <c r="K10">
        <f>G12*$C$18</f>
        <v>-3</v>
      </c>
      <c r="L10">
        <f>G13*$C$18</f>
        <v>-1</v>
      </c>
      <c r="M10">
        <f>G14*$C$18</f>
        <v>1</v>
      </c>
      <c r="N10">
        <f>G15*$C$18</f>
        <v>3</v>
      </c>
    </row>
    <row r="11" spans="2:30" x14ac:dyDescent="0.25">
      <c r="D11">
        <f>IF(AND($C$5=0,$D$5=0,$E$5=0,$F$5=0),1/COUNT($C$5:$F$5),IF(SUM($C$5:$F$5)=0,C$5,IF(AND(COUNTIF($C$5:$F$5,$C$5)=4,SUM($C$5:$F$5)=1),C5,"ERR")))</f>
        <v>0.25</v>
      </c>
      <c r="E11">
        <f>IF(AND($C$5=0,$D$5=0,$E$5=0,$F$5=0),1/COUNT($C$5:$F$5),IF(SUM($C$5:$F$5)=0,D$5,IF(AND(COUNTIF($C$5:$F$5,$C$5)=4,SUM($C$5:$F$5)=1),D5,"ERR")))</f>
        <v>0.25</v>
      </c>
      <c r="F11">
        <f t="shared" ref="F11:G11" si="2">IF(AND($C$5=0,$D$5=0,$E$5=0,$F$5=0),1/COUNT($C$5:$F$5),IF(SUM($C$5:$F$5)=0,E$5,IF(AND(COUNTIF($C$5:$F$5,$C$5)=4,SUM($C$5:$F$5)=1),E5,"ERR")))</f>
        <v>0.25</v>
      </c>
      <c r="G11">
        <f t="shared" si="2"/>
        <v>0.25</v>
      </c>
      <c r="J11" s="1" t="str">
        <f>"DIVISOR"&amp;"="</f>
        <v>DIVISOR=</v>
      </c>
      <c r="K11">
        <f>IF(MAX(MAX(K5:N10),ABS(MIN(K5:N10)))=1,2,MAX(MAX(K5:N10),ABS(MIN(K5:N10))))</f>
        <v>12</v>
      </c>
      <c r="S11" t="s">
        <v>20</v>
      </c>
      <c r="T11">
        <f>IFERROR(T9/$T$13,0)</f>
        <v>0</v>
      </c>
      <c r="U11">
        <f t="shared" ref="U11:W11" si="3">IFERROR(U9/$T$13,0)</f>
        <v>0</v>
      </c>
      <c r="V11">
        <f t="shared" si="3"/>
        <v>0</v>
      </c>
      <c r="W11">
        <f t="shared" si="3"/>
        <v>0</v>
      </c>
      <c r="Y11">
        <f>IF(Y9=0,ABS(($T11*$T$16)+($U11*$U$16)+($V11*$V$16)+($W11*$W$16)),"ERR")</f>
        <v>0</v>
      </c>
      <c r="Z11">
        <f>T18*Y11</f>
        <v>0</v>
      </c>
    </row>
    <row r="12" spans="2:30" x14ac:dyDescent="0.25">
      <c r="B12" t="s">
        <v>7</v>
      </c>
      <c r="C12">
        <f>IF(AND($C$7=0,$D$7=0,$E$7=0,$F$7=0),1/COUNT($C$7:$F$7),IF(SUM($C$7:$F$7)=0,C$7,IF(AND(COUNTIF($C$7:$F$7,$C$7)=4,SUM($C$7:$F$7)=1),C7,"ERR")))</f>
        <v>-3</v>
      </c>
      <c r="D12">
        <f>IFERROR(D$11*$C12,0)</f>
        <v>-0.75</v>
      </c>
      <c r="E12">
        <f t="shared" ref="E12:G15" si="4">IFERROR(E$11*$C12,0)</f>
        <v>-0.75</v>
      </c>
      <c r="F12">
        <f t="shared" si="4"/>
        <v>-0.75</v>
      </c>
      <c r="G12">
        <f>IFERROR(G$11*$C12,0)</f>
        <v>-0.75</v>
      </c>
      <c r="H12">
        <f>SUM(D12:G12)</f>
        <v>-3</v>
      </c>
    </row>
    <row r="13" spans="2:30" x14ac:dyDescent="0.25">
      <c r="B13" t="s">
        <v>8</v>
      </c>
      <c r="C13">
        <f>IF(AND($C$7=0,$D$7=0,$E$7=0,$F$7=0),1/COUNT($C$7:$F$7),IF(SUM($C$7:$F$7)=0,D$7,IF(AND(COUNTIF($C$7:$F$7,$C$7)=4,SUM($C$7:$F$7)=1),D7,"ERR")))</f>
        <v>-1</v>
      </c>
      <c r="D13">
        <f t="shared" ref="D13:D15" si="5">IFERROR(D$11*$C13,0)</f>
        <v>-0.25</v>
      </c>
      <c r="E13">
        <f t="shared" si="4"/>
        <v>-0.25</v>
      </c>
      <c r="F13">
        <f t="shared" si="4"/>
        <v>-0.25</v>
      </c>
      <c r="G13">
        <f t="shared" si="4"/>
        <v>-0.25</v>
      </c>
      <c r="H13">
        <f t="shared" ref="H13:H15" si="6">SUM(D13:G13)</f>
        <v>-1</v>
      </c>
      <c r="J13" s="1" t="s">
        <v>19</v>
      </c>
      <c r="K13">
        <f t="shared" ref="K13:N16" si="7">D12*$C$18</f>
        <v>-3</v>
      </c>
      <c r="L13">
        <f t="shared" si="7"/>
        <v>-3</v>
      </c>
      <c r="M13">
        <f t="shared" si="7"/>
        <v>-3</v>
      </c>
      <c r="N13">
        <f t="shared" si="7"/>
        <v>-3</v>
      </c>
      <c r="S13" s="1" t="s">
        <v>21</v>
      </c>
      <c r="T13">
        <f t="array" ref="T13">MAX(ABS(T9:W9))</f>
        <v>0</v>
      </c>
    </row>
    <row r="14" spans="2:30" x14ac:dyDescent="0.25">
      <c r="B14" t="s">
        <v>9</v>
      </c>
      <c r="C14">
        <f>IF(AND($C$7=0,$D$7=0,$E$7=0,$F$7=0),1/COUNT($C$7:$F$7),IF(SUM($C$7:$F$7)=0,E$7,IF(AND(COUNTIF($C$7:$F$7,$C$7)=4,SUM($C$7:$F$7)=1),E7,"ERR")))</f>
        <v>1</v>
      </c>
      <c r="D14">
        <f t="shared" si="5"/>
        <v>0.25</v>
      </c>
      <c r="E14">
        <f t="shared" si="4"/>
        <v>0.25</v>
      </c>
      <c r="F14">
        <f t="shared" si="4"/>
        <v>0.25</v>
      </c>
      <c r="G14">
        <f t="shared" si="4"/>
        <v>0.25</v>
      </c>
      <c r="H14">
        <f t="shared" si="6"/>
        <v>1</v>
      </c>
      <c r="K14">
        <f t="shared" si="7"/>
        <v>-1</v>
      </c>
      <c r="L14">
        <f t="shared" si="7"/>
        <v>-1</v>
      </c>
      <c r="M14">
        <f t="shared" si="7"/>
        <v>-1</v>
      </c>
      <c r="N14">
        <f t="shared" si="7"/>
        <v>-1</v>
      </c>
      <c r="Y14">
        <f>SUM(T11:W11)</f>
        <v>0</v>
      </c>
    </row>
    <row r="15" spans="2:30" x14ac:dyDescent="0.25">
      <c r="B15" t="s">
        <v>10</v>
      </c>
      <c r="C15">
        <f>IF(AND($C$7=0,$D$7=0,$E$7=0,$F$7=0),1/COUNT($C$7:$F$7),IF(SUM($C$7:$F$7)=0,F$7,IF(AND(COUNTIF($C$7:$F$7,$C$7)=4,SUM($C$7:$F$7)=1),F7,"ERR")))</f>
        <v>3</v>
      </c>
      <c r="D15">
        <f t="shared" si="5"/>
        <v>0.75</v>
      </c>
      <c r="E15">
        <f t="shared" si="4"/>
        <v>0.75</v>
      </c>
      <c r="F15">
        <f t="shared" si="4"/>
        <v>0.75</v>
      </c>
      <c r="G15">
        <f t="shared" si="4"/>
        <v>0.75</v>
      </c>
      <c r="H15">
        <f t="shared" si="6"/>
        <v>3</v>
      </c>
      <c r="K15">
        <f t="shared" si="7"/>
        <v>1</v>
      </c>
      <c r="L15">
        <f t="shared" si="7"/>
        <v>1</v>
      </c>
      <c r="M15">
        <f t="shared" si="7"/>
        <v>1</v>
      </c>
      <c r="N15">
        <f t="shared" si="7"/>
        <v>1</v>
      </c>
      <c r="T15" t="s">
        <v>15</v>
      </c>
      <c r="U15" t="s">
        <v>16</v>
      </c>
      <c r="V15" t="s">
        <v>17</v>
      </c>
      <c r="W15" t="s">
        <v>18</v>
      </c>
    </row>
    <row r="16" spans="2:30" x14ac:dyDescent="0.25">
      <c r="D16">
        <f>SUM(D12:D15)</f>
        <v>0</v>
      </c>
      <c r="E16">
        <f t="shared" ref="E16:G16" si="8">SUM(E12:E15)</f>
        <v>0</v>
      </c>
      <c r="F16">
        <f t="shared" si="8"/>
        <v>0</v>
      </c>
      <c r="G16">
        <f t="shared" si="8"/>
        <v>0</v>
      </c>
      <c r="K16">
        <f t="shared" si="7"/>
        <v>3</v>
      </c>
      <c r="L16">
        <f t="shared" si="7"/>
        <v>3</v>
      </c>
      <c r="M16">
        <f t="shared" si="7"/>
        <v>3</v>
      </c>
      <c r="N16">
        <f t="shared" si="7"/>
        <v>3</v>
      </c>
      <c r="T16">
        <f>(T5/$T$18)</f>
        <v>3.095558546433378E-2</v>
      </c>
      <c r="U16">
        <f>(U5/$T$18)</f>
        <v>6.1911170928667561E-2</v>
      </c>
      <c r="V16">
        <f>(V5/$T$18)</f>
        <v>1</v>
      </c>
      <c r="W16">
        <f>(W5/$T$18)</f>
        <v>0.18707940780619112</v>
      </c>
    </row>
    <row r="18" spans="2:35" x14ac:dyDescent="0.25">
      <c r="C18">
        <f t="array" ref="C18">IFERROR(MAX(MIN(ABS(D12:G15))^-1,1),1)</f>
        <v>4</v>
      </c>
      <c r="T18">
        <f t="array" ref="T18">MAX(ABS(T5:W5))</f>
        <v>743</v>
      </c>
    </row>
    <row r="19" spans="2:35" x14ac:dyDescent="0.25">
      <c r="F19">
        <f>3/4</f>
        <v>0.75</v>
      </c>
    </row>
    <row r="21" spans="2:35" x14ac:dyDescent="0.25">
      <c r="B21" t="s">
        <v>1</v>
      </c>
      <c r="C21" t="s">
        <v>7</v>
      </c>
      <c r="D21">
        <f>D12</f>
        <v>-0.75</v>
      </c>
      <c r="E21">
        <f>SLOPE(D21:D24,$F$21:$F$24)</f>
        <v>0.5</v>
      </c>
      <c r="F21">
        <v>1</v>
      </c>
      <c r="H21" t="s">
        <v>7</v>
      </c>
      <c r="I21" t="s">
        <v>1</v>
      </c>
      <c r="J21">
        <f>D12</f>
        <v>-0.75</v>
      </c>
      <c r="K21">
        <f>SLOPE(J21:J24,$F$21:$F$24)</f>
        <v>0</v>
      </c>
      <c r="N21" s="1" t="str">
        <f>J5</f>
        <v>Track</v>
      </c>
      <c r="O21" t="str">
        <f>K5&amp; " " &amp; L5 &amp; " " &amp; M5 &amp; " " &amp; N5</f>
        <v>0 0 0 0</v>
      </c>
    </row>
    <row r="22" spans="2:35" x14ac:dyDescent="0.25">
      <c r="C22" t="s">
        <v>8</v>
      </c>
      <c r="D22">
        <f>D13</f>
        <v>-0.25</v>
      </c>
      <c r="E22">
        <f>SLOPE(D25:D28,$F$21:F$24)</f>
        <v>0.5</v>
      </c>
      <c r="F22">
        <v>2</v>
      </c>
      <c r="I22" t="s">
        <v>2</v>
      </c>
      <c r="J22">
        <f>E12</f>
        <v>-0.75</v>
      </c>
      <c r="K22">
        <f>SLOPE(J25:J28,$F$21:F$24)</f>
        <v>0</v>
      </c>
      <c r="N22" s="1" t="str">
        <f t="shared" ref="N22:N23" si="9">J6</f>
        <v>Year</v>
      </c>
      <c r="O22" t="str">
        <f t="shared" ref="O22:O25" si="10">K6&amp; " " &amp; L6 &amp; " " &amp; M6 &amp; " " &amp; N6</f>
        <v>-12 -4 4 12</v>
      </c>
    </row>
    <row r="23" spans="2:35" x14ac:dyDescent="0.25">
      <c r="C23" t="s">
        <v>9</v>
      </c>
      <c r="D23">
        <f>D14</f>
        <v>0.25</v>
      </c>
      <c r="E23">
        <f>SLOPE(D29:D32,$F$21:$F$24)</f>
        <v>0.5</v>
      </c>
      <c r="F23">
        <v>3</v>
      </c>
      <c r="I23" t="s">
        <v>3</v>
      </c>
      <c r="J23">
        <f>F12</f>
        <v>-0.75</v>
      </c>
      <c r="K23">
        <f>SLOPE(J29:J32,$F$21:$F$24)</f>
        <v>0</v>
      </c>
      <c r="N23" s="1" t="str">
        <f t="shared" si="9"/>
        <v>Track*Year</v>
      </c>
      <c r="O23" t="str">
        <f t="shared" si="10"/>
        <v>-3 -1 1 3</v>
      </c>
      <c r="S23" t="str">
        <f>'DashBoard Polynomials'!D7</f>
        <v>CN</v>
      </c>
      <c r="T23" t="str">
        <f>'DashBoard Polynomials'!E7</f>
        <v>NP</v>
      </c>
      <c r="U23" t="str">
        <f>'DashBoard Polynomials'!F7</f>
        <v>PP</v>
      </c>
      <c r="V23" t="str">
        <f>'DashBoard Polynomials'!G7</f>
        <v>FN</v>
      </c>
    </row>
    <row r="24" spans="2:35" x14ac:dyDescent="0.25">
      <c r="C24" t="s">
        <v>10</v>
      </c>
      <c r="D24">
        <f>D15</f>
        <v>0.75</v>
      </c>
      <c r="E24">
        <f>SLOPE(D33:D36,$F$21:$F$24)</f>
        <v>0.5</v>
      </c>
      <c r="F24">
        <v>4</v>
      </c>
      <c r="I24" t="s">
        <v>4</v>
      </c>
      <c r="J24">
        <f>G12</f>
        <v>-0.75</v>
      </c>
      <c r="K24">
        <f>SLOPE(J33:J36,$F$21:$F$24)</f>
        <v>0</v>
      </c>
      <c r="N24" s="1"/>
      <c r="O24" t="str">
        <f t="shared" si="10"/>
        <v>-3 -1 1 3</v>
      </c>
      <c r="S24">
        <f>'DashBoard Polynomials'!D8</f>
        <v>0</v>
      </c>
      <c r="T24">
        <f>'DashBoard Polynomials'!E8</f>
        <v>0</v>
      </c>
      <c r="U24">
        <f>'DashBoard Polynomials'!F8</f>
        <v>0</v>
      </c>
      <c r="V24">
        <f>'DashBoard Polynomials'!G8</f>
        <v>0</v>
      </c>
      <c r="W24" t="str">
        <f>IF(D11="ERR", "Invalid",INDEX(S6:S9,AE28))</f>
        <v>Custom</v>
      </c>
      <c r="X24">
        <f t="array" ref="X24">MAX(MAX(ABS(S24:V24)),2)</f>
        <v>2</v>
      </c>
      <c r="Z24">
        <f>S24/$X24</f>
        <v>0</v>
      </c>
      <c r="AA24">
        <f t="shared" ref="AA24:AC24" si="11">T24/$X24</f>
        <v>0</v>
      </c>
      <c r="AB24">
        <f t="shared" si="11"/>
        <v>0</v>
      </c>
      <c r="AC24">
        <f t="shared" si="11"/>
        <v>0</v>
      </c>
      <c r="AE24">
        <f>IF(AND($Z$24=$T6,$AA$24=$U6,$AB$24=$V6,$AC$24=$W6),1,0)</f>
        <v>0</v>
      </c>
      <c r="AF24">
        <f>IF(AND($Z$26=$T6,$AA$26=$U6,$AB$26=$V6,$AC$26=$W6),1,0)</f>
        <v>1</v>
      </c>
      <c r="AH24">
        <f>IF(AND($Z$24=$W6,$AA$24=$V6,$AB$24=$U6,$AC$24=$T6),1,0)</f>
        <v>0</v>
      </c>
      <c r="AI24">
        <f>IF(AND($Z$26=$W6,$AA$26=$V6,$AB$26=$U6,$AC$26=$T6),1,0)</f>
        <v>0</v>
      </c>
    </row>
    <row r="25" spans="2:35" x14ac:dyDescent="0.25">
      <c r="B25" t="s">
        <v>2</v>
      </c>
      <c r="C25" t="s">
        <v>7</v>
      </c>
      <c r="D25">
        <f>E12</f>
        <v>-0.75</v>
      </c>
      <c r="H25" t="s">
        <v>8</v>
      </c>
      <c r="I25" t="s">
        <v>1</v>
      </c>
      <c r="J25">
        <f>D13</f>
        <v>-0.25</v>
      </c>
      <c r="N25" s="1"/>
      <c r="O25" t="str">
        <f t="shared" si="10"/>
        <v>-3 -1 1 3</v>
      </c>
      <c r="S25" t="str">
        <f>'DashBoard Polynomials'!D9</f>
        <v>Year 1</v>
      </c>
      <c r="T25" t="str">
        <f>'DashBoard Polynomials'!E9</f>
        <v>Year 2</v>
      </c>
      <c r="U25" t="str">
        <f>'DashBoard Polynomials'!F9</f>
        <v>Year 3</v>
      </c>
      <c r="V25" t="str">
        <f>'DashBoard Polynomials'!G9</f>
        <v>Year 4</v>
      </c>
      <c r="AE25">
        <f>IF(AND($Z$24=$T7,$AA$24=$U7,$AB$24=$V7,$AC$24=$W7),2,0)</f>
        <v>0</v>
      </c>
      <c r="AF25">
        <f>IF(AND($Z$26=$T7,$AA$26=$U7,$AB$26=$V7,$AC$26=$W7),2,0)</f>
        <v>0</v>
      </c>
      <c r="AH25">
        <f>IF(AND($Z$24=$W7,$AA$24=$V7,$AB$24=$U7,$AC$24=$T7),2,0)</f>
        <v>0</v>
      </c>
      <c r="AI25">
        <f>IF(AND($Z$26=$W7,$AA$26=$V7,$AB$26=$U7,$AC$26=$T7),2,0)</f>
        <v>0</v>
      </c>
    </row>
    <row r="26" spans="2:35" x14ac:dyDescent="0.25">
      <c r="C26" t="s">
        <v>8</v>
      </c>
      <c r="D26">
        <f>E13</f>
        <v>-0.25</v>
      </c>
      <c r="I26" t="s">
        <v>2</v>
      </c>
      <c r="J26">
        <f>E13</f>
        <v>-0.25</v>
      </c>
      <c r="N26" s="1"/>
      <c r="O26" t="str">
        <f>K10&amp; " " &amp; L10 &amp; " " &amp; M10 &amp; " " &amp; N10 &amp; " " &amp; J11 &amp; K11</f>
        <v>-3 -1 1 3 DIVISOR=12</v>
      </c>
      <c r="S26">
        <f>'DashBoard Polynomials'!D10</f>
        <v>-3</v>
      </c>
      <c r="T26">
        <f>'DashBoard Polynomials'!E10</f>
        <v>-1</v>
      </c>
      <c r="U26">
        <f>'DashBoard Polynomials'!F10</f>
        <v>1</v>
      </c>
      <c r="V26">
        <f>'DashBoard Polynomials'!G10</f>
        <v>3</v>
      </c>
      <c r="W26" t="e">
        <f>IF(C12="ERR", "Invalid",INDEX(S6:S9,AF28))</f>
        <v>#VALUE!</v>
      </c>
      <c r="X26">
        <f t="array" ref="X26">MAX(MAX(ABS(S26:V26)),2)</f>
        <v>3</v>
      </c>
      <c r="Z26">
        <f t="shared" ref="Z26" si="12">S26/$X26</f>
        <v>-1</v>
      </c>
      <c r="AA26">
        <f t="shared" ref="AA26" si="13">T26/$X26</f>
        <v>-0.33333333333333331</v>
      </c>
      <c r="AB26">
        <f t="shared" ref="AB26" si="14">U26/$X26</f>
        <v>0.33333333333333331</v>
      </c>
      <c r="AC26">
        <f t="shared" ref="AC26" si="15">V26/$X26</f>
        <v>1</v>
      </c>
      <c r="AE26">
        <f>IF(AND($Z$24=$T8,$AA$24=$U8,$AB$24=$V8,$AC$24=$W8),3,0)</f>
        <v>0</v>
      </c>
      <c r="AF26">
        <f>IF(AND($Z$26=$T8,$AA$26=$U8,$AB$26=$V8,$AC$26=$W8),3,0)</f>
        <v>0</v>
      </c>
      <c r="AH26">
        <f>IF(AND($Z$24=$W8,$AA$24=$V8,$AB$24=$U8,$AC$24=$T8),3,0)</f>
        <v>0</v>
      </c>
      <c r="AI26">
        <f>IF(AND($Z$26=$W8,$AA$26=$V8,$AB$26=$U8,$AC$26=$T8),3,0)</f>
        <v>0</v>
      </c>
    </row>
    <row r="27" spans="2:35" x14ac:dyDescent="0.25">
      <c r="C27" t="s">
        <v>9</v>
      </c>
      <c r="D27">
        <f>E14</f>
        <v>0.25</v>
      </c>
      <c r="I27" t="s">
        <v>3</v>
      </c>
      <c r="J27">
        <f>F13</f>
        <v>-0.25</v>
      </c>
      <c r="N27" s="1"/>
      <c r="AE27">
        <f>IF(SUM(AE24:AE26)=0,4,0)</f>
        <v>4</v>
      </c>
      <c r="AF27">
        <f>IF(SUM(AF24:AF26)=0,4,0)</f>
        <v>0</v>
      </c>
      <c r="AH27">
        <f>IF(SUM(AH24:AH26)=0,4,0)</f>
        <v>4</v>
      </c>
      <c r="AI27">
        <f>IF(AND($Z$26=$W9,$AA$26=$V9,$AB$26=$U9,$AC$26=$T9),4,0)</f>
        <v>0</v>
      </c>
    </row>
    <row r="28" spans="2:35" x14ac:dyDescent="0.25">
      <c r="C28" t="s">
        <v>10</v>
      </c>
      <c r="D28">
        <f>E15</f>
        <v>0.75</v>
      </c>
      <c r="I28" t="s">
        <v>4</v>
      </c>
      <c r="J28">
        <f>G13</f>
        <v>-0.25</v>
      </c>
      <c r="N28" s="1" t="str">
        <f>J13</f>
        <v>Year*Track</v>
      </c>
      <c r="O28" t="str">
        <f>K13&amp; " " &amp; L13 &amp; " " &amp; M13 &amp; " " &amp; N13</f>
        <v>-3 -3 -3 -3</v>
      </c>
      <c r="AE28">
        <f>MIN(SUM(AE24:AE27), SUM(AH24:AH27))</f>
        <v>4</v>
      </c>
      <c r="AF28">
        <f>MIN(SUM(AF24:AF27), SUM(AI24:AI27))</f>
        <v>0</v>
      </c>
      <c r="AH28">
        <f>SUM(AH24:AH27)</f>
        <v>4</v>
      </c>
      <c r="AI28">
        <f>SUM(AI24:AI27)</f>
        <v>0</v>
      </c>
    </row>
    <row r="29" spans="2:35" x14ac:dyDescent="0.25">
      <c r="B29" t="s">
        <v>3</v>
      </c>
      <c r="C29" t="s">
        <v>7</v>
      </c>
      <c r="D29">
        <f>F12</f>
        <v>-0.75</v>
      </c>
      <c r="H29" t="s">
        <v>9</v>
      </c>
      <c r="I29" t="s">
        <v>1</v>
      </c>
      <c r="J29">
        <f>D14</f>
        <v>0.25</v>
      </c>
      <c r="N29" s="1"/>
      <c r="O29" t="str">
        <f>K14&amp; " " &amp; L14 &amp; " " &amp; M14 &amp; " " &amp; N14</f>
        <v>-1 -1 -1 -1</v>
      </c>
    </row>
    <row r="30" spans="2:35" x14ac:dyDescent="0.25">
      <c r="C30" t="s">
        <v>8</v>
      </c>
      <c r="D30">
        <f>F13</f>
        <v>-0.25</v>
      </c>
      <c r="I30" t="s">
        <v>2</v>
      </c>
      <c r="J30">
        <f>E14</f>
        <v>0.25</v>
      </c>
      <c r="N30" s="1"/>
      <c r="O30" t="str">
        <f>K15&amp; " " &amp; L15 &amp; " " &amp; M15 &amp; " " &amp; N15</f>
        <v>1 1 1 1</v>
      </c>
    </row>
    <row r="31" spans="2:35" x14ac:dyDescent="0.25">
      <c r="C31" t="s">
        <v>9</v>
      </c>
      <c r="D31">
        <f>F14</f>
        <v>0.25</v>
      </c>
      <c r="I31" t="s">
        <v>3</v>
      </c>
      <c r="J31">
        <f>F14</f>
        <v>0.25</v>
      </c>
      <c r="N31" s="1"/>
      <c r="O31" t="str">
        <f>K16&amp; " " &amp; L16 &amp; " " &amp; M16 &amp; " " &amp; N16 &amp; " " &amp; J11 &amp; K11</f>
        <v>3 3 3 3 DIVISOR=12</v>
      </c>
    </row>
    <row r="32" spans="2:35" x14ac:dyDescent="0.25">
      <c r="C32" t="s">
        <v>10</v>
      </c>
      <c r="D32">
        <f>F15</f>
        <v>0.75</v>
      </c>
      <c r="I32" t="s">
        <v>4</v>
      </c>
      <c r="J32">
        <f>G14</f>
        <v>0.25</v>
      </c>
    </row>
    <row r="33" spans="2:15" x14ac:dyDescent="0.25">
      <c r="B33" t="s">
        <v>4</v>
      </c>
      <c r="C33" t="s">
        <v>7</v>
      </c>
      <c r="D33">
        <f>G12</f>
        <v>-0.75</v>
      </c>
      <c r="H33" t="s">
        <v>10</v>
      </c>
      <c r="I33" t="s">
        <v>1</v>
      </c>
      <c r="J33">
        <f>D15</f>
        <v>0.75</v>
      </c>
      <c r="N33" s="1"/>
      <c r="O33" t="str">
        <f t="shared" ref="O33" si="16">K17&amp; " " &amp; L17 &amp; " " &amp; M17 &amp; " " &amp; N17</f>
        <v xml:space="preserve">   </v>
      </c>
    </row>
    <row r="34" spans="2:15" x14ac:dyDescent="0.25">
      <c r="C34" t="s">
        <v>8</v>
      </c>
      <c r="D34">
        <f>G13</f>
        <v>-0.25</v>
      </c>
      <c r="I34" t="s">
        <v>2</v>
      </c>
      <c r="J34">
        <f>E15</f>
        <v>0.75</v>
      </c>
    </row>
    <row r="35" spans="2:15" x14ac:dyDescent="0.25">
      <c r="C35" t="s">
        <v>9</v>
      </c>
      <c r="D35">
        <f>G14</f>
        <v>0.25</v>
      </c>
      <c r="I35" t="s">
        <v>3</v>
      </c>
      <c r="J35">
        <f>F15</f>
        <v>0.75</v>
      </c>
    </row>
    <row r="36" spans="2:15" x14ac:dyDescent="0.25">
      <c r="C36" t="s">
        <v>10</v>
      </c>
      <c r="D36">
        <f>G15</f>
        <v>0.75</v>
      </c>
      <c r="I36" t="s">
        <v>4</v>
      </c>
      <c r="J36">
        <f>G15</f>
        <v>0.75</v>
      </c>
    </row>
    <row r="40" spans="2:15" x14ac:dyDescent="0.25">
      <c r="B40">
        <f t="array" ref="B40:H45">TRANSPOSE(B10:H16)</f>
        <v>0</v>
      </c>
      <c r="C40">
        <v>0</v>
      </c>
      <c r="D40" t="str">
        <v>Year 1</v>
      </c>
      <c r="E40" t="str">
        <v>Year 2</v>
      </c>
      <c r="F40" t="str">
        <v>Year 3</v>
      </c>
      <c r="G40" t="str">
        <v>Year 4</v>
      </c>
      <c r="H40">
        <v>0</v>
      </c>
    </row>
    <row r="41" spans="2:15" x14ac:dyDescent="0.25">
      <c r="B41">
        <v>0</v>
      </c>
      <c r="C41">
        <v>0</v>
      </c>
      <c r="D41">
        <v>-3</v>
      </c>
      <c r="E41">
        <v>-1</v>
      </c>
      <c r="F41">
        <v>1</v>
      </c>
      <c r="G41">
        <v>3</v>
      </c>
      <c r="H41">
        <v>0</v>
      </c>
    </row>
    <row r="42" spans="2:15" x14ac:dyDescent="0.25">
      <c r="B42" t="str">
        <v>CN</v>
      </c>
      <c r="C42">
        <v>0.25</v>
      </c>
      <c r="D42">
        <v>-0.75</v>
      </c>
      <c r="E42">
        <v>-0.25</v>
      </c>
      <c r="F42">
        <v>0.25</v>
      </c>
      <c r="G42">
        <v>0.75</v>
      </c>
      <c r="H42">
        <v>0</v>
      </c>
    </row>
    <row r="43" spans="2:15" x14ac:dyDescent="0.25">
      <c r="B43" t="str">
        <v>NP</v>
      </c>
      <c r="C43">
        <v>0.25</v>
      </c>
      <c r="D43">
        <v>-0.75</v>
      </c>
      <c r="E43">
        <v>-0.25</v>
      </c>
      <c r="F43">
        <v>0.25</v>
      </c>
      <c r="G43">
        <v>0.75</v>
      </c>
      <c r="H43">
        <v>0</v>
      </c>
    </row>
    <row r="44" spans="2:15" x14ac:dyDescent="0.25">
      <c r="B44" t="str">
        <v>PP</v>
      </c>
      <c r="C44">
        <v>0.25</v>
      </c>
      <c r="D44">
        <v>-0.75</v>
      </c>
      <c r="E44">
        <v>-0.25</v>
      </c>
      <c r="F44">
        <v>0.25</v>
      </c>
      <c r="G44">
        <v>0.75</v>
      </c>
      <c r="H44">
        <v>0</v>
      </c>
    </row>
    <row r="45" spans="2:15" x14ac:dyDescent="0.25">
      <c r="B45" t="str">
        <v>FN</v>
      </c>
      <c r="C45">
        <v>0.25</v>
      </c>
      <c r="D45">
        <v>-0.75</v>
      </c>
      <c r="E45">
        <v>-0.25</v>
      </c>
      <c r="F45">
        <v>0.25</v>
      </c>
      <c r="G45">
        <v>0.75</v>
      </c>
      <c r="H4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4:AA68"/>
  <sheetViews>
    <sheetView workbookViewId="0">
      <selection activeCell="L14" sqref="L14"/>
    </sheetView>
  </sheetViews>
  <sheetFormatPr defaultRowHeight="15" x14ac:dyDescent="0.25"/>
  <cols>
    <col min="2" max="2" width="10.42578125" customWidth="1"/>
    <col min="14" max="14" width="12" bestFit="1" customWidth="1"/>
    <col min="15" max="15" width="8.7109375" customWidth="1"/>
  </cols>
  <sheetData>
    <row r="4" spans="2:27" x14ac:dyDescent="0.25">
      <c r="C4" t="str">
        <f>IFERROR(INDEX(D$22:D$31,MATCH('DashBoard Polynomials'!$AE$11,$C$22:$C$31,0)),"")</f>
        <v/>
      </c>
      <c r="D4" t="str">
        <f>IFERROR(INDEX(E$22:E$31,MATCH('DashBoard Polynomials'!$AE$11,$C$22:$C$31,0)),"")</f>
        <v/>
      </c>
      <c r="E4" t="str">
        <f>IFERROR(INDEX(F$22:F$31,MATCH('DashBoard Polynomials'!$AE$11,$C$22:$C$31,0)),"")</f>
        <v/>
      </c>
      <c r="F4" t="str">
        <f>IFERROR(INDEX(G$22:G$31,MATCH('DashBoard Polynomials'!$AE$11,$C$22:$C$31,0)),"")</f>
        <v/>
      </c>
      <c r="G4" t="str">
        <f>IFERROR(INDEX(H$22:H$31,MATCH('DashBoard Polynomials'!$AE$11,$C$22:$C$31,0)),"")</f>
        <v/>
      </c>
      <c r="H4" t="str">
        <f>IFERROR(INDEX(I$22:I$31,MATCH('DashBoard Polynomials'!$AE$11,$C$22:$C$31,0)),"")</f>
        <v/>
      </c>
      <c r="I4" t="str">
        <f>IFERROR(INDEX(J$22:J$31,MATCH('DashBoard Polynomials'!$AE$11,$C$22:$C$31,0)),"")</f>
        <v/>
      </c>
      <c r="J4" t="str">
        <f>IFERROR(INDEX(K$22:K$31,MATCH('DashBoard Polynomials'!$AE$11,$C$22:$C$31,0)),"")</f>
        <v/>
      </c>
      <c r="K4" t="str">
        <f>IFERROR(INDEX(L$22:L$31,MATCH('DashBoard Polynomials'!$AE$11,$C$22:$C$31,0)),"")</f>
        <v/>
      </c>
      <c r="L4" t="str">
        <f>IFERROR(INDEX(M$22:M$31,MATCH('DashBoard Polynomials'!$AE$11,$C$22:$C$31,0)),"")</f>
        <v/>
      </c>
      <c r="M4" t="str">
        <f>IFERROR(INDEX(N$22:N$31,MATCH('DashBoard Polynomials'!$AE$11,$C$22:$C$31,0)),"")</f>
        <v/>
      </c>
      <c r="N4">
        <f>MAX(MAX(C4:L4),ABS(MIN(C4:L4))) * 2</f>
        <v>0</v>
      </c>
      <c r="P4" s="14" t="s">
        <v>29</v>
      </c>
      <c r="Q4" s="14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 spans="2:27" x14ac:dyDescent="0.25">
      <c r="C5" t="e">
        <f t="shared" ref="C5:M5" si="0">IFERROR(C4/$N$4,#N/A)</f>
        <v>#N/A</v>
      </c>
      <c r="D5" t="e">
        <f t="shared" si="0"/>
        <v>#N/A</v>
      </c>
      <c r="E5" t="e">
        <f t="shared" si="0"/>
        <v>#N/A</v>
      </c>
      <c r="F5" t="e">
        <f t="shared" si="0"/>
        <v>#N/A</v>
      </c>
      <c r="G5" t="e">
        <f t="shared" si="0"/>
        <v>#N/A</v>
      </c>
      <c r="H5" t="e">
        <f t="shared" si="0"/>
        <v>#N/A</v>
      </c>
      <c r="I5" t="e">
        <f t="shared" si="0"/>
        <v>#N/A</v>
      </c>
      <c r="J5" t="e">
        <f t="shared" si="0"/>
        <v>#N/A</v>
      </c>
      <c r="K5" t="e">
        <f t="shared" si="0"/>
        <v>#N/A</v>
      </c>
      <c r="L5" t="e">
        <f t="shared" si="0"/>
        <v>#N/A</v>
      </c>
      <c r="M5" t="e">
        <f t="shared" si="0"/>
        <v>#N/A</v>
      </c>
      <c r="N5">
        <f>COUNT(C4:M4)</f>
        <v>0</v>
      </c>
      <c r="P5" s="2" t="s">
        <v>11</v>
      </c>
      <c r="Q5" s="2">
        <v>-1</v>
      </c>
      <c r="R5">
        <v>1</v>
      </c>
      <c r="AA5" s="3"/>
    </row>
    <row r="6" spans="2:27" x14ac:dyDescent="0.25">
      <c r="C6" t="e">
        <f>N6/2</f>
        <v>#DIV/0!</v>
      </c>
      <c r="D6" t="e">
        <f t="shared" ref="D6:M6" si="1">IF(C6+$N$6&gt;11,#N/A,C6+$N$6)</f>
        <v>#DIV/0!</v>
      </c>
      <c r="E6" t="e">
        <f t="shared" si="1"/>
        <v>#DIV/0!</v>
      </c>
      <c r="F6" t="e">
        <f t="shared" si="1"/>
        <v>#DIV/0!</v>
      </c>
      <c r="G6" t="e">
        <f t="shared" si="1"/>
        <v>#DIV/0!</v>
      </c>
      <c r="H6" t="e">
        <f t="shared" si="1"/>
        <v>#DIV/0!</v>
      </c>
      <c r="I6" t="e">
        <f t="shared" si="1"/>
        <v>#DIV/0!</v>
      </c>
      <c r="J6" t="e">
        <f t="shared" si="1"/>
        <v>#DIV/0!</v>
      </c>
      <c r="K6" t="e">
        <f t="shared" si="1"/>
        <v>#DIV/0!</v>
      </c>
      <c r="L6" t="e">
        <f t="shared" si="1"/>
        <v>#DIV/0!</v>
      </c>
      <c r="M6" t="e">
        <f t="shared" si="1"/>
        <v>#DIV/0!</v>
      </c>
      <c r="N6" t="e">
        <f>11/N5</f>
        <v>#DIV/0!</v>
      </c>
      <c r="P6" s="14" t="s">
        <v>30</v>
      </c>
      <c r="Q6" s="14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spans="2:27" x14ac:dyDescent="0.25">
      <c r="P7" s="2" t="s">
        <v>11</v>
      </c>
      <c r="Q7" s="2">
        <v>-1</v>
      </c>
      <c r="R7">
        <v>0</v>
      </c>
      <c r="S7">
        <v>1</v>
      </c>
      <c r="AA7" s="3"/>
    </row>
    <row r="8" spans="2:27" x14ac:dyDescent="0.25">
      <c r="P8" s="2" t="s">
        <v>13</v>
      </c>
      <c r="Q8" s="2">
        <v>1</v>
      </c>
      <c r="R8">
        <v>-2</v>
      </c>
      <c r="S8">
        <v>1</v>
      </c>
      <c r="AA8" s="3"/>
    </row>
    <row r="9" spans="2:27" x14ac:dyDescent="0.25">
      <c r="P9" s="14" t="s">
        <v>31</v>
      </c>
      <c r="Q9" s="14"/>
      <c r="R9" s="15"/>
      <c r="S9" s="15"/>
      <c r="T9" s="15"/>
      <c r="U9" s="15"/>
      <c r="V9" s="15"/>
      <c r="W9" s="15"/>
      <c r="X9" s="15"/>
      <c r="Y9" s="15"/>
      <c r="Z9" s="15"/>
      <c r="AA9" s="16"/>
    </row>
    <row r="10" spans="2:27" x14ac:dyDescent="0.25">
      <c r="E10" t="str">
        <f>"--Select--"</f>
        <v>--Select--</v>
      </c>
      <c r="P10" s="2" t="s">
        <v>11</v>
      </c>
      <c r="Q10" s="2">
        <v>-3</v>
      </c>
      <c r="R10">
        <v>-1</v>
      </c>
      <c r="S10">
        <v>1</v>
      </c>
      <c r="T10">
        <v>3</v>
      </c>
      <c r="AA10" s="3"/>
    </row>
    <row r="11" spans="2:27" x14ac:dyDescent="0.25">
      <c r="B11" t="s">
        <v>38</v>
      </c>
      <c r="C11">
        <f>'DashBoard Polynomials'!AA11</f>
        <v>2</v>
      </c>
      <c r="E11" t="str">
        <f t="shared" ref="E11:E16" si="2">IFERROR(C22,#N/A)</f>
        <v>Linear</v>
      </c>
      <c r="G11">
        <v>2</v>
      </c>
      <c r="H11">
        <v>4</v>
      </c>
      <c r="P11" s="2" t="s">
        <v>13</v>
      </c>
      <c r="Q11" s="2">
        <v>1</v>
      </c>
      <c r="R11">
        <v>-1</v>
      </c>
      <c r="S11">
        <v>-1</v>
      </c>
      <c r="T11">
        <v>1</v>
      </c>
      <c r="AA11" s="3"/>
    </row>
    <row r="12" spans="2:27" x14ac:dyDescent="0.25">
      <c r="B12">
        <f>INDEX(H11:H20,MATCH(C11,G11:G20,0))</f>
        <v>4</v>
      </c>
      <c r="C12">
        <f>B12+C11</f>
        <v>6</v>
      </c>
      <c r="E12" t="e">
        <f t="shared" si="2"/>
        <v>#N/A</v>
      </c>
      <c r="G12">
        <v>3</v>
      </c>
      <c r="H12">
        <v>6</v>
      </c>
      <c r="P12" s="2" t="s">
        <v>14</v>
      </c>
      <c r="Q12" s="2">
        <v>-1</v>
      </c>
      <c r="R12">
        <v>3</v>
      </c>
      <c r="S12">
        <v>-3</v>
      </c>
      <c r="T12">
        <v>1</v>
      </c>
      <c r="AA12" s="3"/>
    </row>
    <row r="13" spans="2:27" x14ac:dyDescent="0.25">
      <c r="E13" t="e">
        <f t="shared" si="2"/>
        <v>#N/A</v>
      </c>
      <c r="G13">
        <v>4</v>
      </c>
      <c r="H13">
        <v>9</v>
      </c>
      <c r="P13" s="14" t="s">
        <v>32</v>
      </c>
      <c r="Q13" s="14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2:27" x14ac:dyDescent="0.25">
      <c r="E14" t="e">
        <f t="shared" si="2"/>
        <v>#N/A</v>
      </c>
      <c r="G14">
        <v>5</v>
      </c>
      <c r="H14">
        <f>H13+G13</f>
        <v>13</v>
      </c>
      <c r="P14" s="2" t="s">
        <v>11</v>
      </c>
      <c r="Q14" s="2">
        <v>-2</v>
      </c>
      <c r="R14">
        <v>-1</v>
      </c>
      <c r="S14">
        <v>0</v>
      </c>
      <c r="T14">
        <v>1</v>
      </c>
      <c r="U14">
        <v>2</v>
      </c>
      <c r="AA14" s="3"/>
    </row>
    <row r="15" spans="2:27" x14ac:dyDescent="0.25">
      <c r="E15" t="e">
        <f t="shared" si="2"/>
        <v>#N/A</v>
      </c>
      <c r="G15">
        <v>6</v>
      </c>
      <c r="H15">
        <f t="shared" ref="H15:H20" si="3">H14+G14</f>
        <v>18</v>
      </c>
      <c r="P15" s="2" t="s">
        <v>13</v>
      </c>
      <c r="Q15" s="2">
        <v>2</v>
      </c>
      <c r="R15">
        <v>-1</v>
      </c>
      <c r="S15">
        <v>-2</v>
      </c>
      <c r="T15">
        <v>-1</v>
      </c>
      <c r="U15">
        <v>2</v>
      </c>
      <c r="AA15" s="3"/>
    </row>
    <row r="16" spans="2:27" x14ac:dyDescent="0.25">
      <c r="E16" t="e">
        <f t="shared" si="2"/>
        <v>#N/A</v>
      </c>
      <c r="G16">
        <v>7</v>
      </c>
      <c r="H16">
        <f t="shared" si="3"/>
        <v>24</v>
      </c>
      <c r="P16" s="2" t="s">
        <v>14</v>
      </c>
      <c r="Q16" s="2">
        <v>-1</v>
      </c>
      <c r="R16">
        <v>2</v>
      </c>
      <c r="S16">
        <v>0</v>
      </c>
      <c r="T16">
        <v>-2</v>
      </c>
      <c r="U16">
        <v>1</v>
      </c>
      <c r="AA16" s="3"/>
    </row>
    <row r="17" spans="2:27" x14ac:dyDescent="0.25">
      <c r="E17" t="e">
        <f>IFERROR(C28,#N/A)</f>
        <v>#N/A</v>
      </c>
      <c r="G17">
        <v>8</v>
      </c>
      <c r="H17">
        <f t="shared" si="3"/>
        <v>31</v>
      </c>
      <c r="P17" s="2" t="s">
        <v>22</v>
      </c>
      <c r="Q17" s="2">
        <v>1</v>
      </c>
      <c r="R17">
        <v>-4</v>
      </c>
      <c r="S17">
        <v>6</v>
      </c>
      <c r="T17">
        <v>-4</v>
      </c>
      <c r="U17">
        <v>1</v>
      </c>
      <c r="AA17" s="3"/>
    </row>
    <row r="18" spans="2:27" x14ac:dyDescent="0.25">
      <c r="E18" t="e">
        <f t="shared" ref="E18:E20" si="4">IFERROR(C29,#N/A)</f>
        <v>#N/A</v>
      </c>
      <c r="G18">
        <v>9</v>
      </c>
      <c r="H18">
        <f t="shared" si="3"/>
        <v>39</v>
      </c>
      <c r="P18" s="14" t="s">
        <v>33</v>
      </c>
      <c r="Q18" s="14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2:27" x14ac:dyDescent="0.25">
      <c r="E19" t="e">
        <f t="shared" si="4"/>
        <v>#N/A</v>
      </c>
      <c r="G19">
        <v>10</v>
      </c>
      <c r="H19">
        <f t="shared" si="3"/>
        <v>48</v>
      </c>
      <c r="P19" s="2" t="s">
        <v>11</v>
      </c>
      <c r="Q19" s="2">
        <v>-5</v>
      </c>
      <c r="R19">
        <v>-3</v>
      </c>
      <c r="S19">
        <v>-1</v>
      </c>
      <c r="T19">
        <v>1</v>
      </c>
      <c r="U19">
        <v>3</v>
      </c>
      <c r="V19">
        <v>5</v>
      </c>
      <c r="AA19" s="3"/>
    </row>
    <row r="20" spans="2:27" x14ac:dyDescent="0.25">
      <c r="E20" t="e">
        <f t="shared" si="4"/>
        <v>#N/A</v>
      </c>
      <c r="G20">
        <v>11</v>
      </c>
      <c r="H20">
        <f t="shared" si="3"/>
        <v>58</v>
      </c>
      <c r="P20" s="2" t="s">
        <v>13</v>
      </c>
      <c r="Q20" s="2">
        <v>5</v>
      </c>
      <c r="R20">
        <v>-1</v>
      </c>
      <c r="S20">
        <v>-4</v>
      </c>
      <c r="T20">
        <v>-4</v>
      </c>
      <c r="U20">
        <v>-1</v>
      </c>
      <c r="V20">
        <v>5</v>
      </c>
      <c r="AA20" s="3"/>
    </row>
    <row r="21" spans="2:27" x14ac:dyDescent="0.25"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P21" s="2" t="s">
        <v>14</v>
      </c>
      <c r="Q21" s="2">
        <v>-5</v>
      </c>
      <c r="R21">
        <v>7</v>
      </c>
      <c r="S21">
        <v>4</v>
      </c>
      <c r="T21">
        <v>-4</v>
      </c>
      <c r="U21">
        <v>-7</v>
      </c>
      <c r="V21">
        <v>5</v>
      </c>
      <c r="AA21" s="3"/>
    </row>
    <row r="22" spans="2:27" x14ac:dyDescent="0.25">
      <c r="B22">
        <f>B12+1</f>
        <v>5</v>
      </c>
      <c r="C22" t="str">
        <f>INDEX($P$1:$Z$68,B22,1)</f>
        <v>Linear</v>
      </c>
      <c r="D22">
        <f t="shared" ref="D22:N31" si="5">IF(INDEX($P$1:$AA$68,$B22,D$21)="", #N/A,INDEX($P$1:$AA$68,$B22,D$21))</f>
        <v>-1</v>
      </c>
      <c r="E22">
        <f t="shared" si="5"/>
        <v>1</v>
      </c>
      <c r="F22" t="e">
        <f t="shared" si="5"/>
        <v>#N/A</v>
      </c>
      <c r="G22" t="e">
        <f t="shared" si="5"/>
        <v>#N/A</v>
      </c>
      <c r="H22" t="e">
        <f t="shared" si="5"/>
        <v>#N/A</v>
      </c>
      <c r="I22" t="e">
        <f t="shared" si="5"/>
        <v>#N/A</v>
      </c>
      <c r="J22" t="e">
        <f t="shared" si="5"/>
        <v>#N/A</v>
      </c>
      <c r="K22" t="e">
        <f t="shared" si="5"/>
        <v>#N/A</v>
      </c>
      <c r="L22" t="e">
        <f t="shared" si="5"/>
        <v>#N/A</v>
      </c>
      <c r="M22" t="e">
        <f t="shared" si="5"/>
        <v>#N/A</v>
      </c>
      <c r="N22" t="e">
        <f t="shared" si="5"/>
        <v>#N/A</v>
      </c>
      <c r="P22" s="2" t="s">
        <v>22</v>
      </c>
      <c r="Q22" s="2">
        <v>1</v>
      </c>
      <c r="R22">
        <v>-3</v>
      </c>
      <c r="S22">
        <v>2</v>
      </c>
      <c r="T22">
        <v>2</v>
      </c>
      <c r="U22">
        <v>-3</v>
      </c>
      <c r="V22">
        <v>1</v>
      </c>
      <c r="AA22" s="3"/>
    </row>
    <row r="23" spans="2:27" x14ac:dyDescent="0.25">
      <c r="B23" t="e">
        <f t="shared" ref="B23:B31" si="6">IF(B22+1&lt;$C$12,B22+1,#N/A)</f>
        <v>#N/A</v>
      </c>
      <c r="C23" t="e">
        <f t="shared" ref="C23:C31" si="7">INDEX($P$1:$Z$68,B23,1)</f>
        <v>#N/A</v>
      </c>
      <c r="D23" t="e">
        <f t="shared" si="5"/>
        <v>#N/A</v>
      </c>
      <c r="E23" t="e">
        <f t="shared" si="5"/>
        <v>#N/A</v>
      </c>
      <c r="F23" t="e">
        <f t="shared" si="5"/>
        <v>#N/A</v>
      </c>
      <c r="G23" t="e">
        <f t="shared" si="5"/>
        <v>#N/A</v>
      </c>
      <c r="H23" t="e">
        <f t="shared" si="5"/>
        <v>#N/A</v>
      </c>
      <c r="I23" t="e">
        <f t="shared" si="5"/>
        <v>#N/A</v>
      </c>
      <c r="J23" t="e">
        <f t="shared" si="5"/>
        <v>#N/A</v>
      </c>
      <c r="K23" t="e">
        <f t="shared" si="5"/>
        <v>#N/A</v>
      </c>
      <c r="L23" t="e">
        <f t="shared" si="5"/>
        <v>#N/A</v>
      </c>
      <c r="M23" t="e">
        <f t="shared" si="5"/>
        <v>#N/A</v>
      </c>
      <c r="N23" t="e">
        <f t="shared" si="5"/>
        <v>#N/A</v>
      </c>
      <c r="P23" s="2" t="s">
        <v>23</v>
      </c>
      <c r="Q23" s="2">
        <v>-1</v>
      </c>
      <c r="R23">
        <v>5</v>
      </c>
      <c r="S23">
        <v>-10</v>
      </c>
      <c r="T23">
        <v>10</v>
      </c>
      <c r="U23">
        <v>-5</v>
      </c>
      <c r="V23">
        <v>1</v>
      </c>
      <c r="AA23" s="3"/>
    </row>
    <row r="24" spans="2:27" x14ac:dyDescent="0.25">
      <c r="B24" t="e">
        <f t="shared" si="6"/>
        <v>#N/A</v>
      </c>
      <c r="C24" t="e">
        <f t="shared" si="7"/>
        <v>#N/A</v>
      </c>
      <c r="D24" t="e">
        <f t="shared" si="5"/>
        <v>#N/A</v>
      </c>
      <c r="E24" t="e">
        <f t="shared" si="5"/>
        <v>#N/A</v>
      </c>
      <c r="F24" t="e">
        <f t="shared" si="5"/>
        <v>#N/A</v>
      </c>
      <c r="G24" t="e">
        <f t="shared" si="5"/>
        <v>#N/A</v>
      </c>
      <c r="H24" t="e">
        <f t="shared" si="5"/>
        <v>#N/A</v>
      </c>
      <c r="I24" t="e">
        <f t="shared" si="5"/>
        <v>#N/A</v>
      </c>
      <c r="J24" t="e">
        <f t="shared" si="5"/>
        <v>#N/A</v>
      </c>
      <c r="K24" t="e">
        <f t="shared" si="5"/>
        <v>#N/A</v>
      </c>
      <c r="L24" t="e">
        <f t="shared" si="5"/>
        <v>#N/A</v>
      </c>
      <c r="M24" t="e">
        <f t="shared" si="5"/>
        <v>#N/A</v>
      </c>
      <c r="N24" t="e">
        <f t="shared" si="5"/>
        <v>#N/A</v>
      </c>
      <c r="P24" s="14" t="s">
        <v>34</v>
      </c>
      <c r="Q24" s="14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2:27" x14ac:dyDescent="0.25">
      <c r="B25" t="e">
        <f t="shared" si="6"/>
        <v>#N/A</v>
      </c>
      <c r="C25" t="e">
        <f t="shared" si="7"/>
        <v>#N/A</v>
      </c>
      <c r="D25" t="e">
        <f t="shared" si="5"/>
        <v>#N/A</v>
      </c>
      <c r="E25" t="e">
        <f t="shared" si="5"/>
        <v>#N/A</v>
      </c>
      <c r="F25" t="e">
        <f t="shared" si="5"/>
        <v>#N/A</v>
      </c>
      <c r="G25" t="e">
        <f t="shared" si="5"/>
        <v>#N/A</v>
      </c>
      <c r="H25" t="e">
        <f t="shared" si="5"/>
        <v>#N/A</v>
      </c>
      <c r="I25" t="e">
        <f t="shared" si="5"/>
        <v>#N/A</v>
      </c>
      <c r="J25" t="e">
        <f t="shared" si="5"/>
        <v>#N/A</v>
      </c>
      <c r="K25" t="e">
        <f t="shared" si="5"/>
        <v>#N/A</v>
      </c>
      <c r="L25" t="e">
        <f t="shared" si="5"/>
        <v>#N/A</v>
      </c>
      <c r="M25" t="e">
        <f t="shared" si="5"/>
        <v>#N/A</v>
      </c>
      <c r="N25" t="e">
        <f t="shared" si="5"/>
        <v>#N/A</v>
      </c>
      <c r="P25" s="2" t="s">
        <v>11</v>
      </c>
      <c r="Q25" s="2">
        <v>-3</v>
      </c>
      <c r="R25">
        <v>-2</v>
      </c>
      <c r="S25">
        <v>-1</v>
      </c>
      <c r="T25">
        <v>0</v>
      </c>
      <c r="U25">
        <v>1</v>
      </c>
      <c r="V25">
        <v>2</v>
      </c>
      <c r="W25">
        <v>3</v>
      </c>
      <c r="AA25" s="3"/>
    </row>
    <row r="26" spans="2:27" x14ac:dyDescent="0.25">
      <c r="B26" t="e">
        <f t="shared" si="6"/>
        <v>#N/A</v>
      </c>
      <c r="C26" t="e">
        <f t="shared" si="7"/>
        <v>#N/A</v>
      </c>
      <c r="D26" t="e">
        <f t="shared" si="5"/>
        <v>#N/A</v>
      </c>
      <c r="E26" t="e">
        <f t="shared" si="5"/>
        <v>#N/A</v>
      </c>
      <c r="F26" t="e">
        <f t="shared" si="5"/>
        <v>#N/A</v>
      </c>
      <c r="G26" t="e">
        <f t="shared" si="5"/>
        <v>#N/A</v>
      </c>
      <c r="H26" t="e">
        <f t="shared" si="5"/>
        <v>#N/A</v>
      </c>
      <c r="I26" t="e">
        <f t="shared" si="5"/>
        <v>#N/A</v>
      </c>
      <c r="J26" t="e">
        <f t="shared" si="5"/>
        <v>#N/A</v>
      </c>
      <c r="K26" t="e">
        <f t="shared" si="5"/>
        <v>#N/A</v>
      </c>
      <c r="L26" t="e">
        <f t="shared" si="5"/>
        <v>#N/A</v>
      </c>
      <c r="M26" t="e">
        <f t="shared" si="5"/>
        <v>#N/A</v>
      </c>
      <c r="N26" t="e">
        <f t="shared" si="5"/>
        <v>#N/A</v>
      </c>
      <c r="P26" s="2" t="s">
        <v>13</v>
      </c>
      <c r="Q26" s="2">
        <v>5</v>
      </c>
      <c r="R26">
        <v>0</v>
      </c>
      <c r="S26">
        <v>-3</v>
      </c>
      <c r="T26">
        <v>-4</v>
      </c>
      <c r="U26">
        <v>-3</v>
      </c>
      <c r="V26">
        <v>0</v>
      </c>
      <c r="W26">
        <v>5</v>
      </c>
      <c r="AA26" s="3"/>
    </row>
    <row r="27" spans="2:27" x14ac:dyDescent="0.25">
      <c r="B27" t="e">
        <f t="shared" si="6"/>
        <v>#N/A</v>
      </c>
      <c r="C27" t="e">
        <f t="shared" si="7"/>
        <v>#N/A</v>
      </c>
      <c r="D27" t="e">
        <f t="shared" si="5"/>
        <v>#N/A</v>
      </c>
      <c r="E27" t="e">
        <f t="shared" si="5"/>
        <v>#N/A</v>
      </c>
      <c r="F27" t="e">
        <f t="shared" si="5"/>
        <v>#N/A</v>
      </c>
      <c r="G27" t="e">
        <f t="shared" si="5"/>
        <v>#N/A</v>
      </c>
      <c r="H27" t="e">
        <f t="shared" si="5"/>
        <v>#N/A</v>
      </c>
      <c r="I27" t="e">
        <f t="shared" si="5"/>
        <v>#N/A</v>
      </c>
      <c r="J27" t="e">
        <f t="shared" si="5"/>
        <v>#N/A</v>
      </c>
      <c r="K27" t="e">
        <f t="shared" si="5"/>
        <v>#N/A</v>
      </c>
      <c r="L27" t="e">
        <f t="shared" si="5"/>
        <v>#N/A</v>
      </c>
      <c r="M27" t="e">
        <f t="shared" si="5"/>
        <v>#N/A</v>
      </c>
      <c r="N27" t="e">
        <f t="shared" si="5"/>
        <v>#N/A</v>
      </c>
      <c r="P27" s="2" t="s">
        <v>14</v>
      </c>
      <c r="Q27" s="2">
        <v>-1</v>
      </c>
      <c r="R27">
        <v>1</v>
      </c>
      <c r="S27">
        <v>1</v>
      </c>
      <c r="T27">
        <v>0</v>
      </c>
      <c r="U27">
        <v>-1</v>
      </c>
      <c r="V27">
        <v>-1</v>
      </c>
      <c r="W27">
        <v>1</v>
      </c>
      <c r="AA27" s="3"/>
    </row>
    <row r="28" spans="2:27" x14ac:dyDescent="0.25">
      <c r="B28" t="e">
        <f t="shared" si="6"/>
        <v>#N/A</v>
      </c>
      <c r="C28" t="e">
        <f t="shared" si="7"/>
        <v>#N/A</v>
      </c>
      <c r="D28" t="e">
        <f t="shared" si="5"/>
        <v>#N/A</v>
      </c>
      <c r="E28" t="e">
        <f t="shared" si="5"/>
        <v>#N/A</v>
      </c>
      <c r="F28" t="e">
        <f t="shared" si="5"/>
        <v>#N/A</v>
      </c>
      <c r="G28" t="e">
        <f t="shared" si="5"/>
        <v>#N/A</v>
      </c>
      <c r="H28" t="e">
        <f t="shared" si="5"/>
        <v>#N/A</v>
      </c>
      <c r="I28" t="e">
        <f t="shared" si="5"/>
        <v>#N/A</v>
      </c>
      <c r="J28" t="e">
        <f t="shared" si="5"/>
        <v>#N/A</v>
      </c>
      <c r="K28" t="e">
        <f t="shared" si="5"/>
        <v>#N/A</v>
      </c>
      <c r="L28" t="e">
        <f t="shared" si="5"/>
        <v>#N/A</v>
      </c>
      <c r="M28" t="e">
        <f t="shared" si="5"/>
        <v>#N/A</v>
      </c>
      <c r="N28" t="e">
        <f t="shared" si="5"/>
        <v>#N/A</v>
      </c>
      <c r="P28" s="2" t="s">
        <v>22</v>
      </c>
      <c r="Q28" s="2">
        <v>3</v>
      </c>
      <c r="R28">
        <v>-7</v>
      </c>
      <c r="S28">
        <v>1</v>
      </c>
      <c r="T28">
        <v>6</v>
      </c>
      <c r="U28">
        <v>1</v>
      </c>
      <c r="V28">
        <v>-7</v>
      </c>
      <c r="W28">
        <v>3</v>
      </c>
      <c r="AA28" s="3"/>
    </row>
    <row r="29" spans="2:27" x14ac:dyDescent="0.25">
      <c r="B29" t="e">
        <f t="shared" si="6"/>
        <v>#N/A</v>
      </c>
      <c r="C29" t="e">
        <f t="shared" si="7"/>
        <v>#N/A</v>
      </c>
      <c r="D29" t="e">
        <f t="shared" si="5"/>
        <v>#N/A</v>
      </c>
      <c r="E29" t="e">
        <f t="shared" si="5"/>
        <v>#N/A</v>
      </c>
      <c r="F29" t="e">
        <f t="shared" si="5"/>
        <v>#N/A</v>
      </c>
      <c r="G29" t="e">
        <f t="shared" si="5"/>
        <v>#N/A</v>
      </c>
      <c r="H29" t="e">
        <f t="shared" si="5"/>
        <v>#N/A</v>
      </c>
      <c r="I29" t="e">
        <f t="shared" si="5"/>
        <v>#N/A</v>
      </c>
      <c r="J29" t="e">
        <f t="shared" si="5"/>
        <v>#N/A</v>
      </c>
      <c r="K29" t="e">
        <f t="shared" si="5"/>
        <v>#N/A</v>
      </c>
      <c r="L29" t="e">
        <f t="shared" si="5"/>
        <v>#N/A</v>
      </c>
      <c r="M29" t="e">
        <f t="shared" si="5"/>
        <v>#N/A</v>
      </c>
      <c r="N29" t="e">
        <f t="shared" si="5"/>
        <v>#N/A</v>
      </c>
      <c r="P29" s="2" t="s">
        <v>23</v>
      </c>
      <c r="Q29" s="2">
        <v>-1</v>
      </c>
      <c r="R29">
        <v>4</v>
      </c>
      <c r="S29">
        <v>-5</v>
      </c>
      <c r="T29">
        <v>0</v>
      </c>
      <c r="U29">
        <v>5</v>
      </c>
      <c r="V29">
        <v>-4</v>
      </c>
      <c r="W29">
        <v>1</v>
      </c>
      <c r="AA29" s="3"/>
    </row>
    <row r="30" spans="2:27" x14ac:dyDescent="0.25">
      <c r="B30" t="e">
        <f t="shared" si="6"/>
        <v>#N/A</v>
      </c>
      <c r="C30" t="e">
        <f t="shared" si="7"/>
        <v>#N/A</v>
      </c>
      <c r="D30" t="e">
        <f t="shared" si="5"/>
        <v>#N/A</v>
      </c>
      <c r="E30" t="e">
        <f t="shared" si="5"/>
        <v>#N/A</v>
      </c>
      <c r="F30" t="e">
        <f t="shared" si="5"/>
        <v>#N/A</v>
      </c>
      <c r="G30" t="e">
        <f t="shared" si="5"/>
        <v>#N/A</v>
      </c>
      <c r="H30" t="e">
        <f t="shared" si="5"/>
        <v>#N/A</v>
      </c>
      <c r="I30" t="e">
        <f t="shared" si="5"/>
        <v>#N/A</v>
      </c>
      <c r="J30" t="e">
        <f t="shared" si="5"/>
        <v>#N/A</v>
      </c>
      <c r="K30" t="e">
        <f t="shared" si="5"/>
        <v>#N/A</v>
      </c>
      <c r="L30" t="e">
        <f t="shared" si="5"/>
        <v>#N/A</v>
      </c>
      <c r="M30" t="e">
        <f t="shared" si="5"/>
        <v>#N/A</v>
      </c>
      <c r="N30" t="e">
        <f t="shared" si="5"/>
        <v>#N/A</v>
      </c>
      <c r="P30" s="2" t="s">
        <v>24</v>
      </c>
      <c r="Q30" s="2">
        <v>1</v>
      </c>
      <c r="R30">
        <v>-6</v>
      </c>
      <c r="S30">
        <v>15</v>
      </c>
      <c r="T30">
        <v>-20</v>
      </c>
      <c r="U30">
        <v>15</v>
      </c>
      <c r="V30">
        <v>-6</v>
      </c>
      <c r="W30">
        <v>1</v>
      </c>
      <c r="AA30" s="3"/>
    </row>
    <row r="31" spans="2:27" x14ac:dyDescent="0.25">
      <c r="B31" t="e">
        <f t="shared" si="6"/>
        <v>#N/A</v>
      </c>
      <c r="C31" t="e">
        <f t="shared" si="7"/>
        <v>#N/A</v>
      </c>
      <c r="D31" t="e">
        <f t="shared" si="5"/>
        <v>#N/A</v>
      </c>
      <c r="E31" t="e">
        <f t="shared" si="5"/>
        <v>#N/A</v>
      </c>
      <c r="F31" t="e">
        <f t="shared" si="5"/>
        <v>#N/A</v>
      </c>
      <c r="G31" t="e">
        <f t="shared" si="5"/>
        <v>#N/A</v>
      </c>
      <c r="H31" t="e">
        <f t="shared" si="5"/>
        <v>#N/A</v>
      </c>
      <c r="I31" t="e">
        <f t="shared" si="5"/>
        <v>#N/A</v>
      </c>
      <c r="J31" t="e">
        <f t="shared" si="5"/>
        <v>#N/A</v>
      </c>
      <c r="K31" t="e">
        <f t="shared" si="5"/>
        <v>#N/A</v>
      </c>
      <c r="L31" t="e">
        <f t="shared" si="5"/>
        <v>#N/A</v>
      </c>
      <c r="M31" t="e">
        <f t="shared" si="5"/>
        <v>#N/A</v>
      </c>
      <c r="N31" t="e">
        <f t="shared" si="5"/>
        <v>#N/A</v>
      </c>
      <c r="P31" s="14" t="s">
        <v>35</v>
      </c>
      <c r="Q31" s="14"/>
      <c r="R31" s="15"/>
      <c r="S31" s="15"/>
      <c r="T31" s="15"/>
      <c r="U31" s="15"/>
      <c r="V31" s="15"/>
      <c r="W31" s="15"/>
      <c r="X31" s="15"/>
      <c r="Y31" s="15"/>
      <c r="Z31" s="15"/>
      <c r="AA31" s="16"/>
    </row>
    <row r="32" spans="2:27" x14ac:dyDescent="0.25">
      <c r="P32" s="2" t="s">
        <v>11</v>
      </c>
      <c r="Q32" s="2">
        <v>-7</v>
      </c>
      <c r="R32">
        <v>-5</v>
      </c>
      <c r="S32">
        <v>-3</v>
      </c>
      <c r="T32">
        <v>-1</v>
      </c>
      <c r="U32">
        <v>1</v>
      </c>
      <c r="V32">
        <v>3</v>
      </c>
      <c r="W32">
        <v>5</v>
      </c>
      <c r="X32">
        <v>7</v>
      </c>
      <c r="AA32" s="3"/>
    </row>
    <row r="33" spans="16:27" x14ac:dyDescent="0.25">
      <c r="P33" s="2" t="s">
        <v>13</v>
      </c>
      <c r="Q33" s="2">
        <v>7</v>
      </c>
      <c r="R33">
        <v>1</v>
      </c>
      <c r="S33">
        <v>-3</v>
      </c>
      <c r="T33">
        <v>-5</v>
      </c>
      <c r="U33">
        <v>-5</v>
      </c>
      <c r="V33">
        <v>-3</v>
      </c>
      <c r="W33">
        <v>1</v>
      </c>
      <c r="X33">
        <v>7</v>
      </c>
      <c r="AA33" s="3"/>
    </row>
    <row r="34" spans="16:27" x14ac:dyDescent="0.25">
      <c r="P34" s="2" t="s">
        <v>14</v>
      </c>
      <c r="Q34" s="2">
        <v>-7</v>
      </c>
      <c r="R34">
        <v>5</v>
      </c>
      <c r="S34">
        <v>7</v>
      </c>
      <c r="T34">
        <v>3</v>
      </c>
      <c r="U34">
        <v>-3</v>
      </c>
      <c r="V34">
        <v>-7</v>
      </c>
      <c r="W34">
        <v>-5</v>
      </c>
      <c r="X34">
        <v>7</v>
      </c>
      <c r="AA34" s="3"/>
    </row>
    <row r="35" spans="16:27" x14ac:dyDescent="0.25">
      <c r="P35" s="2" t="s">
        <v>22</v>
      </c>
      <c r="Q35" s="2">
        <v>7</v>
      </c>
      <c r="R35">
        <v>-13</v>
      </c>
      <c r="S35">
        <v>-3</v>
      </c>
      <c r="T35">
        <v>9</v>
      </c>
      <c r="U35">
        <v>9</v>
      </c>
      <c r="V35">
        <v>-3</v>
      </c>
      <c r="W35">
        <v>-13</v>
      </c>
      <c r="X35">
        <v>7</v>
      </c>
      <c r="AA35" s="3"/>
    </row>
    <row r="36" spans="16:27" x14ac:dyDescent="0.25">
      <c r="P36" s="2" t="s">
        <v>23</v>
      </c>
      <c r="Q36" s="2">
        <v>-7</v>
      </c>
      <c r="R36">
        <v>23</v>
      </c>
      <c r="S36">
        <v>-17</v>
      </c>
      <c r="T36">
        <v>-15</v>
      </c>
      <c r="U36">
        <v>15</v>
      </c>
      <c r="V36">
        <v>17</v>
      </c>
      <c r="W36">
        <v>-23</v>
      </c>
      <c r="X36">
        <v>7</v>
      </c>
      <c r="AA36" s="3"/>
    </row>
    <row r="37" spans="16:27" x14ac:dyDescent="0.25">
      <c r="P37" s="2" t="s">
        <v>24</v>
      </c>
      <c r="Q37" s="2">
        <v>1</v>
      </c>
      <c r="R37">
        <v>-5</v>
      </c>
      <c r="S37">
        <v>9</v>
      </c>
      <c r="T37">
        <v>-5</v>
      </c>
      <c r="U37">
        <v>-5</v>
      </c>
      <c r="V37">
        <v>9</v>
      </c>
      <c r="W37">
        <v>-5</v>
      </c>
      <c r="X37">
        <v>1</v>
      </c>
      <c r="AA37" s="3"/>
    </row>
    <row r="38" spans="16:27" x14ac:dyDescent="0.25">
      <c r="P38" s="2" t="s">
        <v>25</v>
      </c>
      <c r="Q38" s="2">
        <v>-1</v>
      </c>
      <c r="R38">
        <v>7</v>
      </c>
      <c r="S38">
        <v>-21</v>
      </c>
      <c r="T38">
        <v>35</v>
      </c>
      <c r="U38">
        <v>-35</v>
      </c>
      <c r="V38">
        <v>21</v>
      </c>
      <c r="W38">
        <v>-7</v>
      </c>
      <c r="X38">
        <v>1</v>
      </c>
      <c r="AA38" s="3"/>
    </row>
    <row r="39" spans="16:27" x14ac:dyDescent="0.25">
      <c r="P39" s="14" t="s">
        <v>36</v>
      </c>
      <c r="Q39" s="14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16:27" x14ac:dyDescent="0.25">
      <c r="P40" s="2" t="s">
        <v>11</v>
      </c>
      <c r="Q40" s="2">
        <v>-4</v>
      </c>
      <c r="R40">
        <v>-3</v>
      </c>
      <c r="S40">
        <v>-2</v>
      </c>
      <c r="T40">
        <v>-1</v>
      </c>
      <c r="U40">
        <v>0</v>
      </c>
      <c r="V40">
        <v>1</v>
      </c>
      <c r="W40">
        <v>2</v>
      </c>
      <c r="X40">
        <v>3</v>
      </c>
      <c r="Y40">
        <v>4</v>
      </c>
      <c r="AA40" s="3"/>
    </row>
    <row r="41" spans="16:27" x14ac:dyDescent="0.25">
      <c r="P41" s="2" t="s">
        <v>13</v>
      </c>
      <c r="Q41" s="2">
        <v>28</v>
      </c>
      <c r="R41">
        <v>7</v>
      </c>
      <c r="S41">
        <v>-8</v>
      </c>
      <c r="T41">
        <v>-17</v>
      </c>
      <c r="U41">
        <v>-20</v>
      </c>
      <c r="V41">
        <v>-17</v>
      </c>
      <c r="W41">
        <v>-8</v>
      </c>
      <c r="X41">
        <v>7</v>
      </c>
      <c r="Y41">
        <v>28</v>
      </c>
      <c r="AA41" s="3"/>
    </row>
    <row r="42" spans="16:27" x14ac:dyDescent="0.25">
      <c r="P42" s="2" t="s">
        <v>14</v>
      </c>
      <c r="Q42" s="2">
        <v>-14</v>
      </c>
      <c r="R42">
        <v>7</v>
      </c>
      <c r="S42">
        <v>13</v>
      </c>
      <c r="T42">
        <v>9</v>
      </c>
      <c r="U42">
        <v>0</v>
      </c>
      <c r="V42">
        <v>-9</v>
      </c>
      <c r="W42">
        <v>-13</v>
      </c>
      <c r="X42">
        <v>-7</v>
      </c>
      <c r="Y42">
        <v>14</v>
      </c>
      <c r="AA42" s="3"/>
    </row>
    <row r="43" spans="16:27" x14ac:dyDescent="0.25">
      <c r="P43" s="2" t="s">
        <v>22</v>
      </c>
      <c r="Q43" s="2">
        <v>14</v>
      </c>
      <c r="R43">
        <v>-21</v>
      </c>
      <c r="S43">
        <v>-11</v>
      </c>
      <c r="T43">
        <v>9</v>
      </c>
      <c r="U43">
        <v>18</v>
      </c>
      <c r="V43">
        <v>9</v>
      </c>
      <c r="W43">
        <v>-11</v>
      </c>
      <c r="X43">
        <v>-21</v>
      </c>
      <c r="Y43">
        <v>14</v>
      </c>
      <c r="AA43" s="3"/>
    </row>
    <row r="44" spans="16:27" x14ac:dyDescent="0.25">
      <c r="P44" s="2" t="s">
        <v>23</v>
      </c>
      <c r="Q44" s="2">
        <v>-4</v>
      </c>
      <c r="R44">
        <v>11</v>
      </c>
      <c r="S44">
        <v>-4</v>
      </c>
      <c r="T44">
        <v>-9</v>
      </c>
      <c r="U44">
        <v>0</v>
      </c>
      <c r="V44">
        <v>9</v>
      </c>
      <c r="W44">
        <v>4</v>
      </c>
      <c r="X44">
        <v>-11</v>
      </c>
      <c r="Y44">
        <v>4</v>
      </c>
      <c r="AA44" s="3"/>
    </row>
    <row r="45" spans="16:27" x14ac:dyDescent="0.25">
      <c r="P45" s="2" t="s">
        <v>24</v>
      </c>
      <c r="Q45" s="2">
        <v>4</v>
      </c>
      <c r="R45">
        <v>-17</v>
      </c>
      <c r="S45">
        <v>22</v>
      </c>
      <c r="T45">
        <v>1</v>
      </c>
      <c r="U45">
        <v>-20</v>
      </c>
      <c r="V45">
        <v>1</v>
      </c>
      <c r="W45">
        <v>22</v>
      </c>
      <c r="X45">
        <v>-17</v>
      </c>
      <c r="Y45">
        <v>4</v>
      </c>
      <c r="AA45" s="3"/>
    </row>
    <row r="46" spans="16:27" x14ac:dyDescent="0.25">
      <c r="P46" s="2" t="s">
        <v>25</v>
      </c>
      <c r="Q46" s="2">
        <v>-1</v>
      </c>
      <c r="R46">
        <v>6</v>
      </c>
      <c r="S46">
        <v>-14</v>
      </c>
      <c r="T46">
        <v>14</v>
      </c>
      <c r="U46">
        <v>0</v>
      </c>
      <c r="V46">
        <v>-14</v>
      </c>
      <c r="W46">
        <v>14</v>
      </c>
      <c r="X46">
        <v>-6</v>
      </c>
      <c r="Y46">
        <v>1</v>
      </c>
      <c r="AA46" s="3"/>
    </row>
    <row r="47" spans="16:27" x14ac:dyDescent="0.25">
      <c r="P47" s="2" t="s">
        <v>26</v>
      </c>
      <c r="Q47" s="2">
        <v>1</v>
      </c>
      <c r="R47">
        <v>-8</v>
      </c>
      <c r="S47">
        <v>28</v>
      </c>
      <c r="T47">
        <v>-56</v>
      </c>
      <c r="U47">
        <v>70</v>
      </c>
      <c r="V47">
        <v>-56</v>
      </c>
      <c r="W47">
        <v>28</v>
      </c>
      <c r="X47">
        <v>-8</v>
      </c>
      <c r="Y47">
        <v>1</v>
      </c>
      <c r="AA47" s="3"/>
    </row>
    <row r="48" spans="16:27" x14ac:dyDescent="0.25">
      <c r="P48" s="14" t="s">
        <v>37</v>
      </c>
      <c r="Q48" s="14"/>
      <c r="R48" s="15"/>
      <c r="S48" s="15"/>
      <c r="T48" s="15"/>
      <c r="U48" s="15"/>
      <c r="V48" s="15"/>
      <c r="W48" s="15"/>
      <c r="X48" s="15"/>
      <c r="Y48" s="15"/>
      <c r="Z48" s="15"/>
      <c r="AA48" s="16"/>
    </row>
    <row r="49" spans="16:27" x14ac:dyDescent="0.25">
      <c r="P49" s="2" t="s">
        <v>11</v>
      </c>
      <c r="Q49" s="2">
        <v>-9</v>
      </c>
      <c r="R49">
        <v>-7</v>
      </c>
      <c r="S49">
        <v>-5</v>
      </c>
      <c r="T49">
        <v>-3</v>
      </c>
      <c r="U49">
        <v>-1</v>
      </c>
      <c r="V49">
        <v>1</v>
      </c>
      <c r="W49">
        <v>3</v>
      </c>
      <c r="X49">
        <v>5</v>
      </c>
      <c r="Y49">
        <v>7</v>
      </c>
      <c r="Z49">
        <v>9</v>
      </c>
      <c r="AA49" s="3"/>
    </row>
    <row r="50" spans="16:27" x14ac:dyDescent="0.25">
      <c r="P50" s="2" t="s">
        <v>13</v>
      </c>
      <c r="Q50" s="2">
        <v>6</v>
      </c>
      <c r="R50">
        <v>2</v>
      </c>
      <c r="S50">
        <v>-1</v>
      </c>
      <c r="T50">
        <v>-3</v>
      </c>
      <c r="U50">
        <v>-4</v>
      </c>
      <c r="V50">
        <v>-4</v>
      </c>
      <c r="W50">
        <v>-3</v>
      </c>
      <c r="X50">
        <v>-1</v>
      </c>
      <c r="Y50">
        <v>2</v>
      </c>
      <c r="Z50">
        <v>6</v>
      </c>
      <c r="AA50" s="3"/>
    </row>
    <row r="51" spans="16:27" x14ac:dyDescent="0.25">
      <c r="P51" s="2" t="s">
        <v>14</v>
      </c>
      <c r="Q51" s="2">
        <v>-42</v>
      </c>
      <c r="R51">
        <v>14</v>
      </c>
      <c r="S51">
        <v>35</v>
      </c>
      <c r="T51">
        <v>31</v>
      </c>
      <c r="U51">
        <v>12</v>
      </c>
      <c r="V51">
        <v>-12</v>
      </c>
      <c r="W51">
        <v>-31</v>
      </c>
      <c r="X51">
        <v>-35</v>
      </c>
      <c r="Y51">
        <v>-14</v>
      </c>
      <c r="Z51">
        <v>42</v>
      </c>
      <c r="AA51" s="3"/>
    </row>
    <row r="52" spans="16:27" x14ac:dyDescent="0.25">
      <c r="P52" s="2" t="s">
        <v>22</v>
      </c>
      <c r="Q52" s="2">
        <v>18</v>
      </c>
      <c r="R52">
        <v>-22</v>
      </c>
      <c r="S52">
        <v>-17</v>
      </c>
      <c r="T52">
        <v>3</v>
      </c>
      <c r="U52">
        <v>18</v>
      </c>
      <c r="V52">
        <v>18</v>
      </c>
      <c r="W52">
        <v>3</v>
      </c>
      <c r="X52">
        <v>-17</v>
      </c>
      <c r="Y52">
        <v>-22</v>
      </c>
      <c r="Z52">
        <v>18</v>
      </c>
      <c r="AA52" s="3"/>
    </row>
    <row r="53" spans="16:27" x14ac:dyDescent="0.25">
      <c r="P53" s="2" t="s">
        <v>23</v>
      </c>
      <c r="Q53" s="2">
        <v>-6</v>
      </c>
      <c r="R53">
        <v>14</v>
      </c>
      <c r="S53">
        <v>-1</v>
      </c>
      <c r="T53">
        <v>-11</v>
      </c>
      <c r="U53">
        <v>-6</v>
      </c>
      <c r="V53">
        <v>6</v>
      </c>
      <c r="W53">
        <v>11</v>
      </c>
      <c r="X53">
        <v>1</v>
      </c>
      <c r="Y53">
        <v>-14</v>
      </c>
      <c r="Z53">
        <v>6</v>
      </c>
      <c r="AA53" s="3"/>
    </row>
    <row r="54" spans="16:27" x14ac:dyDescent="0.25">
      <c r="P54" s="2" t="s">
        <v>24</v>
      </c>
      <c r="Q54" s="2">
        <v>3</v>
      </c>
      <c r="R54">
        <v>-11</v>
      </c>
      <c r="S54">
        <v>10</v>
      </c>
      <c r="T54">
        <v>6</v>
      </c>
      <c r="U54">
        <v>-8</v>
      </c>
      <c r="V54">
        <v>-8</v>
      </c>
      <c r="W54">
        <v>6</v>
      </c>
      <c r="X54">
        <v>10</v>
      </c>
      <c r="Y54">
        <v>-11</v>
      </c>
      <c r="Z54">
        <v>3</v>
      </c>
      <c r="AA54" s="3"/>
    </row>
    <row r="55" spans="16:27" x14ac:dyDescent="0.25">
      <c r="P55" s="2" t="s">
        <v>25</v>
      </c>
      <c r="Q55" s="2">
        <v>-9</v>
      </c>
      <c r="R55">
        <v>47</v>
      </c>
      <c r="S55">
        <v>-86</v>
      </c>
      <c r="T55">
        <v>42</v>
      </c>
      <c r="U55">
        <v>56</v>
      </c>
      <c r="V55">
        <v>-56</v>
      </c>
      <c r="W55">
        <v>-42</v>
      </c>
      <c r="X55">
        <v>86</v>
      </c>
      <c r="Y55">
        <v>-47</v>
      </c>
      <c r="Z55">
        <v>9</v>
      </c>
      <c r="AA55" s="3"/>
    </row>
    <row r="56" spans="16:27" x14ac:dyDescent="0.25">
      <c r="P56" s="2" t="s">
        <v>26</v>
      </c>
      <c r="Q56" s="2">
        <v>1</v>
      </c>
      <c r="R56">
        <v>-7</v>
      </c>
      <c r="S56">
        <v>20</v>
      </c>
      <c r="T56">
        <v>-28</v>
      </c>
      <c r="U56">
        <v>14</v>
      </c>
      <c r="V56">
        <v>14</v>
      </c>
      <c r="W56">
        <v>-28</v>
      </c>
      <c r="X56">
        <v>20</v>
      </c>
      <c r="Y56">
        <v>-7</v>
      </c>
      <c r="Z56">
        <v>1</v>
      </c>
      <c r="AA56" s="3"/>
    </row>
    <row r="57" spans="16:27" x14ac:dyDescent="0.25">
      <c r="P57" s="2" t="s">
        <v>27</v>
      </c>
      <c r="Q57" s="2">
        <v>-1</v>
      </c>
      <c r="R57">
        <v>9</v>
      </c>
      <c r="S57">
        <v>-36</v>
      </c>
      <c r="T57">
        <v>84</v>
      </c>
      <c r="U57">
        <v>-126</v>
      </c>
      <c r="V57">
        <v>126</v>
      </c>
      <c r="W57">
        <v>-84</v>
      </c>
      <c r="X57">
        <v>36</v>
      </c>
      <c r="Y57">
        <v>-9</v>
      </c>
      <c r="Z57">
        <v>1</v>
      </c>
      <c r="AA57" s="3"/>
    </row>
    <row r="58" spans="16:27" x14ac:dyDescent="0.25">
      <c r="P58" s="14" t="s">
        <v>39</v>
      </c>
      <c r="Q58" s="14"/>
      <c r="R58" s="15"/>
      <c r="S58" s="15"/>
      <c r="T58" s="15"/>
      <c r="U58" s="15"/>
      <c r="V58" s="15"/>
      <c r="W58" s="15"/>
      <c r="X58" s="15"/>
      <c r="Y58" s="15"/>
      <c r="Z58" s="15"/>
      <c r="AA58" s="16"/>
    </row>
    <row r="59" spans="16:27" x14ac:dyDescent="0.25">
      <c r="P59" s="2" t="s">
        <v>11</v>
      </c>
      <c r="Q59" s="2">
        <v>-5</v>
      </c>
      <c r="R59">
        <v>-4.0000000000000009</v>
      </c>
      <c r="S59">
        <v>-3.0000000000000004</v>
      </c>
      <c r="T59">
        <v>-2.0000000000000004</v>
      </c>
      <c r="U59">
        <v>-1.0000000000000004</v>
      </c>
      <c r="V59">
        <v>0</v>
      </c>
      <c r="W59">
        <v>0.99999999999999989</v>
      </c>
      <c r="X59">
        <v>2.0000000000000004</v>
      </c>
      <c r="Y59">
        <v>3.0000000000000004</v>
      </c>
      <c r="Z59">
        <v>4.0000000000000009</v>
      </c>
      <c r="AA59" s="3">
        <v>5</v>
      </c>
    </row>
    <row r="60" spans="16:27" x14ac:dyDescent="0.25">
      <c r="P60" s="2" t="s">
        <v>13</v>
      </c>
      <c r="Q60" s="2">
        <v>14.999999999999989</v>
      </c>
      <c r="R60">
        <v>5.9999999999999991</v>
      </c>
      <c r="S60">
        <v>-1</v>
      </c>
      <c r="T60">
        <v>-5.9999999999999947</v>
      </c>
      <c r="U60">
        <v>-8.9999999999999929</v>
      </c>
      <c r="V60">
        <v>-9.9999999999999929</v>
      </c>
      <c r="W60">
        <v>-8.9999999999999947</v>
      </c>
      <c r="X60">
        <v>-5.9999999999999947</v>
      </c>
      <c r="Y60">
        <v>-1</v>
      </c>
      <c r="Z60">
        <v>5.9999999999999991</v>
      </c>
      <c r="AA60" s="3">
        <v>14.999999999999989</v>
      </c>
    </row>
    <row r="61" spans="16:27" x14ac:dyDescent="0.25">
      <c r="P61" s="2" t="s">
        <v>14</v>
      </c>
      <c r="Q61" s="2">
        <v>-30.000000000000014</v>
      </c>
      <c r="R61">
        <v>5.9999999999999991</v>
      </c>
      <c r="S61">
        <v>22.000000000000021</v>
      </c>
      <c r="T61">
        <v>23.000000000000025</v>
      </c>
      <c r="U61">
        <v>14.000000000000014</v>
      </c>
      <c r="V61">
        <v>0</v>
      </c>
      <c r="W61">
        <v>-14.000000000000014</v>
      </c>
      <c r="X61">
        <v>-23.000000000000025</v>
      </c>
      <c r="Y61">
        <v>-22.000000000000021</v>
      </c>
      <c r="Z61">
        <v>-5.9999999999999991</v>
      </c>
      <c r="AA61" s="3">
        <v>30.000000000000014</v>
      </c>
    </row>
    <row r="62" spans="16:27" x14ac:dyDescent="0.25">
      <c r="P62" s="2" t="s">
        <v>22</v>
      </c>
      <c r="Q62" s="2">
        <v>5.9999999999999867</v>
      </c>
      <c r="R62">
        <v>-5.9999999999999911</v>
      </c>
      <c r="S62">
        <v>-5.9999999999999911</v>
      </c>
      <c r="T62">
        <v>-1</v>
      </c>
      <c r="U62">
        <v>3.9999999999999938</v>
      </c>
      <c r="V62">
        <v>5.9999999999999911</v>
      </c>
      <c r="W62">
        <v>3.9999999999999951</v>
      </c>
      <c r="X62">
        <v>-1</v>
      </c>
      <c r="Y62">
        <v>-5.9999999999999911</v>
      </c>
      <c r="Z62">
        <v>-5.9999999999999911</v>
      </c>
      <c r="AA62" s="3">
        <v>5.9999999999999867</v>
      </c>
    </row>
    <row r="63" spans="16:27" x14ac:dyDescent="0.25">
      <c r="P63" s="2" t="s">
        <v>23</v>
      </c>
      <c r="Q63" s="2">
        <v>-2.9999999999999947</v>
      </c>
      <c r="R63">
        <v>5.9999999999999991</v>
      </c>
      <c r="S63">
        <v>1</v>
      </c>
      <c r="T63">
        <v>-3.9999999999999964</v>
      </c>
      <c r="U63">
        <v>-3.9999999999999973</v>
      </c>
      <c r="V63">
        <v>0</v>
      </c>
      <c r="W63">
        <v>3.9999999999999978</v>
      </c>
      <c r="X63">
        <v>3.9999999999999964</v>
      </c>
      <c r="Y63">
        <v>-1</v>
      </c>
      <c r="Z63">
        <v>-5.9999999999999991</v>
      </c>
      <c r="AA63" s="3">
        <v>2.9999999999999947</v>
      </c>
    </row>
    <row r="64" spans="16:27" x14ac:dyDescent="0.25">
      <c r="P64" s="2" t="s">
        <v>24</v>
      </c>
      <c r="Q64" s="2">
        <v>14.999999999999968</v>
      </c>
      <c r="R64">
        <v>-48.000000000000064</v>
      </c>
      <c r="S64">
        <v>29.000000000000014</v>
      </c>
      <c r="T64">
        <v>36.000000000000028</v>
      </c>
      <c r="U64">
        <v>-12</v>
      </c>
      <c r="V64">
        <v>-40.000000000000028</v>
      </c>
      <c r="W64">
        <v>-12.000000000000016</v>
      </c>
      <c r="X64">
        <v>36.000000000000028</v>
      </c>
      <c r="Y64">
        <v>29.000000000000014</v>
      </c>
      <c r="Z64">
        <v>-48.000000000000064</v>
      </c>
      <c r="AA64" s="3">
        <v>14.999999999999968</v>
      </c>
    </row>
    <row r="65" spans="16:27" x14ac:dyDescent="0.25">
      <c r="P65" s="2" t="s">
        <v>25</v>
      </c>
      <c r="Q65" s="2">
        <v>-2.4999999999999716</v>
      </c>
      <c r="R65">
        <v>11.500000000000005</v>
      </c>
      <c r="S65">
        <v>-16.499999999999993</v>
      </c>
      <c r="T65">
        <v>1</v>
      </c>
      <c r="U65">
        <v>13.999999999999996</v>
      </c>
      <c r="V65">
        <v>0</v>
      </c>
      <c r="W65">
        <v>-14.000000000000002</v>
      </c>
      <c r="X65">
        <v>-1</v>
      </c>
      <c r="Y65">
        <v>16.499999999999993</v>
      </c>
      <c r="Z65">
        <v>-11.500000000000005</v>
      </c>
      <c r="AA65" s="3">
        <v>2.4999999999999716</v>
      </c>
    </row>
    <row r="66" spans="16:27" x14ac:dyDescent="0.25">
      <c r="P66" s="2" t="s">
        <v>26</v>
      </c>
      <c r="Q66" s="2">
        <v>5</v>
      </c>
      <c r="R66">
        <v>-31.000000000001691</v>
      </c>
      <c r="S66">
        <v>73.000000000003865</v>
      </c>
      <c r="T66">
        <v>-68.000000000003624</v>
      </c>
      <c r="U66">
        <v>-14.000000000000764</v>
      </c>
      <c r="V66">
        <v>70.000000000003723</v>
      </c>
      <c r="W66">
        <v>-14.00000000000075</v>
      </c>
      <c r="X66">
        <v>-68.000000000003624</v>
      </c>
      <c r="Y66">
        <v>73.000000000003865</v>
      </c>
      <c r="Z66">
        <v>-31.000000000001691</v>
      </c>
      <c r="AA66" s="3">
        <v>5</v>
      </c>
    </row>
    <row r="67" spans="16:27" x14ac:dyDescent="0.25">
      <c r="P67" s="2" t="s">
        <v>27</v>
      </c>
      <c r="Q67" s="2">
        <v>-0.99999999999999989</v>
      </c>
      <c r="R67">
        <v>8.0000000000033218</v>
      </c>
      <c r="S67">
        <v>-27.000000000011074</v>
      </c>
      <c r="T67">
        <v>48.000000000019725</v>
      </c>
      <c r="U67">
        <v>-42.000000000017273</v>
      </c>
      <c r="V67">
        <v>0</v>
      </c>
      <c r="W67">
        <v>42.000000000017288</v>
      </c>
      <c r="X67">
        <v>-48.000000000019725</v>
      </c>
      <c r="Y67">
        <v>27.000000000011074</v>
      </c>
      <c r="Z67">
        <v>-8.0000000000033218</v>
      </c>
      <c r="AA67" s="3">
        <v>0.99999999999999989</v>
      </c>
    </row>
    <row r="68" spans="16:27" x14ac:dyDescent="0.25">
      <c r="P68" s="4" t="s">
        <v>40</v>
      </c>
      <c r="Q68" s="4">
        <v>1</v>
      </c>
      <c r="R68" s="5">
        <v>-10.000000000068891</v>
      </c>
      <c r="S68" s="5">
        <v>45.000000000308027</v>
      </c>
      <c r="T68" s="5">
        <v>-120.00000000082187</v>
      </c>
      <c r="U68" s="5">
        <v>210.00000000143831</v>
      </c>
      <c r="V68" s="5">
        <v>-252.00000000172577</v>
      </c>
      <c r="W68" s="5">
        <v>210.00000000143822</v>
      </c>
      <c r="X68" s="5">
        <v>-120.00000000082187</v>
      </c>
      <c r="Y68" s="5">
        <v>45.000000000308027</v>
      </c>
      <c r="Z68" s="5">
        <v>-10.000000000068891</v>
      </c>
      <c r="AA6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Polynomials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Fabian van den (PSYCHOLOGY)</dc:creator>
  <cp:lastModifiedBy>Berg Fabian van den (PSYCHOLOGY)</cp:lastModifiedBy>
  <dcterms:created xsi:type="dcterms:W3CDTF">2019-03-07T10:00:07Z</dcterms:created>
  <dcterms:modified xsi:type="dcterms:W3CDTF">2019-04-29T11:51:33Z</dcterms:modified>
</cp:coreProperties>
</file>