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2"/>
  </bookViews>
  <sheets>
    <sheet name="Overview - short" sheetId="1" r:id="rId1"/>
    <sheet name="Overview" sheetId="2" r:id="rId2"/>
    <sheet name="Overview Source level" sheetId="5" r:id="rId3"/>
    <sheet name="AnaRes - Eval" sheetId="4" r:id="rId4"/>
    <sheet name="Tabelle3" sheetId="3" r:id="rId5"/>
  </sheets>
  <definedNames>
    <definedName name="_xlnm._FilterDatabase" localSheetId="2" hidden="1">'Overview Source level'!$I$28:$J$38</definedName>
  </definedNames>
  <calcPr calcId="125725"/>
</workbook>
</file>

<file path=xl/calcChain.xml><?xml version="1.0" encoding="utf-8"?>
<calcChain xmlns="http://schemas.openxmlformats.org/spreadsheetml/2006/main">
  <c r="B25" i="5"/>
  <c r="C12"/>
  <c r="P59" i="2"/>
  <c r="N59"/>
  <c r="O59" s="1"/>
  <c r="M59"/>
  <c r="K59"/>
  <c r="J59"/>
  <c r="L59" s="1"/>
  <c r="H59"/>
  <c r="I59" s="1"/>
  <c r="G59"/>
  <c r="F59"/>
  <c r="E59"/>
  <c r="D59"/>
  <c r="C59"/>
  <c r="B59"/>
  <c r="P58"/>
  <c r="N58"/>
  <c r="M58"/>
  <c r="O58" s="1"/>
  <c r="K58"/>
  <c r="L58" s="1"/>
  <c r="J58"/>
  <c r="H58"/>
  <c r="G58"/>
  <c r="I58" s="1"/>
  <c r="F58"/>
  <c r="E58"/>
  <c r="D58"/>
  <c r="C58"/>
  <c r="B58"/>
  <c r="O57"/>
  <c r="L57"/>
  <c r="I57"/>
  <c r="O56"/>
  <c r="L56"/>
  <c r="I56"/>
  <c r="O55"/>
  <c r="L55"/>
  <c r="I55"/>
  <c r="O54"/>
  <c r="L54"/>
  <c r="I54"/>
  <c r="O53"/>
  <c r="L53"/>
  <c r="I53"/>
  <c r="O52"/>
  <c r="L52"/>
  <c r="I52"/>
  <c r="O51"/>
  <c r="L51"/>
  <c r="I51"/>
  <c r="O50"/>
  <c r="L50"/>
  <c r="I50"/>
  <c r="O49"/>
  <c r="L49"/>
  <c r="I49"/>
  <c r="O48"/>
  <c r="L48"/>
  <c r="I48"/>
  <c r="O47"/>
  <c r="L47"/>
  <c r="I47"/>
  <c r="O46"/>
  <c r="L46"/>
  <c r="I46"/>
  <c r="O45"/>
  <c r="L45"/>
  <c r="I45"/>
  <c r="O44"/>
  <c r="L44"/>
  <c r="I44"/>
  <c r="P43"/>
  <c r="N43"/>
  <c r="O43" s="1"/>
  <c r="M43"/>
  <c r="K43"/>
  <c r="J43"/>
  <c r="L43" s="1"/>
  <c r="H43"/>
  <c r="I43" s="1"/>
  <c r="G43"/>
  <c r="F43"/>
  <c r="E43"/>
  <c r="D43"/>
  <c r="C43"/>
  <c r="B43"/>
  <c r="O42"/>
  <c r="L42"/>
  <c r="I42"/>
  <c r="O41"/>
  <c r="L41"/>
  <c r="I41"/>
  <c r="O40"/>
  <c r="L40"/>
  <c r="I40"/>
  <c r="O39"/>
  <c r="L39"/>
  <c r="I39"/>
  <c r="O38"/>
  <c r="L38"/>
  <c r="I38"/>
  <c r="O37"/>
  <c r="L37"/>
  <c r="I37"/>
  <c r="P36"/>
  <c r="N36"/>
  <c r="M36"/>
  <c r="O36" s="1"/>
  <c r="K36"/>
  <c r="L36" s="1"/>
  <c r="J36"/>
  <c r="H36"/>
  <c r="G36"/>
  <c r="I36" s="1"/>
  <c r="F36"/>
  <c r="E36"/>
  <c r="D36"/>
  <c r="C36"/>
  <c r="B36"/>
  <c r="O35"/>
  <c r="L35"/>
  <c r="I35"/>
  <c r="O34"/>
  <c r="L34"/>
  <c r="I34"/>
  <c r="O33"/>
  <c r="L33"/>
  <c r="I33"/>
  <c r="P32"/>
  <c r="N32"/>
  <c r="M32"/>
  <c r="O32" s="1"/>
  <c r="K32"/>
  <c r="L32" s="1"/>
  <c r="J32"/>
  <c r="H32"/>
  <c r="G32"/>
  <c r="I32" s="1"/>
  <c r="F32"/>
  <c r="E32"/>
  <c r="D32"/>
  <c r="C32"/>
  <c r="B32"/>
  <c r="O31"/>
  <c r="L31"/>
  <c r="I31"/>
  <c r="P30"/>
  <c r="N30"/>
  <c r="M30"/>
  <c r="O30" s="1"/>
  <c r="K30"/>
  <c r="L30" s="1"/>
  <c r="J30"/>
  <c r="H30"/>
  <c r="G30"/>
  <c r="I30" s="1"/>
  <c r="F30"/>
  <c r="E30"/>
  <c r="D30"/>
  <c r="C30"/>
  <c r="B30"/>
  <c r="O29"/>
  <c r="L29"/>
  <c r="I29"/>
  <c r="O28"/>
  <c r="L28"/>
  <c r="I28"/>
  <c r="O27"/>
  <c r="L27"/>
  <c r="I27"/>
  <c r="O26"/>
  <c r="L26"/>
  <c r="I26"/>
  <c r="P25"/>
  <c r="N25"/>
  <c r="O25" s="1"/>
  <c r="M25"/>
  <c r="K25"/>
  <c r="J25"/>
  <c r="L25" s="1"/>
  <c r="H25"/>
  <c r="I25" s="1"/>
  <c r="G25"/>
  <c r="F25"/>
  <c r="E25"/>
  <c r="D25"/>
  <c r="C25"/>
  <c r="B25"/>
  <c r="O24"/>
  <c r="L24"/>
  <c r="I24"/>
  <c r="O23"/>
  <c r="L23"/>
  <c r="I23"/>
  <c r="O22"/>
  <c r="L22"/>
  <c r="I22"/>
  <c r="O21"/>
  <c r="L21"/>
  <c r="I21"/>
  <c r="P20"/>
  <c r="N20"/>
  <c r="M20"/>
  <c r="O20" s="1"/>
  <c r="K20"/>
  <c r="L20" s="1"/>
  <c r="J20"/>
  <c r="H20"/>
  <c r="G20"/>
  <c r="I20" s="1"/>
  <c r="F20"/>
  <c r="E20"/>
  <c r="D20"/>
  <c r="C20"/>
  <c r="B20"/>
  <c r="O19"/>
  <c r="L19"/>
  <c r="I19"/>
  <c r="P18"/>
  <c r="N18"/>
  <c r="M18"/>
  <c r="O18" s="1"/>
  <c r="K18"/>
  <c r="L18" s="1"/>
  <c r="J18"/>
  <c r="H18"/>
  <c r="G18"/>
  <c r="I18" s="1"/>
  <c r="F18"/>
  <c r="E18"/>
  <c r="D18"/>
  <c r="C18"/>
  <c r="B18"/>
  <c r="O17"/>
  <c r="L17"/>
  <c r="I17"/>
  <c r="O16"/>
  <c r="L16"/>
  <c r="I16"/>
  <c r="O15"/>
  <c r="L15"/>
  <c r="I15"/>
  <c r="O14"/>
  <c r="L14"/>
  <c r="I14"/>
  <c r="O13"/>
  <c r="L13"/>
  <c r="I13"/>
  <c r="O12"/>
  <c r="L12"/>
  <c r="I12"/>
  <c r="O11"/>
  <c r="L11"/>
  <c r="I11"/>
  <c r="O10"/>
  <c r="L10"/>
  <c r="I10"/>
  <c r="P9"/>
  <c r="N9"/>
  <c r="O9" s="1"/>
  <c r="M9"/>
  <c r="K9"/>
  <c r="J9"/>
  <c r="L9" s="1"/>
  <c r="H9"/>
  <c r="I9" s="1"/>
  <c r="G9"/>
  <c r="F9"/>
  <c r="E9"/>
  <c r="D9"/>
  <c r="C9"/>
  <c r="B9"/>
  <c r="O8"/>
  <c r="L8"/>
  <c r="I8"/>
  <c r="O7"/>
  <c r="L7"/>
  <c r="I7"/>
  <c r="P6"/>
  <c r="N6"/>
  <c r="M6"/>
  <c r="O6" s="1"/>
  <c r="K6"/>
  <c r="L6" s="1"/>
  <c r="J6"/>
  <c r="H6"/>
  <c r="G6"/>
  <c r="I6" s="1"/>
  <c r="F6"/>
  <c r="E6"/>
  <c r="D6"/>
  <c r="C6"/>
  <c r="B6"/>
  <c r="O5"/>
  <c r="L5"/>
  <c r="I5"/>
  <c r="O4"/>
  <c r="L4"/>
  <c r="I4"/>
  <c r="O3"/>
  <c r="L3"/>
  <c r="I3"/>
  <c r="O2"/>
  <c r="L2"/>
  <c r="I2"/>
  <c r="D20" i="4"/>
  <c r="C20"/>
  <c r="H20"/>
  <c r="I20" s="1"/>
  <c r="F20"/>
  <c r="G20" s="1"/>
  <c r="E20"/>
  <c r="I19"/>
  <c r="G19"/>
  <c r="E19"/>
  <c r="I18"/>
  <c r="G18"/>
  <c r="E18"/>
  <c r="I17"/>
  <c r="G17"/>
  <c r="E17"/>
  <c r="I16"/>
  <c r="G16"/>
  <c r="E16"/>
  <c r="I15"/>
  <c r="G15"/>
  <c r="E15"/>
  <c r="I14"/>
  <c r="G14"/>
  <c r="E14"/>
  <c r="I13"/>
  <c r="G13"/>
  <c r="E13"/>
  <c r="I12"/>
  <c r="G12"/>
  <c r="E12"/>
  <c r="I11"/>
  <c r="G11"/>
  <c r="E11"/>
  <c r="I10"/>
  <c r="G10"/>
  <c r="E10"/>
  <c r="I9"/>
  <c r="G9"/>
  <c r="E9"/>
  <c r="I8"/>
  <c r="G8"/>
  <c r="E8"/>
  <c r="I7"/>
  <c r="G7"/>
  <c r="E7"/>
  <c r="I6"/>
  <c r="G6"/>
  <c r="E6"/>
  <c r="I5"/>
  <c r="G5"/>
  <c r="E5"/>
  <c r="I4"/>
  <c r="G4"/>
  <c r="E4"/>
  <c r="I3"/>
  <c r="G3"/>
  <c r="E3"/>
  <c r="C19" i="3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8"/>
  <c r="B64"/>
  <c r="B60"/>
  <c r="B54"/>
  <c r="B31"/>
  <c r="B23"/>
  <c r="B18"/>
  <c r="C13" i="1"/>
  <c r="C16"/>
  <c r="D19"/>
  <c r="C17"/>
  <c r="D17" s="1"/>
  <c r="C18"/>
  <c r="C19"/>
  <c r="D16" l="1"/>
  <c r="D18"/>
</calcChain>
</file>

<file path=xl/sharedStrings.xml><?xml version="1.0" encoding="utf-8"?>
<sst xmlns="http://schemas.openxmlformats.org/spreadsheetml/2006/main" count="466" uniqueCount="243">
  <si>
    <t>Bundesnetzagentur - Messwesen</t>
  </si>
  <si>
    <t xml:space="preserve">TU Berlin </t>
  </si>
  <si>
    <t>inubit</t>
  </si>
  <si>
    <t>QUT</t>
  </si>
  <si>
    <t>vendor tutorials</t>
  </si>
  <si>
    <t>BPM practicioners</t>
  </si>
  <si>
    <t>Book - BPMN practical handbook</t>
  </si>
  <si>
    <t>Book - BPMN modeling and reference guide</t>
  </si>
  <si>
    <t>ind</t>
  </si>
  <si>
    <t>aca</t>
  </si>
  <si>
    <t>pub</t>
  </si>
  <si>
    <t>type</t>
  </si>
  <si>
    <t>source</t>
  </si>
  <si>
    <t>SUM</t>
  </si>
  <si>
    <t># of models</t>
  </si>
  <si>
    <t>number of models by type</t>
  </si>
  <si>
    <t>academic</t>
  </si>
  <si>
    <t>industry</t>
  </si>
  <si>
    <t>public sector</t>
  </si>
  <si>
    <t>% of total</t>
  </si>
  <si>
    <t>txb</t>
  </si>
  <si>
    <t># of sentences</t>
  </si>
  <si>
    <t># of meta sent.</t>
  </si>
  <si>
    <t># of rel. ref.</t>
  </si>
  <si>
    <t>avg. sentence length</t>
  </si>
  <si>
    <t>Active VOS</t>
  </si>
  <si>
    <t>Oracle</t>
  </si>
  <si>
    <t>BizAgi 1</t>
  </si>
  <si>
    <t>BizAgi 2</t>
  </si>
  <si>
    <t>ACME</t>
  </si>
  <si>
    <t>HR Process - HR</t>
  </si>
  <si>
    <t>Exercise 1</t>
  </si>
  <si>
    <t>Exercise 2</t>
  </si>
  <si>
    <t>Exercise 3a</t>
  </si>
  <si>
    <t>Exercise 3b</t>
  </si>
  <si>
    <t>Exercise 4</t>
  </si>
  <si>
    <t>Exercise 5</t>
  </si>
  <si>
    <t>similarity</t>
  </si>
  <si>
    <t>B2</t>
  </si>
  <si>
    <t>B3</t>
  </si>
  <si>
    <t>B4</t>
  </si>
  <si>
    <t>B5.1</t>
  </si>
  <si>
    <t>B5.2</t>
  </si>
  <si>
    <t>B6</t>
  </si>
  <si>
    <t>B7</t>
  </si>
  <si>
    <t>B8</t>
  </si>
  <si>
    <t>C1</t>
  </si>
  <si>
    <t>C2</t>
  </si>
  <si>
    <t>C3</t>
  </si>
  <si>
    <t>D1</t>
  </si>
  <si>
    <t>D2</t>
  </si>
  <si>
    <t>D3</t>
  </si>
  <si>
    <t>source - model</t>
  </si>
  <si>
    <t>2009-1 MC Finalise SCT Warrant Possession</t>
  </si>
  <si>
    <t>2009-2 Conduct Directiosn Hearings</t>
  </si>
  <si>
    <t>2009-4 event-based gateways</t>
  </si>
  <si>
    <t>2010-1 Claims Notification</t>
  </si>
  <si>
    <t>2010-2 Claims Creation</t>
  </si>
  <si>
    <t>2010-3 Cleams Handling</t>
  </si>
  <si>
    <t>textbook</t>
  </si>
  <si>
    <t># of links</t>
  </si>
  <si>
    <t>inubit University</t>
  </si>
  <si>
    <t>TU - supplier switch</t>
  </si>
  <si>
    <t>FNA - B6</t>
  </si>
  <si>
    <t>Spalte1</t>
  </si>
  <si>
    <t>TU Berlin - Total - 2 models</t>
  </si>
  <si>
    <t>QUT - Total - 8 models</t>
  </si>
  <si>
    <t>FNA - Metrology Processes  - Total - 14 models</t>
  </si>
  <si>
    <t>HR process - Simple</t>
  </si>
  <si>
    <t>HR Process - Functional Department</t>
  </si>
  <si>
    <t>Frank Puhlmann - Calling Leads</t>
  </si>
  <si>
    <t>Help - Tutorial</t>
  </si>
  <si>
    <t>Turbopixel</t>
  </si>
  <si>
    <t>Powerlicht</t>
  </si>
  <si>
    <t>PhD Thesis - Hajo Reijers</t>
  </si>
  <si>
    <t>2009-3 Repetition/Cylces</t>
  </si>
  <si>
    <t>Vendor Tutorials - Total - 4 models</t>
  </si>
  <si>
    <t>inubit AG - Total - 4 models</t>
  </si>
  <si>
    <t>BPM Practicioners - Total - 1 model</t>
  </si>
  <si>
    <t>Academic</t>
  </si>
  <si>
    <t>Industry</t>
  </si>
  <si>
    <t>Textbook</t>
  </si>
  <si>
    <t>Public Sector</t>
  </si>
  <si>
    <t>HU Berlin</t>
  </si>
  <si>
    <t>TU Eindhoven</t>
  </si>
  <si>
    <t>TU Eindhoven - Total - 1 model</t>
  </si>
  <si>
    <t>1 Introduction 1</t>
  </si>
  <si>
    <t>1.1 Motivation . . . . . . . . . . . . . . . . . . . . . . . . . . . . . . . . . . . . 1</t>
  </si>
  <si>
    <t>1.2 Research Contribution . . . . . . . . . . . . . . . . . . . . . . . . . . . . . 3</t>
  </si>
  <si>
    <t>1.3 Research Methodology . . . . . . . . . . . . . . . . . . . . . . . . . . . . . 3</t>
  </si>
  <si>
    <t>1.4 Structure of this Thesis . . . . . . . . . . . . . . . . . . . . . . . . . . . . . 6</t>
  </si>
  <si>
    <t>2 Background 7</t>
  </si>
  <si>
    <t>2.1 Business Process Management . . . . . . . . . . . . . . . . . . . . . . . . . 7</t>
  </si>
  <si>
    <t>2.2 Natural Language Processing . . . . . . . . . . . . . . . . . . . . . . . . . 7</t>
  </si>
  <si>
    <t>2.2.1 Syntax Parsing . . . . . . . . . . . . . . . . . . . . . . . . . . . . . 8</t>
  </si>
  <si>
    <t>2.2.2 Anaphora Resolution . . . . . . . . . . . . . . . . . . . . . . . . . . 10</t>
  </si>
  <si>
    <t>2.2.3 Semantic Analysis . . . . . . . . . . . . . . . . . . . . . . . . . . . 11</t>
  </si>
  <si>
    <t>2.3 Application of NLP in the area of BPM . . . . . . . . . . . . . . . . . . . . 14</t>
  </si>
  <si>
    <t>2.4 Other Related Work . . . . . . . . . . . . . . . . . . . . . . . . . . . . . . 16</t>
  </si>
  <si>
    <t>3 Transformation Approach 17</t>
  </si>
  <si>
    <t>3.1 Categorization of Issues . . . . . . . . . . . . . . . . . . . . . . . . . . . . 17</t>
  </si>
  <si>
    <t>3.1.1 Semantics 6= Syntax . . . . . . . . . . . . . . . . . . . . . . . . . . 17</t>
  </si>
  <si>
    <t>3.1.2 Atomicity . . . . . . . . . . . . . . . . . . . . . . . . . . . . . . . . 19</t>
  </si>
  <si>
    <t>3.1.3 Relevance . . . . . . . . . . . . . . . . . . . . . . . . . . . . . . . . 21</t>
  </si>
  <si>
    <t>3.1.4 Referencing . . . . . . . . . . . . . . . . . . . . . . . . . . . . . . . 22</t>
  </si>
  <si>
    <t>3.1.5 Solution Strategy . . . . . . . . . . . . . . . . . . . . . . . . . . . . 23</t>
  </si>
  <si>
    <t>3.2 Assumptions . . . . . . . . . . . . . . . . . . . . . . . . . . . . . . . . . . . 24</t>
  </si>
  <si>
    <t>3.3 Intermediate Data Structure (World Model) . . . . . . . . . . . . . . . . . 24</t>
  </si>
  <si>
    <t>3.4 Sentence Level Analysis . . . . . . . . . . . . . . . . . . . . . . . . . . . . 25</t>
  </si>
  <si>
    <t>3.4.1 Text and Sentence Decomposition . . . . . . . . . . . . . . . . . . . 25</t>
  </si>
  <si>
    <t>3.4.2 Action Extraction . . . . . . . . . . . . . . . . . . . . . . . . . . . . 28</t>
  </si>
  <si>
    <t>3.4.3 Element Creation and Semantic Analysis . . . . . . . . . . . . . . . 36</t>
  </si>
  <si>
    <t>3.5 Text Level Analysis . . . . . . . . . . . . . . . . . . . . . . . . . . . . . . . 43</t>
  </si>
  <si>
    <t>3.5.1 Anaphora Resolution Technique . . . . . . . . . . . . . . . . . . . . 44</t>
  </si>
  <si>
    <t>3.5.2 Action combination . . . . . . . . . . . . . . . . . . . . . . . . . . . 47</t>
  </si>
  <si>
    <t>3.5.3 Conditional Marking . . . . . . . . . . . . . . . . . . . . . . . . . . 47</t>
  </si>
  <si>
    <t>3.5.4 Inter-Action Link determination . . . . . . . . . . . . . . . . . . . . 47</t>
  </si>
  <si>
    <t>3.5.5 Flow Generation . . . . . . . . . . . . . . . . . . . . . . . . . . . . 47</t>
  </si>
  <si>
    <t>3.6 Process Model Generation . . . . . . . . . . . . . . . . . . . . . . . . . . . 47</t>
  </si>
  <si>
    <t>3.7 Lane Split-o_x000B_ Procedure . . . . . . . . . . . . . . . . . . . . . . . . . . . . 47</t>
  </si>
  <si>
    <t>3.7.1 SequenceFlow Transformation . . . . . . . . . . . . . . . . . . . . . 47</t>
  </si>
  <si>
    <t>3.7.2 Building Semantic Communication Links . . . . . . . . . . . . . . . 51</t>
  </si>
  <si>
    <t>4 Evaluation of Generated Process Models 54</t>
  </si>
  <si>
    <t>4.1 Test Data Set . . . . . . . . . . . . . . . . . . . . . . . . . . . . . . . . . . 55</t>
  </si>
  <si>
    <t>4.2 Evaluation Methodology . . . . . . . . . . . . . . . . . . . . . . . . . . . . 56</t>
  </si>
  <si>
    <t>4.3 Evaluation Methodology . . . . . . . . . . . . . . . . . . . . . . . . . . . . 58</t>
  </si>
  <si>
    <t>4.4 Test Results . . . . . . . . . . . . . . . . . . . . . . . . . . . . . . . . . . . 58</t>
  </si>
  <si>
    <t>4.5 Discussion . . . . . . . . . . . . . . . . . . . . . . . . . . . . . . . . . . . . 58</t>
  </si>
  <si>
    <t>5 Further Work and Limitations 58</t>
  </si>
  <si>
    <t>5.1 Discussion . . . . . . . . . . . . . . . . . . . . . . . . . . . . . . . . . . . . 58</t>
  </si>
  <si>
    <t>5.2 Transfer to other languages . . . . . . . . . . . . . . . . . . . . . . . . . . 58</t>
  </si>
  <si>
    <t>5.3 Dynamic interview system . . . . . . . . . . . . . . . . . . . . . . . . . . . 58</t>
  </si>
  <si>
    <t>References 59</t>
  </si>
  <si>
    <t>Appendix A Example models 67</t>
  </si>
  <si>
    <t># of nodes gen</t>
  </si>
  <si>
    <t># of nodes hum</t>
  </si>
  <si>
    <t># of nodes difference</t>
  </si>
  <si>
    <t># of edges gen</t>
  </si>
  <si>
    <t># of edges hum</t>
  </si>
  <si>
    <t># of edges difference</t>
  </si>
  <si>
    <t>HU Berlin - Total - 4 models</t>
  </si>
  <si>
    <t>Supplier Switch</t>
  </si>
  <si>
    <t>SLA Violation</t>
  </si>
  <si>
    <t>1 - bicycle manufacturing</t>
  </si>
  <si>
    <t>2 - Computer repair</t>
  </si>
  <si>
    <t>3 - Hotel Service</t>
  </si>
  <si>
    <t>4 - Underwriters</t>
  </si>
  <si>
    <t>model</t>
  </si>
  <si>
    <t># of references</t>
  </si>
  <si>
    <t>Total</t>
  </si>
  <si>
    <t>BART</t>
  </si>
  <si>
    <t>Reconcile</t>
  </si>
  <si>
    <t>our approach</t>
  </si>
  <si>
    <t>Errors</t>
  </si>
  <si>
    <t>faulty recognition of meta actors (forms)</t>
  </si>
  <si>
    <t>parser failed</t>
  </si>
  <si>
    <t>waterfall type</t>
  </si>
  <si>
    <t>faulty animacy detection</t>
  </si>
  <si>
    <t>ID</t>
  </si>
  <si>
    <t>1-1</t>
  </si>
  <si>
    <t>1-2</t>
  </si>
  <si>
    <t>1-3</t>
  </si>
  <si>
    <t>1-4</t>
  </si>
  <si>
    <t>2-1</t>
  </si>
  <si>
    <t>2-2</t>
  </si>
  <si>
    <t>3-1</t>
  </si>
  <si>
    <t>3-2</t>
  </si>
  <si>
    <t>3-3</t>
  </si>
  <si>
    <t>3-4</t>
  </si>
  <si>
    <t>3-5</t>
  </si>
  <si>
    <t>3-6</t>
  </si>
  <si>
    <t>3-7</t>
  </si>
  <si>
    <t>3-8</t>
  </si>
  <si>
    <t>4-1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</si>
  <si>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</si>
  <si>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</si>
  <si>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</si>
  <si>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</si>
  <si>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</si>
  <si>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</si>
  <si>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</si>
  <si>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</si>
  <si>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</si>
  <si>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8-1</t>
  </si>
  <si>
    <t>8-2</t>
  </si>
  <si>
    <t>8-3</t>
  </si>
  <si>
    <t>9-1</t>
  </si>
  <si>
    <t>9-2</t>
  </si>
  <si>
    <t>9-3</t>
  </si>
  <si>
    <t>9-4</t>
  </si>
  <si>
    <t>9-5</t>
  </si>
  <si>
    <t>9-6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</si>
  <si>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</si>
  <si>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</si>
  <si>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</si>
  <si>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</si>
  <si>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</si>
  <si>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</si>
  <si>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</si>
  <si>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</si>
  <si>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</si>
  <si>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</si>
  <si>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</si>
  <si>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</si>
  <si>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</si>
  <si>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</si>
  <si>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</si>
  <si>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</si>
  <si>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</si>
  <si>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</si>
  <si>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</si>
  <si>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</si>
  <si>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</si>
  <si>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</si>
  <si>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</si>
  <si>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</si>
  <si>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# of gateways gen</t>
  </si>
  <si>
    <t># of gateways hum</t>
  </si>
  <si>
    <t># of gateways diff</t>
  </si>
  <si>
    <t>BPMN M&amp;R guide - Total - 6 models</t>
  </si>
  <si>
    <t>BPMN Prac. Handbook - Total (3 Models)</t>
  </si>
  <si>
    <t>2009-5 P\&amp;E Lodge Originating Document by Post</t>
  </si>
  <si>
    <t>TU Berlin</t>
  </si>
  <si>
    <t>Vendor Tutorials</t>
  </si>
  <si>
    <t>inubit AG</t>
  </si>
  <si>
    <t>BPM Practicioners</t>
  </si>
  <si>
    <t>BPMN Prac. Handbook</t>
  </si>
  <si>
    <t>BPMN M&amp;R Guide</t>
  </si>
  <si>
    <t>FNA - Metrology Processes</t>
  </si>
  <si>
    <t>Source</t>
  </si>
  <si>
    <t>Type</t>
  </si>
  <si>
    <t>Number of meta sentences</t>
  </si>
  <si>
    <t>Similarity</t>
  </si>
  <si>
    <t>Number of relative references</t>
  </si>
  <si>
    <t>Number of textual links</t>
  </si>
  <si>
    <t>Number of Sentences</t>
  </si>
  <si>
    <t>Number of avg. Sentence length</t>
  </si>
  <si>
    <t>Feature</t>
  </si>
  <si>
    <t>\Beta_0</t>
  </si>
  <si>
    <t>\Beta_1</t>
  </si>
  <si>
    <t>R^2</t>
  </si>
  <si>
    <t>Number of sentences</t>
  </si>
  <si>
    <t>Avg. Sentence length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</si>
</sst>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10" fontId="0" fillId="0" borderId="2" xfId="0" applyNumberFormat="1" applyBorder="1"/>
    <xf numFmtId="0" fontId="1" fillId="0" borderId="1" xfId="0" applyFont="1" applyBorder="1" applyAlignment="1">
      <alignment horizontal="right"/>
    </xf>
    <xf numFmtId="0" fontId="0" fillId="0" borderId="0" xfId="0" applyFont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NumberFormat="1" applyBorder="1"/>
    <xf numFmtId="10" fontId="0" fillId="0" borderId="0" xfId="0" applyNumberForma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10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49" fontId="0" fillId="0" borderId="0" xfId="0" applyNumberFormat="1" applyFill="1"/>
    <xf numFmtId="49" fontId="0" fillId="0" borderId="0" xfId="0" applyNumberFormat="1"/>
    <xf numFmtId="10" fontId="1" fillId="0" borderId="1" xfId="0" applyNumberFormat="1" applyFont="1" applyFill="1" applyBorder="1"/>
    <xf numFmtId="0" fontId="0" fillId="0" borderId="3" xfId="0" applyBorder="1"/>
    <xf numFmtId="0" fontId="1" fillId="0" borderId="3" xfId="0" applyFont="1" applyBorder="1"/>
    <xf numFmtId="0" fontId="0" fillId="0" borderId="1" xfId="0" applyBorder="1"/>
    <xf numFmtId="0" fontId="1" fillId="0" borderId="0" xfId="0" applyFont="1" applyFill="1"/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10" fontId="0" fillId="0" borderId="0" xfId="0" applyNumberFormat="1" applyFont="1" applyFill="1" applyBorder="1"/>
    <xf numFmtId="10" fontId="0" fillId="0" borderId="0" xfId="0" applyNumberFormat="1" applyFont="1" applyFill="1" applyBorder="1" applyAlignment="1">
      <alignment horizontal="right"/>
    </xf>
    <xf numFmtId="49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2" fontId="1" fillId="0" borderId="0" xfId="0" applyNumberFormat="1" applyFont="1" applyFill="1" applyBorder="1" applyAlignment="1">
      <alignment horizontal="center" wrapText="1"/>
    </xf>
    <xf numFmtId="10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/>
    <xf numFmtId="10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right"/>
    </xf>
    <xf numFmtId="10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/>
    <xf numFmtId="49" fontId="0" fillId="0" borderId="0" xfId="0" applyNumberFormat="1" applyBorder="1"/>
    <xf numFmtId="0" fontId="0" fillId="0" borderId="0" xfId="0" applyFont="1" applyBorder="1"/>
    <xf numFmtId="2" fontId="0" fillId="0" borderId="0" xfId="0" applyNumberFormat="1" applyBorder="1"/>
    <xf numFmtId="10" fontId="0" fillId="0" borderId="0" xfId="0" applyNumberFormat="1" applyBorder="1" applyAlignment="1">
      <alignment horizontal="right"/>
    </xf>
    <xf numFmtId="2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2" fontId="1" fillId="0" borderId="0" xfId="0" applyNumberFormat="1" applyFont="1"/>
    <xf numFmtId="10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1"/>
  <c:chart>
    <c:plotArea>
      <c:layout/>
      <c:pieChart>
        <c:varyColors val="1"/>
        <c:ser>
          <c:idx val="0"/>
          <c:order val="0"/>
          <c:cat>
            <c:strRef>
              <c:f>'Overview - short'!$B$16:$B$19</c:f>
              <c:strCache>
                <c:ptCount val="4"/>
                <c:pt idx="0">
                  <c:v>Academic</c:v>
                </c:pt>
                <c:pt idx="1">
                  <c:v>Industry</c:v>
                </c:pt>
                <c:pt idx="2">
                  <c:v>Textbook</c:v>
                </c:pt>
                <c:pt idx="3">
                  <c:v>Public Sector</c:v>
                </c:pt>
              </c:strCache>
            </c:strRef>
          </c:cat>
          <c:val>
            <c:numRef>
              <c:f>'Overview - short'!$D$16:$D$19</c:f>
              <c:numCache>
                <c:formatCode>0.00%</c:formatCode>
                <c:ptCount val="4"/>
                <c:pt idx="0">
                  <c:v>0.31914893617021278</c:v>
                </c:pt>
                <c:pt idx="1">
                  <c:v>0.19148936170212766</c:v>
                </c:pt>
                <c:pt idx="2">
                  <c:v>0.19148936170212766</c:v>
                </c:pt>
                <c:pt idx="3">
                  <c:v>0.2978723404255319</c:v>
                </c:pt>
              </c:numCache>
            </c:numRef>
          </c:val>
        </c:ser>
        <c:firstSliceAng val="0"/>
      </c:pieChart>
    </c:plotArea>
    <c:legend>
      <c:legendPos val="tr"/>
      <c:layout>
        <c:manualLayout>
          <c:xMode val="edge"/>
          <c:yMode val="edge"/>
          <c:x val="0.74357287038466602"/>
          <c:y val="4.8632218844984802E-2"/>
          <c:w val="0.25642712961533404"/>
          <c:h val="0.33237760173595426"/>
        </c:manualLayout>
      </c:layout>
      <c:overlay val="1"/>
      <c:txPr>
        <a:bodyPr/>
        <a:lstStyle/>
        <a:p>
          <a:pPr>
            <a:defRPr sz="1600"/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'Overview Source level'!$C$28</c:f>
              <c:strCache>
                <c:ptCount val="1"/>
                <c:pt idx="0">
                  <c:v>Number of meta sentences</c:v>
                </c:pt>
              </c:strCache>
            </c:strRef>
          </c:tx>
          <c:val>
            <c:numRef>
              <c:f>'Overview Source level'!$C$29:$C$38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0.83333333333333337</c:v>
                </c:pt>
                <c:pt idx="5">
                  <c:v>1.25</c:v>
                </c:pt>
                <c:pt idx="6">
                  <c:v>2.25</c:v>
                </c:pt>
                <c:pt idx="7" formatCode="General">
                  <c:v>3</c:v>
                </c:pt>
                <c:pt idx="8">
                  <c:v>7.5</c:v>
                </c:pt>
                <c:pt idx="9">
                  <c:v>8</c:v>
                </c:pt>
              </c:numCache>
            </c:numRef>
          </c:val>
        </c:ser>
        <c:axId val="96323456"/>
        <c:axId val="96324992"/>
      </c:barChart>
      <c:lineChart>
        <c:grouping val="standard"/>
        <c:ser>
          <c:idx val="1"/>
          <c:order val="1"/>
          <c:tx>
            <c:strRef>
              <c:f>'Overview Source level'!$D$28</c:f>
              <c:strCache>
                <c:ptCount val="1"/>
                <c:pt idx="0">
                  <c:v>Similarity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'Overview Source level'!$D$29:$D$38</c:f>
              <c:numCache>
                <c:formatCode>0.00%</c:formatCode>
                <c:ptCount val="10"/>
                <c:pt idx="0">
                  <c:v>0.89810000000000001</c:v>
                </c:pt>
                <c:pt idx="1">
                  <c:v>0.77490000000000003</c:v>
                </c:pt>
                <c:pt idx="2">
                  <c:v>0.74350000000000005</c:v>
                </c:pt>
                <c:pt idx="3">
                  <c:v>0.78780000000000006</c:v>
                </c:pt>
                <c:pt idx="4">
                  <c:v>0.71773333333333333</c:v>
                </c:pt>
                <c:pt idx="5">
                  <c:v>0.63624999999999998</c:v>
                </c:pt>
                <c:pt idx="6">
                  <c:v>0.60932499999999989</c:v>
                </c:pt>
                <c:pt idx="7">
                  <c:v>0.77939999999999998</c:v>
                </c:pt>
                <c:pt idx="8">
                  <c:v>0.70785000000000009</c:v>
                </c:pt>
                <c:pt idx="9">
                  <c:v>0.41539999999999999</c:v>
                </c:pt>
              </c:numCache>
            </c:numRef>
          </c:val>
        </c:ser>
        <c:marker val="1"/>
        <c:axId val="96406144"/>
        <c:axId val="96404608"/>
      </c:lineChart>
      <c:catAx>
        <c:axId val="96323456"/>
        <c:scaling>
          <c:orientation val="minMax"/>
        </c:scaling>
        <c:axPos val="b"/>
        <c:tickLblPos val="nextTo"/>
        <c:crossAx val="96324992"/>
        <c:crosses val="autoZero"/>
        <c:auto val="1"/>
        <c:lblAlgn val="ctr"/>
        <c:lblOffset val="100"/>
      </c:catAx>
      <c:valAx>
        <c:axId val="96324992"/>
        <c:scaling>
          <c:orientation val="minMax"/>
        </c:scaling>
        <c:axPos val="l"/>
        <c:majorGridlines/>
        <c:numFmt formatCode="0.00" sourceLinked="1"/>
        <c:tickLblPos val="nextTo"/>
        <c:crossAx val="96323456"/>
        <c:crosses val="autoZero"/>
        <c:crossBetween val="between"/>
      </c:valAx>
      <c:valAx>
        <c:axId val="96404608"/>
        <c:scaling>
          <c:orientation val="minMax"/>
        </c:scaling>
        <c:axPos val="r"/>
        <c:numFmt formatCode="0.00%" sourceLinked="1"/>
        <c:tickLblPos val="nextTo"/>
        <c:crossAx val="96406144"/>
        <c:crosses val="max"/>
        <c:crossBetween val="between"/>
      </c:valAx>
      <c:catAx>
        <c:axId val="96406144"/>
        <c:scaling>
          <c:orientation val="minMax"/>
        </c:scaling>
        <c:delete val="1"/>
        <c:axPos val="b"/>
        <c:tickLblPos val="none"/>
        <c:crossAx val="9640460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'Overview Source level'!$F$28</c:f>
              <c:strCache>
                <c:ptCount val="1"/>
                <c:pt idx="0">
                  <c:v>Number of relative references</c:v>
                </c:pt>
              </c:strCache>
            </c:strRef>
          </c:tx>
          <c:val>
            <c:numRef>
              <c:f>'Overview Source level'!$F$29:$F$38</c:f>
              <c:numCache>
                <c:formatCode>0.00</c:formatCode>
                <c:ptCount val="10"/>
                <c:pt idx="0">
                  <c:v>0.21428571428571427</c:v>
                </c:pt>
                <c:pt idx="1">
                  <c:v>1.375</c:v>
                </c:pt>
                <c:pt idx="2">
                  <c:v>1.5</c:v>
                </c:pt>
                <c:pt idx="3">
                  <c:v>1.75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 formatCode="General">
                  <c:v>5.25</c:v>
                </c:pt>
                <c:pt idx="8">
                  <c:v>7.5</c:v>
                </c:pt>
                <c:pt idx="9">
                  <c:v>8</c:v>
                </c:pt>
              </c:numCache>
            </c:numRef>
          </c:val>
        </c:ser>
        <c:axId val="96436992"/>
        <c:axId val="96438528"/>
      </c:barChart>
      <c:lineChart>
        <c:grouping val="standard"/>
        <c:ser>
          <c:idx val="1"/>
          <c:order val="1"/>
          <c:tx>
            <c:strRef>
              <c:f>'Overview Source level'!$G$28</c:f>
              <c:strCache>
                <c:ptCount val="1"/>
                <c:pt idx="0">
                  <c:v>Similarity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'Overview Source level'!$G$29:$G$38</c:f>
              <c:numCache>
                <c:formatCode>0.00%</c:formatCode>
                <c:ptCount val="10"/>
                <c:pt idx="0">
                  <c:v>0.89810000000000001</c:v>
                </c:pt>
                <c:pt idx="1">
                  <c:v>0.78780000000000006</c:v>
                </c:pt>
                <c:pt idx="2">
                  <c:v>0.71773333333333333</c:v>
                </c:pt>
                <c:pt idx="3">
                  <c:v>0.63624999999999998</c:v>
                </c:pt>
                <c:pt idx="4">
                  <c:v>0.41539999999999999</c:v>
                </c:pt>
                <c:pt idx="5">
                  <c:v>0.77490000000000003</c:v>
                </c:pt>
                <c:pt idx="6">
                  <c:v>0.74350000000000005</c:v>
                </c:pt>
                <c:pt idx="7">
                  <c:v>0.77939999999999998</c:v>
                </c:pt>
                <c:pt idx="8">
                  <c:v>0.70785000000000009</c:v>
                </c:pt>
                <c:pt idx="9">
                  <c:v>0.60932499999999989</c:v>
                </c:pt>
              </c:numCache>
            </c:numRef>
          </c:val>
        </c:ser>
        <c:marker val="1"/>
        <c:axId val="96445952"/>
        <c:axId val="96444416"/>
      </c:lineChart>
      <c:catAx>
        <c:axId val="96436992"/>
        <c:scaling>
          <c:orientation val="minMax"/>
        </c:scaling>
        <c:axPos val="b"/>
        <c:tickLblPos val="nextTo"/>
        <c:crossAx val="96438528"/>
        <c:crosses val="autoZero"/>
        <c:auto val="1"/>
        <c:lblAlgn val="ctr"/>
        <c:lblOffset val="100"/>
      </c:catAx>
      <c:valAx>
        <c:axId val="96438528"/>
        <c:scaling>
          <c:orientation val="minMax"/>
        </c:scaling>
        <c:axPos val="l"/>
        <c:majorGridlines/>
        <c:numFmt formatCode="0.00" sourceLinked="1"/>
        <c:tickLblPos val="nextTo"/>
        <c:crossAx val="96436992"/>
        <c:crosses val="autoZero"/>
        <c:crossBetween val="between"/>
      </c:valAx>
      <c:valAx>
        <c:axId val="96444416"/>
        <c:scaling>
          <c:orientation val="minMax"/>
        </c:scaling>
        <c:axPos val="r"/>
        <c:numFmt formatCode="0.00%" sourceLinked="1"/>
        <c:tickLblPos val="nextTo"/>
        <c:crossAx val="96445952"/>
        <c:crosses val="max"/>
        <c:crossBetween val="between"/>
      </c:valAx>
      <c:catAx>
        <c:axId val="96445952"/>
        <c:scaling>
          <c:orientation val="minMax"/>
        </c:scaling>
        <c:delete val="1"/>
        <c:axPos val="b"/>
        <c:tickLblPos val="none"/>
        <c:crossAx val="9644441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'Overview Source level'!$I$28</c:f>
              <c:strCache>
                <c:ptCount val="1"/>
                <c:pt idx="0">
                  <c:v>Number of textual links</c:v>
                </c:pt>
              </c:strCache>
            </c:strRef>
          </c:tx>
          <c:val>
            <c:numRef>
              <c:f>'Overview Source level'!$I$29:$I$38</c:f>
              <c:numCache>
                <c:formatCode>General</c:formatCode>
                <c:ptCount val="10"/>
                <c:pt idx="0" formatCode="0.0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0.33333333333333331</c:v>
                </c:pt>
                <c:pt idx="4" formatCode="0.00">
                  <c:v>0.33333333333333331</c:v>
                </c:pt>
                <c:pt idx="5" formatCode="0.00">
                  <c:v>0.35714285714285715</c:v>
                </c:pt>
                <c:pt idx="6" formatCode="0.00">
                  <c:v>0.5</c:v>
                </c:pt>
                <c:pt idx="7" formatCode="0.00">
                  <c:v>1</c:v>
                </c:pt>
                <c:pt idx="8" formatCode="0.00">
                  <c:v>1.75</c:v>
                </c:pt>
                <c:pt idx="9" formatCode="0.00">
                  <c:v>2.5</c:v>
                </c:pt>
              </c:numCache>
            </c:numRef>
          </c:val>
        </c:ser>
        <c:axId val="96484736"/>
        <c:axId val="96490624"/>
      </c:barChart>
      <c:lineChart>
        <c:grouping val="standard"/>
        <c:ser>
          <c:idx val="1"/>
          <c:order val="1"/>
          <c:tx>
            <c:strRef>
              <c:f>'Overview Source level'!$J$28</c:f>
              <c:strCache>
                <c:ptCount val="1"/>
                <c:pt idx="0">
                  <c:v>Similarity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'Overview Source level'!$J$29:$J$38</c:f>
              <c:numCache>
                <c:formatCode>0.00%</c:formatCode>
                <c:ptCount val="10"/>
                <c:pt idx="0">
                  <c:v>0.78780000000000006</c:v>
                </c:pt>
                <c:pt idx="1">
                  <c:v>0.77939999999999998</c:v>
                </c:pt>
                <c:pt idx="2">
                  <c:v>0.74350000000000005</c:v>
                </c:pt>
                <c:pt idx="3">
                  <c:v>0.77490000000000003</c:v>
                </c:pt>
                <c:pt idx="4">
                  <c:v>0.71773333333333333</c:v>
                </c:pt>
                <c:pt idx="5">
                  <c:v>0.89810000000000001</c:v>
                </c:pt>
                <c:pt idx="6">
                  <c:v>0.60932499999999989</c:v>
                </c:pt>
                <c:pt idx="7">
                  <c:v>0.41539999999999999</c:v>
                </c:pt>
                <c:pt idx="8">
                  <c:v>0.63624999999999998</c:v>
                </c:pt>
                <c:pt idx="9">
                  <c:v>0.70785000000000009</c:v>
                </c:pt>
              </c:numCache>
            </c:numRef>
          </c:val>
        </c:ser>
        <c:marker val="1"/>
        <c:axId val="96518528"/>
        <c:axId val="96492160"/>
      </c:lineChart>
      <c:catAx>
        <c:axId val="96484736"/>
        <c:scaling>
          <c:orientation val="minMax"/>
        </c:scaling>
        <c:axPos val="b"/>
        <c:tickLblPos val="nextTo"/>
        <c:crossAx val="96490624"/>
        <c:crosses val="autoZero"/>
        <c:auto val="1"/>
        <c:lblAlgn val="ctr"/>
        <c:lblOffset val="100"/>
      </c:catAx>
      <c:valAx>
        <c:axId val="96490624"/>
        <c:scaling>
          <c:orientation val="minMax"/>
        </c:scaling>
        <c:axPos val="l"/>
        <c:majorGridlines/>
        <c:numFmt formatCode="0.00" sourceLinked="1"/>
        <c:tickLblPos val="nextTo"/>
        <c:crossAx val="96484736"/>
        <c:crosses val="autoZero"/>
        <c:crossBetween val="between"/>
      </c:valAx>
      <c:valAx>
        <c:axId val="96492160"/>
        <c:scaling>
          <c:orientation val="minMax"/>
        </c:scaling>
        <c:axPos val="r"/>
        <c:numFmt formatCode="0.00%" sourceLinked="1"/>
        <c:tickLblPos val="nextTo"/>
        <c:crossAx val="96518528"/>
        <c:crosses val="max"/>
        <c:crossBetween val="between"/>
      </c:valAx>
      <c:catAx>
        <c:axId val="96518528"/>
        <c:scaling>
          <c:orientation val="minMax"/>
        </c:scaling>
        <c:delete val="1"/>
        <c:axPos val="b"/>
        <c:tickLblPos val="none"/>
        <c:crossAx val="96492160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'Overview Source level'!$L$28</c:f>
              <c:strCache>
                <c:ptCount val="1"/>
                <c:pt idx="0">
                  <c:v>Number of sentences</c:v>
                </c:pt>
              </c:strCache>
            </c:strRef>
          </c:tx>
          <c:val>
            <c:numRef>
              <c:f>'Overview Source level'!$L$29:$L$38</c:f>
              <c:numCache>
                <c:formatCode>0.00</c:formatCode>
                <c:ptCount val="10"/>
                <c:pt idx="0">
                  <c:v>4.666666666666667</c:v>
                </c:pt>
                <c:pt idx="1">
                  <c:v>6.125</c:v>
                </c:pt>
                <c:pt idx="2">
                  <c:v>6.4285714285714288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11.5</c:v>
                </c:pt>
                <c:pt idx="8">
                  <c:v>34</c:v>
                </c:pt>
                <c:pt idx="9">
                  <c:v>40</c:v>
                </c:pt>
              </c:numCache>
            </c:numRef>
          </c:val>
        </c:ser>
        <c:axId val="96532736"/>
        <c:axId val="96534528"/>
      </c:barChart>
      <c:lineChart>
        <c:grouping val="standard"/>
        <c:ser>
          <c:idx val="1"/>
          <c:order val="1"/>
          <c:tx>
            <c:strRef>
              <c:f>'Overview Source level'!$M$28</c:f>
              <c:strCache>
                <c:ptCount val="1"/>
                <c:pt idx="0">
                  <c:v>Similarity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'Overview Source level'!$M$29:$M$38</c:f>
              <c:numCache>
                <c:formatCode>0.00%</c:formatCode>
                <c:ptCount val="10"/>
                <c:pt idx="0">
                  <c:v>0.77490000000000003</c:v>
                </c:pt>
                <c:pt idx="1">
                  <c:v>0.78780000000000006</c:v>
                </c:pt>
                <c:pt idx="2">
                  <c:v>0.89810000000000001</c:v>
                </c:pt>
                <c:pt idx="3">
                  <c:v>0.74350000000000005</c:v>
                </c:pt>
                <c:pt idx="4">
                  <c:v>0.71773333333333333</c:v>
                </c:pt>
                <c:pt idx="5">
                  <c:v>0.63624999999999998</c:v>
                </c:pt>
                <c:pt idx="6">
                  <c:v>0.77939999999999998</c:v>
                </c:pt>
                <c:pt idx="7">
                  <c:v>0.60932499999999989</c:v>
                </c:pt>
                <c:pt idx="8">
                  <c:v>0.70785000000000009</c:v>
                </c:pt>
                <c:pt idx="9">
                  <c:v>0.41539999999999999</c:v>
                </c:pt>
              </c:numCache>
            </c:numRef>
          </c:val>
        </c:ser>
        <c:marker val="1"/>
        <c:axId val="96537600"/>
        <c:axId val="96536064"/>
      </c:lineChart>
      <c:catAx>
        <c:axId val="96532736"/>
        <c:scaling>
          <c:orientation val="minMax"/>
        </c:scaling>
        <c:axPos val="b"/>
        <c:tickLblPos val="nextTo"/>
        <c:crossAx val="96534528"/>
        <c:crosses val="autoZero"/>
        <c:auto val="1"/>
        <c:lblAlgn val="ctr"/>
        <c:lblOffset val="100"/>
      </c:catAx>
      <c:valAx>
        <c:axId val="96534528"/>
        <c:scaling>
          <c:orientation val="minMax"/>
        </c:scaling>
        <c:axPos val="l"/>
        <c:majorGridlines/>
        <c:numFmt formatCode="0.00" sourceLinked="1"/>
        <c:tickLblPos val="nextTo"/>
        <c:crossAx val="96532736"/>
        <c:crosses val="autoZero"/>
        <c:crossBetween val="between"/>
      </c:valAx>
      <c:valAx>
        <c:axId val="96536064"/>
        <c:scaling>
          <c:orientation val="minMax"/>
        </c:scaling>
        <c:axPos val="r"/>
        <c:numFmt formatCode="0.00%" sourceLinked="1"/>
        <c:tickLblPos val="nextTo"/>
        <c:crossAx val="96537600"/>
        <c:crosses val="max"/>
        <c:crossBetween val="between"/>
      </c:valAx>
      <c:catAx>
        <c:axId val="96537600"/>
        <c:scaling>
          <c:orientation val="minMax"/>
        </c:scaling>
        <c:delete val="1"/>
        <c:axPos val="b"/>
        <c:tickLblPos val="none"/>
        <c:crossAx val="96536064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'Overview Source level'!$O$28</c:f>
              <c:strCache>
                <c:ptCount val="1"/>
                <c:pt idx="0">
                  <c:v>Avg. Sentence length</c:v>
                </c:pt>
              </c:strCache>
            </c:strRef>
          </c:tx>
          <c:val>
            <c:numRef>
              <c:f>'Overview Source level'!$O$29:$O$38</c:f>
              <c:numCache>
                <c:formatCode>0.00</c:formatCode>
                <c:ptCount val="10"/>
                <c:pt idx="0">
                  <c:v>9.7100000000000009</c:v>
                </c:pt>
                <c:pt idx="1">
                  <c:v>13.949285714285713</c:v>
                </c:pt>
                <c:pt idx="2">
                  <c:v>17.033333333333335</c:v>
                </c:pt>
                <c:pt idx="3">
                  <c:v>18.142499999999998</c:v>
                </c:pt>
                <c:pt idx="4">
                  <c:v>18.2</c:v>
                </c:pt>
                <c:pt idx="5">
                  <c:v>18.258749999999999</c:v>
                </c:pt>
                <c:pt idx="6">
                  <c:v>18.38</c:v>
                </c:pt>
                <c:pt idx="7">
                  <c:v>18.45</c:v>
                </c:pt>
                <c:pt idx="8">
                  <c:v>20.765000000000001</c:v>
                </c:pt>
                <c:pt idx="9">
                  <c:v>21.17</c:v>
                </c:pt>
              </c:numCache>
            </c:numRef>
          </c:val>
        </c:ser>
        <c:axId val="96564352"/>
        <c:axId val="96565888"/>
      </c:barChart>
      <c:lineChart>
        <c:grouping val="standard"/>
        <c:ser>
          <c:idx val="1"/>
          <c:order val="1"/>
          <c:tx>
            <c:strRef>
              <c:f>'Overview Source level'!$P$28</c:f>
              <c:strCache>
                <c:ptCount val="1"/>
                <c:pt idx="0">
                  <c:v>Similarity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'Overview Source level'!$P$29:$P$38</c:f>
              <c:numCache>
                <c:formatCode>0.00%</c:formatCode>
                <c:ptCount val="10"/>
                <c:pt idx="0">
                  <c:v>0.74350000000000005</c:v>
                </c:pt>
                <c:pt idx="1">
                  <c:v>0.89810000000000001</c:v>
                </c:pt>
                <c:pt idx="2">
                  <c:v>0.77490000000000003</c:v>
                </c:pt>
                <c:pt idx="3">
                  <c:v>0.77939999999999998</c:v>
                </c:pt>
                <c:pt idx="4">
                  <c:v>0.63624999999999998</c:v>
                </c:pt>
                <c:pt idx="5">
                  <c:v>0.78780000000000006</c:v>
                </c:pt>
                <c:pt idx="6">
                  <c:v>0.60932499999999989</c:v>
                </c:pt>
                <c:pt idx="7">
                  <c:v>0.41539999999999999</c:v>
                </c:pt>
                <c:pt idx="8">
                  <c:v>0.71773333333333333</c:v>
                </c:pt>
                <c:pt idx="9">
                  <c:v>0.70785000000000009</c:v>
                </c:pt>
              </c:numCache>
            </c:numRef>
          </c:val>
        </c:ser>
        <c:marker val="1"/>
        <c:axId val="96581504"/>
        <c:axId val="96579968"/>
      </c:lineChart>
      <c:catAx>
        <c:axId val="96564352"/>
        <c:scaling>
          <c:orientation val="minMax"/>
        </c:scaling>
        <c:axPos val="b"/>
        <c:tickLblPos val="nextTo"/>
        <c:crossAx val="96565888"/>
        <c:crosses val="autoZero"/>
        <c:auto val="1"/>
        <c:lblAlgn val="ctr"/>
        <c:lblOffset val="100"/>
      </c:catAx>
      <c:valAx>
        <c:axId val="96565888"/>
        <c:scaling>
          <c:orientation val="minMax"/>
        </c:scaling>
        <c:axPos val="l"/>
        <c:majorGridlines/>
        <c:numFmt formatCode="0.00" sourceLinked="1"/>
        <c:tickLblPos val="nextTo"/>
        <c:crossAx val="96564352"/>
        <c:crosses val="autoZero"/>
        <c:crossBetween val="between"/>
      </c:valAx>
      <c:valAx>
        <c:axId val="96579968"/>
        <c:scaling>
          <c:orientation val="minMax"/>
        </c:scaling>
        <c:axPos val="r"/>
        <c:numFmt formatCode="0.00%" sourceLinked="1"/>
        <c:tickLblPos val="nextTo"/>
        <c:crossAx val="96581504"/>
        <c:crosses val="max"/>
        <c:crossBetween val="between"/>
      </c:valAx>
      <c:catAx>
        <c:axId val="96581504"/>
        <c:scaling>
          <c:orientation val="minMax"/>
        </c:scaling>
        <c:delete val="1"/>
        <c:axPos val="b"/>
        <c:tickLblPos val="none"/>
        <c:crossAx val="9657996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'Overview Source level'!$C$77</c:f>
              <c:strCache>
                <c:ptCount val="1"/>
                <c:pt idx="0">
                  <c:v>Number of sentences</c:v>
                </c:pt>
              </c:strCache>
            </c:strRef>
          </c:tx>
          <c:val>
            <c:numRef>
              <c:f>'Overview Source level'!$C$78:$C$87</c:f>
              <c:numCache>
                <c:formatCode>0.00</c:formatCode>
                <c:ptCount val="10"/>
                <c:pt idx="0">
                  <c:v>4.666666666666667</c:v>
                </c:pt>
                <c:pt idx="1">
                  <c:v>6.125</c:v>
                </c:pt>
                <c:pt idx="2">
                  <c:v>6.4285714285714288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11.5</c:v>
                </c:pt>
                <c:pt idx="8">
                  <c:v>34</c:v>
                </c:pt>
                <c:pt idx="9">
                  <c:v>40</c:v>
                </c:pt>
              </c:numCache>
            </c:numRef>
          </c:val>
        </c:ser>
        <c:axId val="54599040"/>
        <c:axId val="54604928"/>
      </c:barChart>
      <c:lineChart>
        <c:grouping val="standard"/>
        <c:ser>
          <c:idx val="1"/>
          <c:order val="1"/>
          <c:tx>
            <c:strRef>
              <c:f>'Overview Source level'!$D$77</c:f>
              <c:strCache>
                <c:ptCount val="1"/>
                <c:pt idx="0">
                  <c:v>Number of meta sentences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'Overview Source level'!$D$78:$D$87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0.83333333333333337</c:v>
                </c:pt>
                <c:pt idx="5">
                  <c:v>1.25</c:v>
                </c:pt>
                <c:pt idx="6">
                  <c:v>2.25</c:v>
                </c:pt>
                <c:pt idx="7" formatCode="General">
                  <c:v>3</c:v>
                </c:pt>
                <c:pt idx="8">
                  <c:v>7.5</c:v>
                </c:pt>
                <c:pt idx="9">
                  <c:v>8</c:v>
                </c:pt>
              </c:numCache>
            </c:numRef>
          </c:val>
        </c:ser>
        <c:marker val="1"/>
        <c:axId val="103946880"/>
        <c:axId val="103944576"/>
      </c:lineChart>
      <c:catAx>
        <c:axId val="54599040"/>
        <c:scaling>
          <c:orientation val="minMax"/>
        </c:scaling>
        <c:axPos val="b"/>
        <c:tickLblPos val="nextTo"/>
        <c:crossAx val="54604928"/>
        <c:crosses val="autoZero"/>
        <c:auto val="1"/>
        <c:lblAlgn val="ctr"/>
        <c:lblOffset val="100"/>
      </c:catAx>
      <c:valAx>
        <c:axId val="54604928"/>
        <c:scaling>
          <c:orientation val="minMax"/>
        </c:scaling>
        <c:axPos val="l"/>
        <c:majorGridlines/>
        <c:numFmt formatCode="0.00" sourceLinked="1"/>
        <c:tickLblPos val="nextTo"/>
        <c:crossAx val="54599040"/>
        <c:crosses val="autoZero"/>
        <c:crossBetween val="between"/>
      </c:valAx>
      <c:valAx>
        <c:axId val="103944576"/>
        <c:scaling>
          <c:orientation val="minMax"/>
        </c:scaling>
        <c:axPos val="r"/>
        <c:numFmt formatCode="0.00" sourceLinked="1"/>
        <c:tickLblPos val="nextTo"/>
        <c:crossAx val="103946880"/>
        <c:crosses val="max"/>
        <c:crossBetween val="between"/>
      </c:valAx>
      <c:catAx>
        <c:axId val="103946880"/>
        <c:scaling>
          <c:orientation val="minMax"/>
        </c:scaling>
        <c:delete val="1"/>
        <c:axPos val="b"/>
        <c:tickLblPos val="none"/>
        <c:crossAx val="10394457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361948</xdr:colOff>
      <xdr:row>24</xdr:row>
      <xdr:rowOff>66674</xdr:rowOff>
    </xdr:from>
    <xdr:to>
      <xdr:col>5</xdr:col>
      <xdr:colOff>352425</xdr:colOff>
      <xdr:row>40</xdr:row>
      <xdr:rowOff>152399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39</xdr:row>
      <xdr:rowOff>133351</xdr:rowOff>
    </xdr:from>
    <xdr:to>
      <xdr:col>7</xdr:col>
      <xdr:colOff>733425</xdr:colOff>
      <xdr:row>54</xdr:row>
      <xdr:rowOff>19051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39</xdr:row>
      <xdr:rowOff>123825</xdr:rowOff>
    </xdr:from>
    <xdr:to>
      <xdr:col>14</xdr:col>
      <xdr:colOff>47625</xdr:colOff>
      <xdr:row>54</xdr:row>
      <xdr:rowOff>9525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104775</xdr:colOff>
      <xdr:row>39</xdr:row>
      <xdr:rowOff>123825</xdr:rowOff>
    </xdr:from>
    <xdr:to>
      <xdr:col>20</xdr:col>
      <xdr:colOff>104775</xdr:colOff>
      <xdr:row>54</xdr:row>
      <xdr:rowOff>9525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54</xdr:row>
      <xdr:rowOff>66675</xdr:rowOff>
    </xdr:from>
    <xdr:to>
      <xdr:col>11</xdr:col>
      <xdr:colOff>190500</xdr:colOff>
      <xdr:row>68</xdr:row>
      <xdr:rowOff>142875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219075</xdr:colOff>
      <xdr:row>54</xdr:row>
      <xdr:rowOff>68036</xdr:rowOff>
    </xdr:from>
    <xdr:to>
      <xdr:col>17</xdr:col>
      <xdr:colOff>219075</xdr:colOff>
      <xdr:row>68</xdr:row>
      <xdr:rowOff>133350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152400</xdr:colOff>
      <xdr:row>76</xdr:row>
      <xdr:rowOff>95250</xdr:rowOff>
    </xdr:from>
    <xdr:to>
      <xdr:col>10</xdr:col>
      <xdr:colOff>266700</xdr:colOff>
      <xdr:row>87</xdr:row>
      <xdr:rowOff>171450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D2:G8" totalsRowShown="0">
  <autoFilter ref="D2:G8"/>
  <tableColumns count="4">
    <tableColumn id="1" name="Spalte1" dataDxfId="0"/>
    <tableColumn id="2" name="FNA - B6"/>
    <tableColumn id="3" name="inubit University"/>
    <tableColumn id="4" name="TU - supplier switc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9"/>
  <sheetViews>
    <sheetView zoomScaleNormal="100" workbookViewId="0">
      <selection activeCell="E2" sqref="E2"/>
    </sheetView>
  </sheetViews>
  <sheetFormatPr baseColWidth="10" defaultRowHeight="15"/>
  <cols>
    <col min="2" max="2" width="39.28515625" customWidth="1"/>
    <col min="3" max="3" width="11.5703125" customWidth="1"/>
    <col min="5" max="5" width="13.7109375" customWidth="1"/>
    <col min="7" max="7" width="14.7109375" customWidth="1"/>
    <col min="8" max="8" width="11.7109375" customWidth="1"/>
    <col min="9" max="9" width="20.42578125" customWidth="1"/>
  </cols>
  <sheetData>
    <row r="2" spans="2:4">
      <c r="B2" s="4" t="s">
        <v>12</v>
      </c>
      <c r="C2" s="4" t="s">
        <v>14</v>
      </c>
      <c r="D2" s="5" t="s">
        <v>11</v>
      </c>
    </row>
    <row r="3" spans="2:4">
      <c r="B3" s="14" t="s">
        <v>83</v>
      </c>
      <c r="C3" s="14">
        <v>4</v>
      </c>
      <c r="D3" s="15" t="s">
        <v>9</v>
      </c>
    </row>
    <row r="4" spans="2:4">
      <c r="B4" t="s">
        <v>1</v>
      </c>
      <c r="C4">
        <v>2</v>
      </c>
      <c r="D4" s="2" t="s">
        <v>9</v>
      </c>
    </row>
    <row r="5" spans="2:4">
      <c r="B5" t="s">
        <v>3</v>
      </c>
      <c r="C5">
        <v>8</v>
      </c>
      <c r="D5" s="2" t="s">
        <v>9</v>
      </c>
    </row>
    <row r="6" spans="2:4">
      <c r="B6" t="s">
        <v>84</v>
      </c>
      <c r="C6">
        <v>1</v>
      </c>
      <c r="D6" s="2" t="s">
        <v>9</v>
      </c>
    </row>
    <row r="7" spans="2:4">
      <c r="B7" t="s">
        <v>4</v>
      </c>
      <c r="C7">
        <v>4</v>
      </c>
      <c r="D7" s="2" t="s">
        <v>8</v>
      </c>
    </row>
    <row r="8" spans="2:4">
      <c r="B8" t="s">
        <v>2</v>
      </c>
      <c r="C8">
        <v>4</v>
      </c>
      <c r="D8" s="2" t="s">
        <v>8</v>
      </c>
    </row>
    <row r="9" spans="2:4">
      <c r="B9" t="s">
        <v>5</v>
      </c>
      <c r="C9">
        <v>1</v>
      </c>
      <c r="D9" s="2" t="s">
        <v>8</v>
      </c>
    </row>
    <row r="10" spans="2:4">
      <c r="B10" t="s">
        <v>6</v>
      </c>
      <c r="C10">
        <v>3</v>
      </c>
      <c r="D10" s="2" t="s">
        <v>20</v>
      </c>
    </row>
    <row r="11" spans="2:4">
      <c r="B11" t="s">
        <v>7</v>
      </c>
      <c r="C11">
        <v>6</v>
      </c>
      <c r="D11" s="2" t="s">
        <v>20</v>
      </c>
    </row>
    <row r="12" spans="2:4">
      <c r="B12" t="s">
        <v>0</v>
      </c>
      <c r="C12">
        <v>14</v>
      </c>
      <c r="D12" s="2" t="s">
        <v>10</v>
      </c>
    </row>
    <row r="13" spans="2:4">
      <c r="B13" s="4" t="s">
        <v>13</v>
      </c>
      <c r="C13" s="4">
        <f>SUM(C3:C12)</f>
        <v>47</v>
      </c>
      <c r="D13" s="5"/>
    </row>
    <row r="15" spans="2:4">
      <c r="B15" s="4" t="s">
        <v>15</v>
      </c>
      <c r="C15" s="8" t="s">
        <v>14</v>
      </c>
      <c r="D15" s="8" t="s">
        <v>19</v>
      </c>
    </row>
    <row r="16" spans="2:4">
      <c r="B16" t="s">
        <v>79</v>
      </c>
      <c r="C16">
        <f>SUM(C3:C6)</f>
        <v>15</v>
      </c>
      <c r="D16" s="3">
        <f>C16/$C$13</f>
        <v>0.31914893617021278</v>
      </c>
    </row>
    <row r="17" spans="2:4">
      <c r="B17" t="s">
        <v>80</v>
      </c>
      <c r="C17">
        <f>SUM(C7:C9)</f>
        <v>9</v>
      </c>
      <c r="D17" s="3">
        <f t="shared" ref="D17:D19" si="0">C17/$C$13</f>
        <v>0.19148936170212766</v>
      </c>
    </row>
    <row r="18" spans="2:4">
      <c r="B18" t="s">
        <v>81</v>
      </c>
      <c r="C18">
        <f>SUM(C10:C11)</f>
        <v>9</v>
      </c>
      <c r="D18" s="3">
        <f t="shared" si="0"/>
        <v>0.19148936170212766</v>
      </c>
    </row>
    <row r="19" spans="2:4">
      <c r="B19" s="6" t="s">
        <v>82</v>
      </c>
      <c r="C19" s="6">
        <f>C12</f>
        <v>14</v>
      </c>
      <c r="D19" s="7">
        <f t="shared" si="0"/>
        <v>0.2978723404255319</v>
      </c>
    </row>
  </sheetData>
  <pageMargins left="0.7" right="0.7" top="0.78740157499999996" bottom="0.78740157499999996" header="0.3" footer="0.3"/>
  <pageSetup paperSize="9" scale="8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pane ySplit="1" topLeftCell="A2" activePane="bottomLeft" state="frozen"/>
      <selection pane="bottomLeft" activeCellId="11" sqref="A59:XFD59 A58:XFD58 A43:XFD43 A36:XFD36 A32:XFD32 A30:XFD30 A25:XFD25 A20:XFD20 A18:XFD18 A9:XFD9 A6:XFD6 A1:XFD1"/>
    </sheetView>
  </sheetViews>
  <sheetFormatPr baseColWidth="10" defaultRowHeight="15"/>
  <cols>
    <col min="1" max="1" width="11.42578125" style="25"/>
    <col min="2" max="2" width="8" customWidth="1"/>
    <col min="3" max="3" width="11.42578125" style="18"/>
    <col min="4" max="4" width="19.85546875" customWidth="1"/>
    <col min="5" max="7" width="18.85546875" customWidth="1"/>
    <col min="8" max="12" width="21.28515625" customWidth="1"/>
    <col min="13" max="15" width="20.42578125" customWidth="1"/>
    <col min="16" max="16" width="14.5703125" style="17" customWidth="1"/>
    <col min="17" max="17" width="11.42578125" style="25"/>
    <col min="18" max="18" width="43.7109375" customWidth="1"/>
    <col min="19" max="19" width="13.140625" style="9" customWidth="1"/>
  </cols>
  <sheetData>
    <row r="1" spans="1:20" s="16" customFormat="1" ht="45">
      <c r="A1" s="37" t="s">
        <v>158</v>
      </c>
      <c r="B1" s="38" t="s">
        <v>21</v>
      </c>
      <c r="C1" s="39" t="s">
        <v>24</v>
      </c>
      <c r="D1" s="38" t="s">
        <v>22</v>
      </c>
      <c r="E1" s="38" t="s">
        <v>23</v>
      </c>
      <c r="F1" s="38" t="s">
        <v>60</v>
      </c>
      <c r="G1" s="38" t="s">
        <v>134</v>
      </c>
      <c r="H1" s="38" t="s">
        <v>135</v>
      </c>
      <c r="I1" s="38" t="s">
        <v>136</v>
      </c>
      <c r="J1" s="38" t="s">
        <v>216</v>
      </c>
      <c r="K1" s="38" t="s">
        <v>217</v>
      </c>
      <c r="L1" s="38" t="s">
        <v>218</v>
      </c>
      <c r="M1" s="38" t="s">
        <v>137</v>
      </c>
      <c r="N1" s="38" t="s">
        <v>138</v>
      </c>
      <c r="O1" s="38" t="s">
        <v>139</v>
      </c>
      <c r="P1" s="40" t="s">
        <v>37</v>
      </c>
      <c r="Q1" s="37" t="s">
        <v>158</v>
      </c>
      <c r="R1" s="38" t="s">
        <v>52</v>
      </c>
      <c r="S1" s="38" t="s">
        <v>11</v>
      </c>
    </row>
    <row r="2" spans="1:20" s="19" customFormat="1">
      <c r="A2" s="31" t="s">
        <v>159</v>
      </c>
      <c r="B2" s="32">
        <v>12</v>
      </c>
      <c r="C2" s="34">
        <v>14.92</v>
      </c>
      <c r="D2" s="32">
        <v>4</v>
      </c>
      <c r="E2" s="32">
        <v>3</v>
      </c>
      <c r="F2" s="32">
        <v>0</v>
      </c>
      <c r="G2" s="32">
        <v>34</v>
      </c>
      <c r="H2" s="32">
        <v>22</v>
      </c>
      <c r="I2" s="35">
        <f>1-(H2/G2)</f>
        <v>0.3529411764705882</v>
      </c>
      <c r="J2" s="32">
        <v>8</v>
      </c>
      <c r="K2" s="32">
        <v>6</v>
      </c>
      <c r="L2" s="35">
        <f>1-(K2/J2)</f>
        <v>0.25</v>
      </c>
      <c r="M2" s="32">
        <v>31</v>
      </c>
      <c r="N2" s="32">
        <v>20</v>
      </c>
      <c r="O2" s="35">
        <f>1-(N2/M2)</f>
        <v>0.35483870967741937</v>
      </c>
      <c r="P2" s="36">
        <v>0.76029999999999998</v>
      </c>
      <c r="Q2" s="31" t="s">
        <v>159</v>
      </c>
      <c r="R2" s="32" t="s">
        <v>143</v>
      </c>
      <c r="S2" s="33" t="s">
        <v>16</v>
      </c>
      <c r="T2" s="51"/>
    </row>
    <row r="3" spans="1:20" s="19" customFormat="1">
      <c r="A3" s="31" t="s">
        <v>160</v>
      </c>
      <c r="B3" s="32">
        <v>6</v>
      </c>
      <c r="C3" s="34">
        <v>18.829999999999998</v>
      </c>
      <c r="D3" s="32">
        <v>3</v>
      </c>
      <c r="E3" s="32">
        <v>1</v>
      </c>
      <c r="F3" s="32">
        <v>0</v>
      </c>
      <c r="G3" s="32">
        <v>24</v>
      </c>
      <c r="H3" s="32">
        <v>26</v>
      </c>
      <c r="I3" s="35">
        <f>1-(H3/G3)</f>
        <v>-8.3333333333333259E-2</v>
      </c>
      <c r="J3" s="32">
        <v>3</v>
      </c>
      <c r="K3" s="32">
        <v>4</v>
      </c>
      <c r="L3" s="35">
        <f t="shared" ref="L3:L26" si="0">1-(K3/J3)</f>
        <v>-0.33333333333333326</v>
      </c>
      <c r="M3" s="32">
        <v>23</v>
      </c>
      <c r="N3" s="32">
        <v>26</v>
      </c>
      <c r="O3" s="35">
        <f t="shared" ref="O3:O59" si="1">1-(N3/M3)</f>
        <v>-0.13043478260869557</v>
      </c>
      <c r="P3" s="36">
        <v>0.85460000000000003</v>
      </c>
      <c r="Q3" s="31" t="s">
        <v>160</v>
      </c>
      <c r="R3" s="32" t="s">
        <v>144</v>
      </c>
      <c r="S3" s="33" t="s">
        <v>16</v>
      </c>
      <c r="T3" s="51"/>
    </row>
    <row r="4" spans="1:20" s="20" customFormat="1">
      <c r="A4" s="31" t="s">
        <v>161</v>
      </c>
      <c r="B4" s="32">
        <v>11</v>
      </c>
      <c r="C4" s="34">
        <v>16.91</v>
      </c>
      <c r="D4" s="32">
        <v>2</v>
      </c>
      <c r="E4" s="32">
        <v>4</v>
      </c>
      <c r="F4" s="32">
        <v>0</v>
      </c>
      <c r="G4" s="32">
        <v>35</v>
      </c>
      <c r="H4" s="32">
        <v>29</v>
      </c>
      <c r="I4" s="35">
        <f t="shared" ref="I4:I59" si="2">1-(H4/G4)</f>
        <v>0.17142857142857137</v>
      </c>
      <c r="J4" s="32">
        <v>7</v>
      </c>
      <c r="K4" s="32">
        <v>9</v>
      </c>
      <c r="L4" s="35">
        <f t="shared" si="0"/>
        <v>-0.28571428571428581</v>
      </c>
      <c r="M4" s="32">
        <v>34</v>
      </c>
      <c r="N4" s="32">
        <v>29</v>
      </c>
      <c r="O4" s="35">
        <f t="shared" si="1"/>
        <v>0.1470588235294118</v>
      </c>
      <c r="P4" s="36">
        <v>0.77170000000000005</v>
      </c>
      <c r="Q4" s="31" t="s">
        <v>161</v>
      </c>
      <c r="R4" s="32" t="s">
        <v>145</v>
      </c>
      <c r="S4" s="33" t="s">
        <v>16</v>
      </c>
      <c r="T4" s="32"/>
    </row>
    <row r="5" spans="1:20" s="20" customFormat="1">
      <c r="A5" s="31" t="s">
        <v>162</v>
      </c>
      <c r="B5" s="32">
        <v>11</v>
      </c>
      <c r="C5" s="34">
        <v>21.91</v>
      </c>
      <c r="D5" s="32">
        <v>3</v>
      </c>
      <c r="E5" s="32">
        <v>13</v>
      </c>
      <c r="F5" s="32">
        <v>0</v>
      </c>
      <c r="G5" s="32">
        <v>28</v>
      </c>
      <c r="H5" s="32">
        <v>26</v>
      </c>
      <c r="I5" s="35">
        <f t="shared" si="2"/>
        <v>7.1428571428571397E-2</v>
      </c>
      <c r="J5" s="32">
        <v>4</v>
      </c>
      <c r="K5" s="32">
        <v>5</v>
      </c>
      <c r="L5" s="35">
        <f t="shared" si="0"/>
        <v>-0.25</v>
      </c>
      <c r="M5" s="32">
        <v>27</v>
      </c>
      <c r="N5" s="32">
        <v>23</v>
      </c>
      <c r="O5" s="35">
        <f t="shared" si="1"/>
        <v>0.14814814814814814</v>
      </c>
      <c r="P5" s="36">
        <v>0.73099999999999998</v>
      </c>
      <c r="Q5" s="31" t="s">
        <v>162</v>
      </c>
      <c r="R5" s="32" t="s">
        <v>146</v>
      </c>
      <c r="S5" s="33" t="s">
        <v>16</v>
      </c>
      <c r="T5" s="32"/>
    </row>
    <row r="6" spans="1:20" s="30" customFormat="1">
      <c r="A6" s="41" t="s">
        <v>206</v>
      </c>
      <c r="B6" s="45">
        <f>AVERAGE(B2:B5)</f>
        <v>10</v>
      </c>
      <c r="C6" s="45">
        <f t="shared" ref="C6" si="3">AVERAGE(C2:C5)</f>
        <v>18.142499999999998</v>
      </c>
      <c r="D6" s="45">
        <f>SUBTOTAL(1,D2:D5)</f>
        <v>3</v>
      </c>
      <c r="E6" s="45">
        <f t="shared" ref="E6:N6" si="4">SUBTOTAL(1,E2:E5)</f>
        <v>5.25</v>
      </c>
      <c r="F6" s="45">
        <f t="shared" si="4"/>
        <v>0</v>
      </c>
      <c r="G6" s="45">
        <f t="shared" si="4"/>
        <v>30.25</v>
      </c>
      <c r="H6" s="45">
        <f t="shared" si="4"/>
        <v>25.75</v>
      </c>
      <c r="I6" s="46">
        <f t="shared" si="2"/>
        <v>0.14876033057851235</v>
      </c>
      <c r="J6" s="45">
        <f t="shared" si="4"/>
        <v>5.5</v>
      </c>
      <c r="K6" s="45">
        <f t="shared" si="4"/>
        <v>6</v>
      </c>
      <c r="L6" s="46">
        <f t="shared" si="0"/>
        <v>-9.0909090909090828E-2</v>
      </c>
      <c r="M6" s="45">
        <f t="shared" si="4"/>
        <v>28.75</v>
      </c>
      <c r="N6" s="45">
        <f t="shared" si="4"/>
        <v>24.5</v>
      </c>
      <c r="O6" s="46">
        <f t="shared" si="1"/>
        <v>0.14782608695652177</v>
      </c>
      <c r="P6" s="46">
        <f>SUBTOTAL(1,P2:P5)</f>
        <v>0.77939999999999998</v>
      </c>
      <c r="Q6" s="41" t="s">
        <v>206</v>
      </c>
      <c r="R6" s="42" t="s">
        <v>140</v>
      </c>
      <c r="S6" s="44" t="s">
        <v>16</v>
      </c>
      <c r="T6" s="42"/>
    </row>
    <row r="7" spans="1:20" s="20" customFormat="1">
      <c r="A7" s="31" t="s">
        <v>163</v>
      </c>
      <c r="B7" s="32">
        <v>38</v>
      </c>
      <c r="C7" s="34">
        <v>20.260000000000002</v>
      </c>
      <c r="D7" s="32">
        <v>6</v>
      </c>
      <c r="E7" s="32">
        <v>8</v>
      </c>
      <c r="F7" s="32">
        <v>4</v>
      </c>
      <c r="G7" s="32">
        <v>98</v>
      </c>
      <c r="H7" s="32">
        <v>83</v>
      </c>
      <c r="I7" s="35">
        <f t="shared" si="2"/>
        <v>0.15306122448979587</v>
      </c>
      <c r="J7" s="32">
        <v>17</v>
      </c>
      <c r="K7" s="32">
        <v>9</v>
      </c>
      <c r="L7" s="35">
        <f t="shared" si="0"/>
        <v>0.47058823529411764</v>
      </c>
      <c r="M7" s="32">
        <v>104</v>
      </c>
      <c r="N7" s="32">
        <v>87</v>
      </c>
      <c r="O7" s="35">
        <f t="shared" si="1"/>
        <v>0.16346153846153844</v>
      </c>
      <c r="P7" s="36">
        <v>0.69320000000000004</v>
      </c>
      <c r="Q7" s="31" t="s">
        <v>163</v>
      </c>
      <c r="R7" s="32" t="s">
        <v>142</v>
      </c>
      <c r="S7" s="33" t="s">
        <v>16</v>
      </c>
      <c r="T7" s="32"/>
    </row>
    <row r="8" spans="1:20" s="20" customFormat="1">
      <c r="A8" s="31" t="s">
        <v>164</v>
      </c>
      <c r="B8" s="32">
        <v>30</v>
      </c>
      <c r="C8" s="34">
        <v>22.08</v>
      </c>
      <c r="D8" s="32">
        <v>9</v>
      </c>
      <c r="E8" s="32">
        <v>7</v>
      </c>
      <c r="F8" s="32">
        <v>1</v>
      </c>
      <c r="G8" s="32">
        <v>85</v>
      </c>
      <c r="H8" s="32">
        <v>59</v>
      </c>
      <c r="I8" s="35">
        <f t="shared" si="2"/>
        <v>0.30588235294117649</v>
      </c>
      <c r="J8" s="32">
        <v>9</v>
      </c>
      <c r="K8" s="32">
        <v>10</v>
      </c>
      <c r="L8" s="35">
        <f t="shared" si="0"/>
        <v>-0.11111111111111116</v>
      </c>
      <c r="M8" s="32">
        <v>84</v>
      </c>
      <c r="N8" s="32">
        <v>72</v>
      </c>
      <c r="O8" s="35">
        <f t="shared" si="1"/>
        <v>0.1428571428571429</v>
      </c>
      <c r="P8" s="36">
        <v>0.72250000000000003</v>
      </c>
      <c r="Q8" s="31" t="s">
        <v>164</v>
      </c>
      <c r="R8" s="32" t="s">
        <v>141</v>
      </c>
      <c r="S8" s="33" t="s">
        <v>16</v>
      </c>
      <c r="T8" s="32"/>
    </row>
    <row r="9" spans="1:20" s="30" customFormat="1">
      <c r="A9" s="41" t="s">
        <v>207</v>
      </c>
      <c r="B9" s="45">
        <f>AVERAGE(B7:B8)</f>
        <v>34</v>
      </c>
      <c r="C9" s="45">
        <f t="shared" ref="C9:F9" si="5">AVERAGE(C7:C8)</f>
        <v>21.17</v>
      </c>
      <c r="D9" s="45">
        <f t="shared" si="5"/>
        <v>7.5</v>
      </c>
      <c r="E9" s="45">
        <f t="shared" si="5"/>
        <v>7.5</v>
      </c>
      <c r="F9" s="45">
        <f t="shared" si="5"/>
        <v>2.5</v>
      </c>
      <c r="G9" s="45">
        <f>SUBTOTAL(1,G7:G8)</f>
        <v>91.5</v>
      </c>
      <c r="H9" s="45">
        <f>SUBTOTAL(1,H7:H8)</f>
        <v>71</v>
      </c>
      <c r="I9" s="46">
        <f t="shared" si="2"/>
        <v>0.22404371584699456</v>
      </c>
      <c r="J9" s="45">
        <f>SUBTOTAL(1,J7:J8)</f>
        <v>13</v>
      </c>
      <c r="K9" s="45">
        <f>SUBTOTAL(1,K7:K8)</f>
        <v>9.5</v>
      </c>
      <c r="L9" s="46">
        <f t="shared" si="0"/>
        <v>0.26923076923076927</v>
      </c>
      <c r="M9" s="45">
        <f>SUBTOTAL(1,M7:M8)</f>
        <v>94</v>
      </c>
      <c r="N9" s="45">
        <f>SUBTOTAL(1,N7:N8)</f>
        <v>79.5</v>
      </c>
      <c r="O9" s="46">
        <f t="shared" si="1"/>
        <v>0.1542553191489362</v>
      </c>
      <c r="P9" s="46">
        <f>SUBTOTAL(1,P7:P8)</f>
        <v>0.70785000000000009</v>
      </c>
      <c r="Q9" s="41" t="s">
        <v>207</v>
      </c>
      <c r="R9" s="42" t="s">
        <v>65</v>
      </c>
      <c r="S9" s="44" t="s">
        <v>16</v>
      </c>
      <c r="T9" s="42"/>
    </row>
    <row r="10" spans="1:20" s="30" customFormat="1">
      <c r="A10" s="31" t="s">
        <v>165</v>
      </c>
      <c r="B10" s="32">
        <v>7</v>
      </c>
      <c r="C10" s="34">
        <v>16.850000000000001</v>
      </c>
      <c r="D10" s="32">
        <v>0</v>
      </c>
      <c r="E10" s="32">
        <v>1</v>
      </c>
      <c r="F10" s="32">
        <v>0</v>
      </c>
      <c r="G10" s="32">
        <v>27</v>
      </c>
      <c r="H10" s="32">
        <v>17</v>
      </c>
      <c r="I10" s="35">
        <f t="shared" si="2"/>
        <v>0.37037037037037035</v>
      </c>
      <c r="J10" s="32">
        <v>0</v>
      </c>
      <c r="K10" s="32">
        <v>0</v>
      </c>
      <c r="L10" s="35">
        <f>IF(AND(K10=0,J10=0),0,1-(K10/J10))</f>
        <v>0</v>
      </c>
      <c r="M10" s="32">
        <v>23</v>
      </c>
      <c r="N10" s="32">
        <v>18</v>
      </c>
      <c r="O10" s="35">
        <f t="shared" si="1"/>
        <v>0.21739130434782605</v>
      </c>
      <c r="P10" s="36">
        <v>0.71850000000000003</v>
      </c>
      <c r="Q10" s="31" t="s">
        <v>165</v>
      </c>
      <c r="R10" s="32" t="s">
        <v>53</v>
      </c>
      <c r="S10" s="33" t="s">
        <v>16</v>
      </c>
      <c r="T10" s="42"/>
    </row>
    <row r="11" spans="1:20" s="19" customFormat="1">
      <c r="A11" s="31" t="s">
        <v>166</v>
      </c>
      <c r="B11" s="32">
        <v>4</v>
      </c>
      <c r="C11" s="34">
        <v>22</v>
      </c>
      <c r="D11" s="32">
        <v>0</v>
      </c>
      <c r="E11" s="32">
        <v>1</v>
      </c>
      <c r="F11" s="32">
        <v>0</v>
      </c>
      <c r="G11" s="32">
        <v>13</v>
      </c>
      <c r="H11" s="32">
        <v>12</v>
      </c>
      <c r="I11" s="35">
        <f t="shared" si="2"/>
        <v>7.6923076923076872E-2</v>
      </c>
      <c r="J11" s="32">
        <v>3</v>
      </c>
      <c r="K11" s="32">
        <v>4</v>
      </c>
      <c r="L11" s="35">
        <f t="shared" si="0"/>
        <v>-0.33333333333333326</v>
      </c>
      <c r="M11" s="32">
        <v>13</v>
      </c>
      <c r="N11" s="32">
        <v>13</v>
      </c>
      <c r="O11" s="35">
        <f t="shared" si="1"/>
        <v>0</v>
      </c>
      <c r="P11" s="36">
        <v>0.8246</v>
      </c>
      <c r="Q11" s="31" t="s">
        <v>166</v>
      </c>
      <c r="R11" s="32" t="s">
        <v>54</v>
      </c>
      <c r="S11" s="33" t="s">
        <v>16</v>
      </c>
      <c r="T11" s="51"/>
    </row>
    <row r="12" spans="1:20" s="19" customFormat="1">
      <c r="A12" s="31" t="s">
        <v>167</v>
      </c>
      <c r="B12" s="32">
        <v>5</v>
      </c>
      <c r="C12" s="34">
        <v>17.399999999999999</v>
      </c>
      <c r="D12" s="32">
        <v>1</v>
      </c>
      <c r="E12" s="32">
        <v>3</v>
      </c>
      <c r="F12" s="32">
        <v>0</v>
      </c>
      <c r="G12" s="32">
        <v>14</v>
      </c>
      <c r="H12" s="32">
        <v>8</v>
      </c>
      <c r="I12" s="35">
        <f t="shared" si="2"/>
        <v>0.4285714285714286</v>
      </c>
      <c r="J12" s="32">
        <v>3</v>
      </c>
      <c r="K12" s="32">
        <v>2</v>
      </c>
      <c r="L12" s="35">
        <f t="shared" si="0"/>
        <v>0.33333333333333337</v>
      </c>
      <c r="M12" s="32">
        <v>14</v>
      </c>
      <c r="N12" s="32">
        <v>8</v>
      </c>
      <c r="O12" s="35">
        <f t="shared" si="1"/>
        <v>0.4285714285714286</v>
      </c>
      <c r="P12" s="36">
        <v>0.75570000000000004</v>
      </c>
      <c r="Q12" s="31" t="s">
        <v>167</v>
      </c>
      <c r="R12" s="32" t="s">
        <v>75</v>
      </c>
      <c r="S12" s="33" t="s">
        <v>16</v>
      </c>
      <c r="T12" s="51"/>
    </row>
    <row r="13" spans="1:20" s="19" customFormat="1">
      <c r="A13" s="31" t="s">
        <v>168</v>
      </c>
      <c r="B13" s="32">
        <v>4</v>
      </c>
      <c r="C13" s="34">
        <v>19.75</v>
      </c>
      <c r="D13" s="32">
        <v>0</v>
      </c>
      <c r="E13" s="32">
        <v>1</v>
      </c>
      <c r="F13" s="32">
        <v>0</v>
      </c>
      <c r="G13" s="32">
        <v>11</v>
      </c>
      <c r="H13" s="32">
        <v>8</v>
      </c>
      <c r="I13" s="35">
        <f t="shared" si="2"/>
        <v>0.27272727272727271</v>
      </c>
      <c r="J13" s="32">
        <v>2</v>
      </c>
      <c r="K13" s="32">
        <v>2</v>
      </c>
      <c r="L13" s="35">
        <f t="shared" si="0"/>
        <v>0</v>
      </c>
      <c r="M13" s="32">
        <v>11</v>
      </c>
      <c r="N13" s="32">
        <v>8</v>
      </c>
      <c r="O13" s="35">
        <f t="shared" si="1"/>
        <v>0.27272727272727271</v>
      </c>
      <c r="P13" s="36">
        <v>0.78849999999999998</v>
      </c>
      <c r="Q13" s="31" t="s">
        <v>168</v>
      </c>
      <c r="R13" s="32" t="s">
        <v>55</v>
      </c>
      <c r="S13" s="33" t="s">
        <v>16</v>
      </c>
      <c r="T13" s="51"/>
    </row>
    <row r="14" spans="1:20" s="19" customFormat="1">
      <c r="A14" s="31" t="s">
        <v>169</v>
      </c>
      <c r="B14" s="32">
        <v>9</v>
      </c>
      <c r="C14" s="34">
        <v>19.329999999999998</v>
      </c>
      <c r="D14" s="32">
        <v>0</v>
      </c>
      <c r="E14" s="32">
        <v>2</v>
      </c>
      <c r="F14" s="32">
        <v>0</v>
      </c>
      <c r="G14" s="32">
        <v>40</v>
      </c>
      <c r="H14" s="32">
        <v>33</v>
      </c>
      <c r="I14" s="35">
        <f t="shared" si="2"/>
        <v>0.17500000000000004</v>
      </c>
      <c r="J14" s="32">
        <v>4</v>
      </c>
      <c r="K14" s="32">
        <v>2</v>
      </c>
      <c r="L14" s="35">
        <f t="shared" si="0"/>
        <v>0.5</v>
      </c>
      <c r="M14" s="32">
        <v>43</v>
      </c>
      <c r="N14" s="32">
        <v>39</v>
      </c>
      <c r="O14" s="35">
        <f t="shared" si="1"/>
        <v>9.3023255813953543E-2</v>
      </c>
      <c r="P14" s="36">
        <v>0.8054</v>
      </c>
      <c r="Q14" s="31" t="s">
        <v>169</v>
      </c>
      <c r="R14" s="51" t="s">
        <v>221</v>
      </c>
      <c r="S14" s="33" t="s">
        <v>16</v>
      </c>
      <c r="T14" s="51"/>
    </row>
    <row r="15" spans="1:20" s="19" customFormat="1">
      <c r="A15" s="31" t="s">
        <v>170</v>
      </c>
      <c r="B15" s="32">
        <v>8</v>
      </c>
      <c r="C15" s="34">
        <v>15.25</v>
      </c>
      <c r="D15" s="32">
        <v>0</v>
      </c>
      <c r="E15" s="32">
        <v>3</v>
      </c>
      <c r="F15" s="32">
        <v>0</v>
      </c>
      <c r="G15" s="32">
        <v>20</v>
      </c>
      <c r="H15" s="32">
        <v>12</v>
      </c>
      <c r="I15" s="35">
        <f t="shared" si="2"/>
        <v>0.4</v>
      </c>
      <c r="J15" s="32">
        <v>7</v>
      </c>
      <c r="K15" s="32">
        <v>3</v>
      </c>
      <c r="L15" s="35">
        <f t="shared" si="0"/>
        <v>0.5714285714285714</v>
      </c>
      <c r="M15" s="32">
        <v>22</v>
      </c>
      <c r="N15" s="32">
        <v>12</v>
      </c>
      <c r="O15" s="35">
        <f t="shared" si="1"/>
        <v>0.45454545454545459</v>
      </c>
      <c r="P15" s="36">
        <v>0.74939999999999996</v>
      </c>
      <c r="Q15" s="31" t="s">
        <v>170</v>
      </c>
      <c r="R15" s="32" t="s">
        <v>56</v>
      </c>
      <c r="S15" s="33" t="s">
        <v>16</v>
      </c>
      <c r="T15" s="51"/>
    </row>
    <row r="16" spans="1:20" s="19" customFormat="1">
      <c r="A16" s="31" t="s">
        <v>171</v>
      </c>
      <c r="B16" s="32">
        <v>5</v>
      </c>
      <c r="C16" s="34">
        <v>19.2</v>
      </c>
      <c r="D16" s="32">
        <v>1</v>
      </c>
      <c r="E16" s="32">
        <v>0</v>
      </c>
      <c r="F16" s="32">
        <v>0</v>
      </c>
      <c r="G16" s="32">
        <v>14</v>
      </c>
      <c r="H16" s="32">
        <v>12</v>
      </c>
      <c r="I16" s="35">
        <f t="shared" si="2"/>
        <v>0.1428571428571429</v>
      </c>
      <c r="J16" s="32">
        <v>0</v>
      </c>
      <c r="K16" s="32">
        <v>0</v>
      </c>
      <c r="L16" s="35">
        <f>IF(AND(K16=0,J16=0),0,1-(K16/J16))</f>
        <v>0</v>
      </c>
      <c r="M16" s="32">
        <v>15</v>
      </c>
      <c r="N16" s="32">
        <v>14</v>
      </c>
      <c r="O16" s="35">
        <f t="shared" si="1"/>
        <v>6.6666666666666652E-2</v>
      </c>
      <c r="P16" s="36">
        <v>0.85519999999999996</v>
      </c>
      <c r="Q16" s="31" t="s">
        <v>171</v>
      </c>
      <c r="R16" s="32" t="s">
        <v>57</v>
      </c>
      <c r="S16" s="33" t="s">
        <v>16</v>
      </c>
      <c r="T16" s="51"/>
    </row>
    <row r="17" spans="1:20" s="19" customFormat="1">
      <c r="A17" s="31" t="s">
        <v>172</v>
      </c>
      <c r="B17" s="32">
        <v>7</v>
      </c>
      <c r="C17" s="34">
        <v>16.29</v>
      </c>
      <c r="D17" s="32">
        <v>2</v>
      </c>
      <c r="E17" s="32">
        <v>0</v>
      </c>
      <c r="F17" s="32">
        <v>0</v>
      </c>
      <c r="G17" s="32">
        <v>23</v>
      </c>
      <c r="H17" s="32">
        <v>17</v>
      </c>
      <c r="I17" s="35">
        <f t="shared" si="2"/>
        <v>0.26086956521739135</v>
      </c>
      <c r="J17" s="32">
        <v>2</v>
      </c>
      <c r="K17" s="32">
        <v>2</v>
      </c>
      <c r="L17" s="35">
        <f t="shared" si="0"/>
        <v>0</v>
      </c>
      <c r="M17" s="32">
        <v>20</v>
      </c>
      <c r="N17" s="32">
        <v>16</v>
      </c>
      <c r="O17" s="35">
        <f t="shared" si="1"/>
        <v>0.19999999999999996</v>
      </c>
      <c r="P17" s="36">
        <v>0.80510000000000004</v>
      </c>
      <c r="Q17" s="31" t="s">
        <v>172</v>
      </c>
      <c r="R17" s="32" t="s">
        <v>58</v>
      </c>
      <c r="S17" s="33" t="s">
        <v>16</v>
      </c>
      <c r="T17" s="51"/>
    </row>
    <row r="18" spans="1:20" s="30" customFormat="1">
      <c r="A18" s="41" t="s">
        <v>208</v>
      </c>
      <c r="B18" s="45">
        <f>AVERAGE(B10:B17)</f>
        <v>6.125</v>
      </c>
      <c r="C18" s="45">
        <f t="shared" ref="C18:F18" si="6">AVERAGE(C10:C17)</f>
        <v>18.258749999999999</v>
      </c>
      <c r="D18" s="45">
        <f t="shared" si="6"/>
        <v>0.5</v>
      </c>
      <c r="E18" s="45">
        <f t="shared" si="6"/>
        <v>1.375</v>
      </c>
      <c r="F18" s="45">
        <f t="shared" si="6"/>
        <v>0</v>
      </c>
      <c r="G18" s="45">
        <f>SUBTOTAL(1,G10:G17)</f>
        <v>20.25</v>
      </c>
      <c r="H18" s="45">
        <f>SUBTOTAL(1,H10:H17)</f>
        <v>14.875</v>
      </c>
      <c r="I18" s="46">
        <f t="shared" si="2"/>
        <v>0.26543209876543206</v>
      </c>
      <c r="J18" s="45">
        <f>SUBTOTAL(1,J10:J17)</f>
        <v>2.625</v>
      </c>
      <c r="K18" s="45">
        <f>SUBTOTAL(1,K10:K17)</f>
        <v>1.875</v>
      </c>
      <c r="L18" s="46">
        <f t="shared" si="0"/>
        <v>0.2857142857142857</v>
      </c>
      <c r="M18" s="45">
        <f>SUBTOTAL(1,M10:M17)</f>
        <v>20.125</v>
      </c>
      <c r="N18" s="45">
        <f>SUBTOTAL(1,N10:N17)</f>
        <v>16</v>
      </c>
      <c r="O18" s="46">
        <f t="shared" si="1"/>
        <v>0.20496894409937894</v>
      </c>
      <c r="P18" s="46">
        <f>SUBTOTAL(1,P10:P17)</f>
        <v>0.78780000000000006</v>
      </c>
      <c r="Q18" s="41" t="s">
        <v>208</v>
      </c>
      <c r="R18" s="42" t="s">
        <v>66</v>
      </c>
      <c r="S18" s="44" t="s">
        <v>16</v>
      </c>
      <c r="T18" s="42"/>
    </row>
    <row r="19" spans="1:20" s="20" customFormat="1">
      <c r="A19" s="31" t="s">
        <v>173</v>
      </c>
      <c r="B19" s="32">
        <v>40</v>
      </c>
      <c r="C19" s="34">
        <v>18.45</v>
      </c>
      <c r="D19" s="32">
        <v>8</v>
      </c>
      <c r="E19" s="32">
        <v>4</v>
      </c>
      <c r="F19" s="32">
        <v>1</v>
      </c>
      <c r="G19" s="32">
        <v>63</v>
      </c>
      <c r="H19" s="32">
        <v>38</v>
      </c>
      <c r="I19" s="35">
        <f t="shared" si="2"/>
        <v>0.39682539682539686</v>
      </c>
      <c r="J19" s="32">
        <v>1</v>
      </c>
      <c r="K19" s="32">
        <v>8</v>
      </c>
      <c r="L19" s="35">
        <f t="shared" si="0"/>
        <v>-7</v>
      </c>
      <c r="M19" s="32">
        <v>52</v>
      </c>
      <c r="N19" s="32">
        <v>37</v>
      </c>
      <c r="O19" s="35">
        <f t="shared" si="1"/>
        <v>0.28846153846153844</v>
      </c>
      <c r="P19" s="36">
        <v>0.41539999999999999</v>
      </c>
      <c r="Q19" s="31" t="s">
        <v>173</v>
      </c>
      <c r="R19" s="32" t="s">
        <v>74</v>
      </c>
      <c r="S19" s="33" t="s">
        <v>16</v>
      </c>
      <c r="T19" s="32"/>
    </row>
    <row r="20" spans="1:20" s="30" customFormat="1">
      <c r="A20" s="41" t="s">
        <v>209</v>
      </c>
      <c r="B20" s="45">
        <f>AVERAGE(B19)</f>
        <v>40</v>
      </c>
      <c r="C20" s="45">
        <f t="shared" ref="C20:F20" si="7">AVERAGE(C19)</f>
        <v>18.45</v>
      </c>
      <c r="D20" s="45">
        <f t="shared" si="7"/>
        <v>8</v>
      </c>
      <c r="E20" s="45">
        <f t="shared" si="7"/>
        <v>4</v>
      </c>
      <c r="F20" s="45">
        <f t="shared" si="7"/>
        <v>1</v>
      </c>
      <c r="G20" s="45">
        <f>SUBTOTAL(1,G19)</f>
        <v>63</v>
      </c>
      <c r="H20" s="45">
        <f>SUBTOTAL(1,H19)</f>
        <v>38</v>
      </c>
      <c r="I20" s="46">
        <f t="shared" si="2"/>
        <v>0.39682539682539686</v>
      </c>
      <c r="J20" s="45">
        <f>SUBTOTAL(1,J19)</f>
        <v>1</v>
      </c>
      <c r="K20" s="45">
        <f>SUBTOTAL(1,K19)</f>
        <v>8</v>
      </c>
      <c r="L20" s="46">
        <f t="shared" si="0"/>
        <v>-7</v>
      </c>
      <c r="M20" s="45">
        <f>SUBTOTAL(1,M19)</f>
        <v>52</v>
      </c>
      <c r="N20" s="45">
        <f>SUBTOTAL(1,N19)</f>
        <v>37</v>
      </c>
      <c r="O20" s="46">
        <f t="shared" si="1"/>
        <v>0.28846153846153844</v>
      </c>
      <c r="P20" s="46">
        <f>SUBTOTAL(1,P19)</f>
        <v>0.41539999999999999</v>
      </c>
      <c r="Q20" s="41" t="s">
        <v>209</v>
      </c>
      <c r="R20" s="42" t="s">
        <v>85</v>
      </c>
      <c r="S20" s="44" t="s">
        <v>16</v>
      </c>
      <c r="T20" s="42"/>
    </row>
    <row r="21" spans="1:20" s="19" customFormat="1">
      <c r="A21" s="31" t="s">
        <v>174</v>
      </c>
      <c r="B21" s="32">
        <v>6</v>
      </c>
      <c r="C21" s="34">
        <v>15.5</v>
      </c>
      <c r="D21" s="32">
        <v>1</v>
      </c>
      <c r="E21" s="32">
        <v>0</v>
      </c>
      <c r="F21" s="32">
        <v>0</v>
      </c>
      <c r="G21" s="32">
        <v>15</v>
      </c>
      <c r="H21" s="32">
        <v>7</v>
      </c>
      <c r="I21" s="35">
        <f t="shared" si="2"/>
        <v>0.53333333333333333</v>
      </c>
      <c r="J21" s="32">
        <v>3</v>
      </c>
      <c r="K21" s="32">
        <v>1</v>
      </c>
      <c r="L21" s="35">
        <f t="shared" si="0"/>
        <v>0.66666666666666674</v>
      </c>
      <c r="M21" s="32">
        <v>15</v>
      </c>
      <c r="N21" s="32">
        <v>6</v>
      </c>
      <c r="O21" s="35">
        <f t="shared" si="1"/>
        <v>0.6</v>
      </c>
      <c r="P21" s="36">
        <v>0.3765</v>
      </c>
      <c r="Q21" s="31" t="s">
        <v>174</v>
      </c>
      <c r="R21" s="32" t="s">
        <v>25</v>
      </c>
      <c r="S21" s="33" t="s">
        <v>17</v>
      </c>
      <c r="T21" s="51"/>
    </row>
    <row r="22" spans="1:20" s="19" customFormat="1">
      <c r="A22" s="31" t="s">
        <v>175</v>
      </c>
      <c r="B22" s="32">
        <v>5</v>
      </c>
      <c r="C22" s="34">
        <v>18</v>
      </c>
      <c r="D22" s="32">
        <v>1</v>
      </c>
      <c r="E22" s="32">
        <v>0</v>
      </c>
      <c r="F22" s="32">
        <v>2</v>
      </c>
      <c r="G22" s="32">
        <v>14</v>
      </c>
      <c r="H22" s="32">
        <v>12</v>
      </c>
      <c r="I22" s="35">
        <f t="shared" si="2"/>
        <v>0.1428571428571429</v>
      </c>
      <c r="J22" s="32">
        <v>1</v>
      </c>
      <c r="K22" s="32">
        <v>1</v>
      </c>
      <c r="L22" s="35">
        <f t="shared" si="0"/>
        <v>0</v>
      </c>
      <c r="M22" s="32">
        <v>10</v>
      </c>
      <c r="N22" s="32">
        <v>8</v>
      </c>
      <c r="O22" s="35">
        <f t="shared" si="1"/>
        <v>0.19999999999999996</v>
      </c>
      <c r="P22" s="36">
        <v>0.80249999999999999</v>
      </c>
      <c r="Q22" s="31" t="s">
        <v>175</v>
      </c>
      <c r="R22" s="32" t="s">
        <v>27</v>
      </c>
      <c r="S22" s="33" t="s">
        <v>17</v>
      </c>
      <c r="T22" s="51"/>
    </row>
    <row r="23" spans="1:20" s="19" customFormat="1">
      <c r="A23" s="31" t="s">
        <v>176</v>
      </c>
      <c r="B23" s="32">
        <v>10</v>
      </c>
      <c r="C23" s="34">
        <v>21.3</v>
      </c>
      <c r="D23" s="32">
        <v>1</v>
      </c>
      <c r="E23" s="32">
        <v>2</v>
      </c>
      <c r="F23" s="32">
        <v>2</v>
      </c>
      <c r="G23" s="32">
        <v>34</v>
      </c>
      <c r="H23" s="32">
        <v>17</v>
      </c>
      <c r="I23" s="35">
        <f t="shared" si="2"/>
        <v>0.5</v>
      </c>
      <c r="J23" s="32">
        <v>5</v>
      </c>
      <c r="K23" s="32">
        <v>1</v>
      </c>
      <c r="L23" s="35">
        <f t="shared" si="0"/>
        <v>0.8</v>
      </c>
      <c r="M23" s="32">
        <v>31</v>
      </c>
      <c r="N23" s="32">
        <v>13</v>
      </c>
      <c r="O23" s="35">
        <f t="shared" si="1"/>
        <v>0.58064516129032251</v>
      </c>
      <c r="P23" s="36">
        <v>0.64270000000000005</v>
      </c>
      <c r="Q23" s="31" t="s">
        <v>176</v>
      </c>
      <c r="R23" s="32" t="s">
        <v>28</v>
      </c>
      <c r="S23" s="33" t="s">
        <v>17</v>
      </c>
      <c r="T23" s="51"/>
    </row>
    <row r="24" spans="1:20" s="19" customFormat="1">
      <c r="A24" s="31" t="s">
        <v>177</v>
      </c>
      <c r="B24" s="32">
        <v>15</v>
      </c>
      <c r="C24" s="34">
        <v>18</v>
      </c>
      <c r="D24" s="32">
        <v>2</v>
      </c>
      <c r="E24" s="32">
        <v>5</v>
      </c>
      <c r="F24" s="32">
        <v>3</v>
      </c>
      <c r="G24" s="32">
        <v>36</v>
      </c>
      <c r="H24" s="32">
        <v>20</v>
      </c>
      <c r="I24" s="35">
        <f t="shared" si="2"/>
        <v>0.44444444444444442</v>
      </c>
      <c r="J24" s="32">
        <v>8</v>
      </c>
      <c r="K24" s="32">
        <v>6</v>
      </c>
      <c r="L24" s="35">
        <f t="shared" si="0"/>
        <v>0.25</v>
      </c>
      <c r="M24" s="32">
        <v>36</v>
      </c>
      <c r="N24" s="32">
        <v>19</v>
      </c>
      <c r="O24" s="35">
        <f t="shared" si="1"/>
        <v>0.47222222222222221</v>
      </c>
      <c r="P24" s="36">
        <v>0.72330000000000005</v>
      </c>
      <c r="Q24" s="31" t="s">
        <v>177</v>
      </c>
      <c r="R24" s="32" t="s">
        <v>26</v>
      </c>
      <c r="S24" s="33" t="s">
        <v>17</v>
      </c>
      <c r="T24" s="51"/>
    </row>
    <row r="25" spans="1:20" s="30" customFormat="1">
      <c r="A25" s="41" t="s">
        <v>210</v>
      </c>
      <c r="B25" s="45">
        <f>AVERAGE(B21:B24)</f>
        <v>9</v>
      </c>
      <c r="C25" s="45">
        <f t="shared" ref="C25:F25" si="8">AVERAGE(C21:C24)</f>
        <v>18.2</v>
      </c>
      <c r="D25" s="45">
        <f t="shared" si="8"/>
        <v>1.25</v>
      </c>
      <c r="E25" s="45">
        <f t="shared" si="8"/>
        <v>1.75</v>
      </c>
      <c r="F25" s="45">
        <f t="shared" si="8"/>
        <v>1.75</v>
      </c>
      <c r="G25" s="45">
        <f>SUBTOTAL(1,G21:G24)</f>
        <v>24.75</v>
      </c>
      <c r="H25" s="45">
        <f>SUBTOTAL(1,H21:H24)</f>
        <v>14</v>
      </c>
      <c r="I25" s="46">
        <f t="shared" si="2"/>
        <v>0.43434343434343436</v>
      </c>
      <c r="J25" s="45">
        <f>SUBTOTAL(1,J21:J24)</f>
        <v>4.25</v>
      </c>
      <c r="K25" s="45">
        <f>SUBTOTAL(1,K21:K24)</f>
        <v>2.25</v>
      </c>
      <c r="L25" s="46">
        <f t="shared" si="0"/>
        <v>0.47058823529411764</v>
      </c>
      <c r="M25" s="45">
        <f>SUBTOTAL(1,M21:M24)</f>
        <v>23</v>
      </c>
      <c r="N25" s="45">
        <f>SUBTOTAL(1,N21:N24)</f>
        <v>11.5</v>
      </c>
      <c r="O25" s="46">
        <f t="shared" si="1"/>
        <v>0.5</v>
      </c>
      <c r="P25" s="46">
        <f>SUBTOTAL(1,P21:P24)</f>
        <v>0.63624999999999998</v>
      </c>
      <c r="Q25" s="41" t="s">
        <v>210</v>
      </c>
      <c r="R25" s="42" t="s">
        <v>76</v>
      </c>
      <c r="S25" s="44" t="s">
        <v>17</v>
      </c>
      <c r="T25" s="42"/>
    </row>
    <row r="26" spans="1:20" s="19" customFormat="1">
      <c r="A26" s="31" t="s">
        <v>178</v>
      </c>
      <c r="B26" s="32">
        <v>18</v>
      </c>
      <c r="C26" s="34">
        <v>26.16</v>
      </c>
      <c r="D26" s="32">
        <v>2</v>
      </c>
      <c r="E26" s="32">
        <v>12</v>
      </c>
      <c r="F26" s="32">
        <v>1</v>
      </c>
      <c r="G26" s="32">
        <v>48</v>
      </c>
      <c r="H26" s="32">
        <v>36</v>
      </c>
      <c r="I26" s="35">
        <f t="shared" si="2"/>
        <v>0.25</v>
      </c>
      <c r="J26" s="32">
        <v>2</v>
      </c>
      <c r="K26" s="32">
        <v>6</v>
      </c>
      <c r="L26" s="35">
        <f t="shared" si="0"/>
        <v>-2</v>
      </c>
      <c r="M26" s="32">
        <v>40</v>
      </c>
      <c r="N26" s="32">
        <v>37</v>
      </c>
      <c r="O26" s="35">
        <f t="shared" si="1"/>
        <v>7.4999999999999956E-2</v>
      </c>
      <c r="P26" s="36">
        <v>0.42509999999999998</v>
      </c>
      <c r="Q26" s="31" t="s">
        <v>178</v>
      </c>
      <c r="R26" s="32" t="s">
        <v>29</v>
      </c>
      <c r="S26" s="33" t="s">
        <v>17</v>
      </c>
      <c r="T26" s="51"/>
    </row>
    <row r="27" spans="1:20" s="19" customFormat="1">
      <c r="A27" s="31" t="s">
        <v>179</v>
      </c>
      <c r="B27" s="32">
        <v>5</v>
      </c>
      <c r="C27" s="34">
        <v>13.2</v>
      </c>
      <c r="D27" s="32">
        <v>1</v>
      </c>
      <c r="E27" s="32">
        <v>0</v>
      </c>
      <c r="F27" s="32">
        <v>0</v>
      </c>
      <c r="G27" s="32">
        <v>10</v>
      </c>
      <c r="H27" s="32">
        <v>10</v>
      </c>
      <c r="I27" s="35">
        <f t="shared" si="2"/>
        <v>0</v>
      </c>
      <c r="J27" s="32">
        <v>0</v>
      </c>
      <c r="K27" s="32">
        <v>0</v>
      </c>
      <c r="L27" s="35">
        <f>IF(AND(K27=0,J27=0),0,1-(K27/J27))</f>
        <v>0</v>
      </c>
      <c r="M27" s="32">
        <v>8</v>
      </c>
      <c r="N27" s="32">
        <v>6</v>
      </c>
      <c r="O27" s="35">
        <f t="shared" si="1"/>
        <v>0.25</v>
      </c>
      <c r="P27" s="36">
        <v>0.78779999999999994</v>
      </c>
      <c r="Q27" s="31" t="s">
        <v>179</v>
      </c>
      <c r="R27" s="32" t="s">
        <v>71</v>
      </c>
      <c r="S27" s="33" t="s">
        <v>17</v>
      </c>
      <c r="T27" s="51"/>
    </row>
    <row r="28" spans="1:20" s="19" customFormat="1">
      <c r="A28" s="31" t="s">
        <v>180</v>
      </c>
      <c r="B28" s="32">
        <v>9</v>
      </c>
      <c r="C28" s="34">
        <v>19.88</v>
      </c>
      <c r="D28" s="32">
        <v>3</v>
      </c>
      <c r="E28" s="32">
        <v>7</v>
      </c>
      <c r="F28" s="32">
        <v>0</v>
      </c>
      <c r="G28" s="32">
        <v>25</v>
      </c>
      <c r="H28" s="32">
        <v>14</v>
      </c>
      <c r="I28" s="35">
        <f t="shared" si="2"/>
        <v>0.43999999999999995</v>
      </c>
      <c r="J28" s="32">
        <v>1</v>
      </c>
      <c r="K28" s="32">
        <v>2</v>
      </c>
      <c r="L28" s="35">
        <f t="shared" ref="L28:L59" si="9">IF(AND(K28=0,J28=0),0,1-(K28/J28))</f>
        <v>-1</v>
      </c>
      <c r="M28" s="32">
        <v>21</v>
      </c>
      <c r="N28" s="32">
        <v>10</v>
      </c>
      <c r="O28" s="35">
        <f t="shared" si="1"/>
        <v>0.52380952380952384</v>
      </c>
      <c r="P28" s="36">
        <v>0.3574</v>
      </c>
      <c r="Q28" s="31" t="s">
        <v>180</v>
      </c>
      <c r="R28" s="32" t="s">
        <v>73</v>
      </c>
      <c r="S28" s="33" t="s">
        <v>17</v>
      </c>
      <c r="T28" s="51"/>
    </row>
    <row r="29" spans="1:20" s="19" customFormat="1">
      <c r="A29" s="31" t="s">
        <v>181</v>
      </c>
      <c r="B29" s="32">
        <v>14</v>
      </c>
      <c r="C29" s="34">
        <v>14.28</v>
      </c>
      <c r="D29" s="32">
        <v>3</v>
      </c>
      <c r="E29" s="32">
        <v>13</v>
      </c>
      <c r="F29" s="32">
        <v>1</v>
      </c>
      <c r="G29" s="32">
        <v>36</v>
      </c>
      <c r="H29" s="32">
        <v>36</v>
      </c>
      <c r="I29" s="35">
        <f t="shared" si="2"/>
        <v>0</v>
      </c>
      <c r="J29" s="32">
        <v>8</v>
      </c>
      <c r="K29" s="32">
        <v>9</v>
      </c>
      <c r="L29" s="35">
        <f t="shared" si="9"/>
        <v>-0.125</v>
      </c>
      <c r="M29" s="32">
        <v>32</v>
      </c>
      <c r="N29" s="32">
        <v>32</v>
      </c>
      <c r="O29" s="35">
        <f t="shared" si="1"/>
        <v>0</v>
      </c>
      <c r="P29" s="36">
        <v>0.86699999999999999</v>
      </c>
      <c r="Q29" s="31" t="s">
        <v>181</v>
      </c>
      <c r="R29" s="32" t="s">
        <v>72</v>
      </c>
      <c r="S29" s="33" t="s">
        <v>17</v>
      </c>
      <c r="T29" s="51"/>
    </row>
    <row r="30" spans="1:20" s="30" customFormat="1">
      <c r="A30" s="41" t="s">
        <v>211</v>
      </c>
      <c r="B30" s="45">
        <f>AVERAGE(B26:B29)</f>
        <v>11.5</v>
      </c>
      <c r="C30" s="45">
        <f t="shared" ref="C30:F30" si="10">AVERAGE(C26:C29)</f>
        <v>18.38</v>
      </c>
      <c r="D30" s="45">
        <f t="shared" si="10"/>
        <v>2.25</v>
      </c>
      <c r="E30" s="45">
        <f t="shared" si="10"/>
        <v>8</v>
      </c>
      <c r="F30" s="45">
        <f t="shared" si="10"/>
        <v>0.5</v>
      </c>
      <c r="G30" s="45">
        <f>SUBTOTAL(1,G26:G29)</f>
        <v>29.75</v>
      </c>
      <c r="H30" s="45">
        <f>SUBTOTAL(1,H26:H29)</f>
        <v>24</v>
      </c>
      <c r="I30" s="46">
        <f t="shared" si="2"/>
        <v>0.19327731092436973</v>
      </c>
      <c r="J30" s="45">
        <f>SUBTOTAL(1,J26:J29)</f>
        <v>2.75</v>
      </c>
      <c r="K30" s="45">
        <f>SUBTOTAL(1,K26:K29)</f>
        <v>4.25</v>
      </c>
      <c r="L30" s="46">
        <f t="shared" si="9"/>
        <v>-0.54545454545454541</v>
      </c>
      <c r="M30" s="45">
        <f>SUBTOTAL(1,M26:M29)</f>
        <v>25.25</v>
      </c>
      <c r="N30" s="45">
        <f>SUBTOTAL(1,N26:N29)</f>
        <v>21.25</v>
      </c>
      <c r="O30" s="46">
        <f t="shared" si="1"/>
        <v>0.15841584158415845</v>
      </c>
      <c r="P30" s="46">
        <f>SUBTOTAL(1,P26:P29)</f>
        <v>0.60932499999999989</v>
      </c>
      <c r="Q30" s="41" t="s">
        <v>211</v>
      </c>
      <c r="R30" s="42" t="s">
        <v>77</v>
      </c>
      <c r="S30" s="44" t="s">
        <v>17</v>
      </c>
      <c r="T30" s="42"/>
    </row>
    <row r="31" spans="1:20" s="19" customFormat="1">
      <c r="A31" s="31" t="s">
        <v>182</v>
      </c>
      <c r="B31" s="32">
        <v>7</v>
      </c>
      <c r="C31" s="34">
        <v>9.7100000000000009</v>
      </c>
      <c r="D31" s="32">
        <v>0</v>
      </c>
      <c r="E31" s="32">
        <v>5</v>
      </c>
      <c r="F31" s="32">
        <v>0</v>
      </c>
      <c r="G31" s="32">
        <v>14</v>
      </c>
      <c r="H31" s="32">
        <v>13</v>
      </c>
      <c r="I31" s="35">
        <f t="shared" si="2"/>
        <v>7.1428571428571397E-2</v>
      </c>
      <c r="J31" s="32">
        <v>2</v>
      </c>
      <c r="K31" s="32">
        <v>1</v>
      </c>
      <c r="L31" s="35">
        <f t="shared" si="9"/>
        <v>0.5</v>
      </c>
      <c r="M31" s="32">
        <v>11</v>
      </c>
      <c r="N31" s="32">
        <v>9</v>
      </c>
      <c r="O31" s="35">
        <f t="shared" si="1"/>
        <v>0.18181818181818177</v>
      </c>
      <c r="P31" s="36">
        <v>0.74350000000000005</v>
      </c>
      <c r="Q31" s="31" t="s">
        <v>182</v>
      </c>
      <c r="R31" s="32" t="s">
        <v>70</v>
      </c>
      <c r="S31" s="33" t="s">
        <v>17</v>
      </c>
      <c r="T31" s="51"/>
    </row>
    <row r="32" spans="1:20" s="30" customFormat="1">
      <c r="A32" s="41" t="s">
        <v>212</v>
      </c>
      <c r="B32" s="45">
        <f>AVERAGE(B31)</f>
        <v>7</v>
      </c>
      <c r="C32" s="45">
        <f t="shared" ref="C32:F32" si="11">AVERAGE(C31)</f>
        <v>9.7100000000000009</v>
      </c>
      <c r="D32" s="45">
        <f t="shared" si="11"/>
        <v>0</v>
      </c>
      <c r="E32" s="45">
        <f t="shared" si="11"/>
        <v>5</v>
      </c>
      <c r="F32" s="45">
        <f t="shared" si="11"/>
        <v>0</v>
      </c>
      <c r="G32" s="45">
        <f>SUBTOTAL(1,G31)</f>
        <v>14</v>
      </c>
      <c r="H32" s="45">
        <f>SUBTOTAL(1,H31)</f>
        <v>13</v>
      </c>
      <c r="I32" s="46">
        <f t="shared" si="2"/>
        <v>7.1428571428571397E-2</v>
      </c>
      <c r="J32" s="45">
        <f>SUBTOTAL(1,J31)</f>
        <v>2</v>
      </c>
      <c r="K32" s="45">
        <f>SUBTOTAL(1,K31)</f>
        <v>1</v>
      </c>
      <c r="L32" s="46">
        <f t="shared" si="9"/>
        <v>0.5</v>
      </c>
      <c r="M32" s="45">
        <f>SUBTOTAL(1,M31)</f>
        <v>11</v>
      </c>
      <c r="N32" s="45">
        <f>SUBTOTAL(1,N31)</f>
        <v>9</v>
      </c>
      <c r="O32" s="46">
        <f t="shared" si="1"/>
        <v>0.18181818181818177</v>
      </c>
      <c r="P32" s="46">
        <f>SUBTOTAL(1,P31)</f>
        <v>0.74350000000000005</v>
      </c>
      <c r="Q32" s="41" t="s">
        <v>212</v>
      </c>
      <c r="R32" s="42" t="s">
        <v>78</v>
      </c>
      <c r="S32" s="44" t="s">
        <v>17</v>
      </c>
      <c r="T32" s="42"/>
    </row>
    <row r="33" spans="1:20" s="19" customFormat="1">
      <c r="A33" s="31" t="s">
        <v>183</v>
      </c>
      <c r="B33" s="32">
        <v>3</v>
      </c>
      <c r="C33" s="34">
        <v>17.670000000000002</v>
      </c>
      <c r="D33" s="32">
        <v>0</v>
      </c>
      <c r="E33" s="32">
        <v>0</v>
      </c>
      <c r="F33" s="32">
        <v>1</v>
      </c>
      <c r="G33" s="32">
        <v>10</v>
      </c>
      <c r="H33" s="32">
        <v>13</v>
      </c>
      <c r="I33" s="35">
        <f t="shared" si="2"/>
        <v>-0.30000000000000004</v>
      </c>
      <c r="J33" s="32">
        <v>0</v>
      </c>
      <c r="K33" s="32">
        <v>0</v>
      </c>
      <c r="L33" s="35">
        <f t="shared" si="9"/>
        <v>0</v>
      </c>
      <c r="M33" s="32">
        <v>6</v>
      </c>
      <c r="N33" s="32">
        <v>7</v>
      </c>
      <c r="O33" s="35">
        <f t="shared" si="1"/>
        <v>-0.16666666666666674</v>
      </c>
      <c r="P33" s="36">
        <v>0.85209999999999997</v>
      </c>
      <c r="Q33" s="31" t="s">
        <v>183</v>
      </c>
      <c r="R33" s="32" t="s">
        <v>68</v>
      </c>
      <c r="S33" s="33" t="s">
        <v>59</v>
      </c>
      <c r="T33" s="51"/>
    </row>
    <row r="34" spans="1:20" s="19" customFormat="1">
      <c r="A34" s="31" t="s">
        <v>184</v>
      </c>
      <c r="B34" s="32">
        <v>6</v>
      </c>
      <c r="C34" s="34">
        <v>15.83</v>
      </c>
      <c r="D34" s="32">
        <v>0</v>
      </c>
      <c r="E34" s="32">
        <v>8</v>
      </c>
      <c r="F34" s="32">
        <v>0</v>
      </c>
      <c r="G34" s="34">
        <v>17</v>
      </c>
      <c r="H34" s="34">
        <v>13</v>
      </c>
      <c r="I34" s="35">
        <f t="shared" si="2"/>
        <v>0.23529411764705888</v>
      </c>
      <c r="J34" s="34">
        <v>1</v>
      </c>
      <c r="K34" s="34">
        <v>2</v>
      </c>
      <c r="L34" s="35">
        <f t="shared" si="9"/>
        <v>-1</v>
      </c>
      <c r="M34" s="34">
        <v>14</v>
      </c>
      <c r="N34" s="34">
        <v>19</v>
      </c>
      <c r="O34" s="35">
        <f t="shared" si="1"/>
        <v>-0.35714285714285721</v>
      </c>
      <c r="P34" s="36">
        <v>0.68420000000000003</v>
      </c>
      <c r="Q34" s="31" t="s">
        <v>184</v>
      </c>
      <c r="R34" s="32" t="s">
        <v>30</v>
      </c>
      <c r="S34" s="33" t="s">
        <v>59</v>
      </c>
      <c r="T34" s="51"/>
    </row>
    <row r="35" spans="1:20" s="19" customFormat="1">
      <c r="A35" s="31" t="s">
        <v>185</v>
      </c>
      <c r="B35" s="32">
        <v>5</v>
      </c>
      <c r="C35" s="34">
        <v>17.600000000000001</v>
      </c>
      <c r="D35" s="32">
        <v>0</v>
      </c>
      <c r="E35" s="32">
        <v>7</v>
      </c>
      <c r="F35" s="32">
        <v>0</v>
      </c>
      <c r="G35" s="32">
        <v>13</v>
      </c>
      <c r="H35" s="32">
        <v>13</v>
      </c>
      <c r="I35" s="35">
        <f t="shared" si="2"/>
        <v>0</v>
      </c>
      <c r="J35" s="32">
        <v>2</v>
      </c>
      <c r="K35" s="32">
        <v>2</v>
      </c>
      <c r="L35" s="35">
        <f t="shared" si="9"/>
        <v>0</v>
      </c>
      <c r="M35" s="32">
        <v>11</v>
      </c>
      <c r="N35" s="32">
        <v>18</v>
      </c>
      <c r="O35" s="35">
        <f t="shared" si="1"/>
        <v>-0.63636363636363646</v>
      </c>
      <c r="P35" s="36">
        <v>0.78839999999999999</v>
      </c>
      <c r="Q35" s="31" t="s">
        <v>185</v>
      </c>
      <c r="R35" s="32" t="s">
        <v>69</v>
      </c>
      <c r="S35" s="33" t="s">
        <v>59</v>
      </c>
      <c r="T35" s="51"/>
    </row>
    <row r="36" spans="1:20" s="30" customFormat="1">
      <c r="A36" s="41" t="s">
        <v>213</v>
      </c>
      <c r="B36" s="45">
        <f>AVERAGE(B33:B35)</f>
        <v>4.666666666666667</v>
      </c>
      <c r="C36" s="45">
        <f t="shared" ref="C36:F36" si="12">AVERAGE(C33:C35)</f>
        <v>17.033333333333335</v>
      </c>
      <c r="D36" s="45">
        <f t="shared" si="12"/>
        <v>0</v>
      </c>
      <c r="E36" s="45">
        <f t="shared" si="12"/>
        <v>5</v>
      </c>
      <c r="F36" s="45">
        <f t="shared" si="12"/>
        <v>0.33333333333333331</v>
      </c>
      <c r="G36" s="45">
        <f>SUBTOTAL(1,G33:G35)</f>
        <v>13.333333333333334</v>
      </c>
      <c r="H36" s="45">
        <f>SUBTOTAL(1,H33:H35)</f>
        <v>13</v>
      </c>
      <c r="I36" s="46">
        <f t="shared" si="2"/>
        <v>2.5000000000000022E-2</v>
      </c>
      <c r="J36" s="45">
        <f>SUBTOTAL(1,J33:J35)</f>
        <v>1</v>
      </c>
      <c r="K36" s="45">
        <f>SUBTOTAL(1,K33:K35)</f>
        <v>1.3333333333333333</v>
      </c>
      <c r="L36" s="46">
        <f t="shared" si="9"/>
        <v>-0.33333333333333326</v>
      </c>
      <c r="M36" s="45">
        <f>SUBTOTAL(1,M33:M35)</f>
        <v>10.333333333333334</v>
      </c>
      <c r="N36" s="45">
        <f>SUBTOTAL(1,N33:N35)</f>
        <v>14.666666666666666</v>
      </c>
      <c r="O36" s="46">
        <f t="shared" si="1"/>
        <v>-0.41935483870967727</v>
      </c>
      <c r="P36" s="46">
        <f>SUBTOTAL(1,P33:P35)</f>
        <v>0.77490000000000003</v>
      </c>
      <c r="Q36" s="41" t="s">
        <v>213</v>
      </c>
      <c r="R36" s="42" t="s">
        <v>220</v>
      </c>
      <c r="S36" s="44" t="s">
        <v>59</v>
      </c>
      <c r="T36" s="42"/>
    </row>
    <row r="37" spans="1:20" s="19" customFormat="1">
      <c r="A37" s="31" t="s">
        <v>186</v>
      </c>
      <c r="B37" s="32">
        <v>8</v>
      </c>
      <c r="C37" s="34">
        <v>20.75</v>
      </c>
      <c r="D37" s="32">
        <v>1</v>
      </c>
      <c r="E37" s="32">
        <v>4</v>
      </c>
      <c r="F37" s="32">
        <v>1</v>
      </c>
      <c r="G37" s="32">
        <v>24</v>
      </c>
      <c r="H37" s="32">
        <v>29</v>
      </c>
      <c r="I37" s="35">
        <f t="shared" si="2"/>
        <v>-0.20833333333333326</v>
      </c>
      <c r="J37" s="32">
        <v>5</v>
      </c>
      <c r="K37" s="32">
        <v>3</v>
      </c>
      <c r="L37" s="35">
        <f t="shared" si="9"/>
        <v>0.4</v>
      </c>
      <c r="M37" s="32">
        <v>25</v>
      </c>
      <c r="N37" s="32">
        <v>25</v>
      </c>
      <c r="O37" s="35">
        <f t="shared" si="1"/>
        <v>0</v>
      </c>
      <c r="P37" s="36">
        <v>0.70030000000000003</v>
      </c>
      <c r="Q37" s="31" t="s">
        <v>186</v>
      </c>
      <c r="R37" s="32" t="s">
        <v>31</v>
      </c>
      <c r="S37" s="33" t="s">
        <v>59</v>
      </c>
      <c r="T37" s="51"/>
    </row>
    <row r="38" spans="1:20" s="19" customFormat="1">
      <c r="A38" s="31" t="s">
        <v>187</v>
      </c>
      <c r="B38" s="32">
        <v>5</v>
      </c>
      <c r="C38" s="34">
        <v>21</v>
      </c>
      <c r="D38" s="32">
        <v>0</v>
      </c>
      <c r="E38" s="32">
        <v>0</v>
      </c>
      <c r="F38" s="32">
        <v>1</v>
      </c>
      <c r="G38" s="32">
        <v>21</v>
      </c>
      <c r="H38" s="32">
        <v>21</v>
      </c>
      <c r="I38" s="35">
        <f t="shared" si="2"/>
        <v>0</v>
      </c>
      <c r="J38" s="32">
        <v>3</v>
      </c>
      <c r="K38" s="32">
        <v>2</v>
      </c>
      <c r="L38" s="35">
        <f t="shared" si="9"/>
        <v>0.33333333333333337</v>
      </c>
      <c r="M38" s="32">
        <v>18</v>
      </c>
      <c r="N38" s="32">
        <v>17</v>
      </c>
      <c r="O38" s="35">
        <f t="shared" si="1"/>
        <v>5.555555555555558E-2</v>
      </c>
      <c r="P38" s="36">
        <v>0.80879999999999996</v>
      </c>
      <c r="Q38" s="31" t="s">
        <v>187</v>
      </c>
      <c r="R38" s="32" t="s">
        <v>32</v>
      </c>
      <c r="S38" s="33" t="s">
        <v>59</v>
      </c>
      <c r="T38" s="51"/>
    </row>
    <row r="39" spans="1:20" s="19" customFormat="1">
      <c r="A39" s="31" t="s">
        <v>188</v>
      </c>
      <c r="B39" s="32">
        <v>4</v>
      </c>
      <c r="C39" s="34">
        <v>21.75</v>
      </c>
      <c r="D39" s="32">
        <v>0</v>
      </c>
      <c r="E39" s="32">
        <v>0</v>
      </c>
      <c r="F39" s="32">
        <v>0</v>
      </c>
      <c r="G39" s="32">
        <v>13</v>
      </c>
      <c r="H39" s="32">
        <v>20</v>
      </c>
      <c r="I39" s="35">
        <f t="shared" si="2"/>
        <v>-0.53846153846153855</v>
      </c>
      <c r="J39" s="32">
        <v>0</v>
      </c>
      <c r="K39" s="32">
        <v>0</v>
      </c>
      <c r="L39" s="35">
        <f t="shared" si="9"/>
        <v>0</v>
      </c>
      <c r="M39" s="32">
        <v>9</v>
      </c>
      <c r="N39" s="32">
        <v>16</v>
      </c>
      <c r="O39" s="35">
        <f t="shared" si="1"/>
        <v>-0.77777777777777768</v>
      </c>
      <c r="P39" s="36">
        <v>0.70750000000000002</v>
      </c>
      <c r="Q39" s="31" t="s">
        <v>188</v>
      </c>
      <c r="R39" s="32" t="s">
        <v>33</v>
      </c>
      <c r="S39" s="33" t="s">
        <v>59</v>
      </c>
      <c r="T39" s="51"/>
    </row>
    <row r="40" spans="1:20" s="19" customFormat="1">
      <c r="A40" s="31" t="s">
        <v>189</v>
      </c>
      <c r="B40" s="32">
        <v>5</v>
      </c>
      <c r="C40" s="34">
        <v>21.8</v>
      </c>
      <c r="D40" s="32">
        <v>0</v>
      </c>
      <c r="E40" s="32">
        <v>0</v>
      </c>
      <c r="F40" s="32">
        <v>0</v>
      </c>
      <c r="G40" s="32">
        <v>18</v>
      </c>
      <c r="H40" s="32">
        <v>22</v>
      </c>
      <c r="I40" s="35">
        <f t="shared" si="2"/>
        <v>-0.22222222222222232</v>
      </c>
      <c r="J40" s="32">
        <v>0</v>
      </c>
      <c r="K40" s="32">
        <v>0</v>
      </c>
      <c r="L40" s="35">
        <f t="shared" si="9"/>
        <v>0</v>
      </c>
      <c r="M40" s="32">
        <v>13</v>
      </c>
      <c r="N40" s="32">
        <v>17</v>
      </c>
      <c r="O40" s="35">
        <f t="shared" si="1"/>
        <v>-0.30769230769230771</v>
      </c>
      <c r="P40" s="36">
        <v>0.75180000000000002</v>
      </c>
      <c r="Q40" s="31" t="s">
        <v>189</v>
      </c>
      <c r="R40" s="32" t="s">
        <v>34</v>
      </c>
      <c r="S40" s="33" t="s">
        <v>59</v>
      </c>
      <c r="T40" s="51"/>
    </row>
    <row r="41" spans="1:20" s="19" customFormat="1">
      <c r="A41" s="31" t="s">
        <v>190</v>
      </c>
      <c r="B41" s="32">
        <v>7</v>
      </c>
      <c r="C41" s="34">
        <v>19.29</v>
      </c>
      <c r="D41" s="32">
        <v>0</v>
      </c>
      <c r="E41" s="32">
        <v>0</v>
      </c>
      <c r="F41" s="32">
        <v>0</v>
      </c>
      <c r="G41" s="32">
        <v>24</v>
      </c>
      <c r="H41" s="32">
        <v>15</v>
      </c>
      <c r="I41" s="35">
        <f t="shared" si="2"/>
        <v>0.375</v>
      </c>
      <c r="J41" s="32">
        <v>4</v>
      </c>
      <c r="K41" s="32">
        <v>3</v>
      </c>
      <c r="L41" s="35">
        <f t="shared" si="9"/>
        <v>0.25</v>
      </c>
      <c r="M41" s="32">
        <v>24</v>
      </c>
      <c r="N41" s="32">
        <v>18</v>
      </c>
      <c r="O41" s="35">
        <f t="shared" si="1"/>
        <v>0.25</v>
      </c>
      <c r="P41" s="36">
        <v>0.69899999999999995</v>
      </c>
      <c r="Q41" s="31" t="s">
        <v>190</v>
      </c>
      <c r="R41" s="32" t="s">
        <v>35</v>
      </c>
      <c r="S41" s="33" t="s">
        <v>59</v>
      </c>
      <c r="T41" s="51"/>
    </row>
    <row r="42" spans="1:20" s="19" customFormat="1">
      <c r="A42" s="31" t="s">
        <v>191</v>
      </c>
      <c r="B42" s="32">
        <v>13</v>
      </c>
      <c r="C42" s="34">
        <v>20</v>
      </c>
      <c r="D42" s="32">
        <v>4</v>
      </c>
      <c r="E42" s="32">
        <v>5</v>
      </c>
      <c r="F42" s="32">
        <v>0</v>
      </c>
      <c r="G42" s="32">
        <v>34</v>
      </c>
      <c r="H42" s="32">
        <v>36</v>
      </c>
      <c r="I42" s="35">
        <f t="shared" si="2"/>
        <v>-5.8823529411764719E-2</v>
      </c>
      <c r="J42" s="32">
        <v>8</v>
      </c>
      <c r="K42" s="32">
        <v>10</v>
      </c>
      <c r="L42" s="35">
        <f t="shared" si="9"/>
        <v>-0.25</v>
      </c>
      <c r="M42" s="32">
        <v>36</v>
      </c>
      <c r="N42" s="32">
        <v>49</v>
      </c>
      <c r="O42" s="35">
        <f t="shared" si="1"/>
        <v>-0.36111111111111116</v>
      </c>
      <c r="P42" s="36">
        <v>0.63900000000000001</v>
      </c>
      <c r="Q42" s="31" t="s">
        <v>191</v>
      </c>
      <c r="R42" s="32" t="s">
        <v>36</v>
      </c>
      <c r="S42" s="33" t="s">
        <v>59</v>
      </c>
      <c r="T42" s="51"/>
    </row>
    <row r="43" spans="1:20" s="30" customFormat="1">
      <c r="A43" s="41" t="s">
        <v>214</v>
      </c>
      <c r="B43" s="45">
        <f>AVERAGE(B37:B42)</f>
        <v>7</v>
      </c>
      <c r="C43" s="45">
        <f t="shared" ref="C43:F43" si="13">AVERAGE(C37:C42)</f>
        <v>20.765000000000001</v>
      </c>
      <c r="D43" s="45">
        <f t="shared" si="13"/>
        <v>0.83333333333333337</v>
      </c>
      <c r="E43" s="45">
        <f t="shared" si="13"/>
        <v>1.5</v>
      </c>
      <c r="F43" s="45">
        <f t="shared" si="13"/>
        <v>0.33333333333333331</v>
      </c>
      <c r="G43" s="45">
        <f>SUBTOTAL(1,G37:G42)</f>
        <v>22.333333333333332</v>
      </c>
      <c r="H43" s="45">
        <f>SUBTOTAL(1,H37:H42)</f>
        <v>23.833333333333332</v>
      </c>
      <c r="I43" s="46">
        <f t="shared" si="2"/>
        <v>-6.7164179104477695E-2</v>
      </c>
      <c r="J43" s="45">
        <f>SUBTOTAL(1,J37:J42)</f>
        <v>3.3333333333333335</v>
      </c>
      <c r="K43" s="45">
        <f>SUBTOTAL(1,K37:K42)</f>
        <v>3</v>
      </c>
      <c r="L43" s="46">
        <f t="shared" si="9"/>
        <v>0.10000000000000009</v>
      </c>
      <c r="M43" s="45">
        <f>SUBTOTAL(1,M37:M42)</f>
        <v>20.833333333333332</v>
      </c>
      <c r="N43" s="45">
        <f>SUBTOTAL(1,N37:N42)</f>
        <v>23.666666666666668</v>
      </c>
      <c r="O43" s="46">
        <f t="shared" si="1"/>
        <v>-0.13600000000000012</v>
      </c>
      <c r="P43" s="46">
        <f>SUBTOTAL(1,P37:P42)</f>
        <v>0.71773333333333333</v>
      </c>
      <c r="Q43" s="41" t="s">
        <v>214</v>
      </c>
      <c r="R43" s="42" t="s">
        <v>219</v>
      </c>
      <c r="S43" s="44" t="s">
        <v>59</v>
      </c>
      <c r="T43" s="42"/>
    </row>
    <row r="44" spans="1:20" s="19" customFormat="1">
      <c r="A44" s="31" t="s">
        <v>192</v>
      </c>
      <c r="B44" s="32">
        <v>3</v>
      </c>
      <c r="C44" s="34">
        <v>10.66</v>
      </c>
      <c r="D44" s="32">
        <v>0</v>
      </c>
      <c r="E44" s="32">
        <v>0</v>
      </c>
      <c r="F44" s="32">
        <v>0</v>
      </c>
      <c r="G44" s="32">
        <v>14</v>
      </c>
      <c r="H44" s="32">
        <v>14</v>
      </c>
      <c r="I44" s="35">
        <f t="shared" si="2"/>
        <v>0</v>
      </c>
      <c r="J44" s="32">
        <v>1</v>
      </c>
      <c r="K44" s="32">
        <v>1</v>
      </c>
      <c r="L44" s="35">
        <f t="shared" si="9"/>
        <v>0</v>
      </c>
      <c r="M44" s="32">
        <v>12</v>
      </c>
      <c r="N44" s="32">
        <v>13</v>
      </c>
      <c r="O44" s="35">
        <f t="shared" si="1"/>
        <v>-8.3333333333333259E-2</v>
      </c>
      <c r="P44" s="36">
        <v>0.96009999999999995</v>
      </c>
      <c r="Q44" s="31" t="s">
        <v>192</v>
      </c>
      <c r="R44" s="32" t="s">
        <v>38</v>
      </c>
      <c r="S44" s="33" t="s">
        <v>18</v>
      </c>
      <c r="T44" s="51"/>
    </row>
    <row r="45" spans="1:20" s="19" customFormat="1">
      <c r="A45" s="31" t="s">
        <v>193</v>
      </c>
      <c r="B45" s="32">
        <v>14</v>
      </c>
      <c r="C45" s="34">
        <v>18.29</v>
      </c>
      <c r="D45" s="32">
        <v>0</v>
      </c>
      <c r="E45" s="32">
        <v>0</v>
      </c>
      <c r="F45" s="32">
        <v>1</v>
      </c>
      <c r="G45" s="32">
        <v>61</v>
      </c>
      <c r="H45" s="32">
        <v>55</v>
      </c>
      <c r="I45" s="35">
        <f t="shared" si="2"/>
        <v>9.8360655737704916E-2</v>
      </c>
      <c r="J45" s="32">
        <v>17</v>
      </c>
      <c r="K45" s="32">
        <v>10</v>
      </c>
      <c r="L45" s="35">
        <f t="shared" si="9"/>
        <v>0.41176470588235292</v>
      </c>
      <c r="M45" s="32">
        <v>70</v>
      </c>
      <c r="N45" s="32">
        <v>64</v>
      </c>
      <c r="O45" s="35">
        <f t="shared" si="1"/>
        <v>8.5714285714285743E-2</v>
      </c>
      <c r="P45" s="36">
        <v>0.85609999999999997</v>
      </c>
      <c r="Q45" s="31" t="s">
        <v>193</v>
      </c>
      <c r="R45" s="32" t="s">
        <v>39</v>
      </c>
      <c r="S45" s="33" t="s">
        <v>18</v>
      </c>
      <c r="T45" s="51"/>
    </row>
    <row r="46" spans="1:20" s="19" customFormat="1">
      <c r="A46" s="31" t="s">
        <v>194</v>
      </c>
      <c r="B46" s="32">
        <v>11</v>
      </c>
      <c r="C46" s="34">
        <v>12.82</v>
      </c>
      <c r="D46" s="32">
        <v>0</v>
      </c>
      <c r="E46" s="32">
        <v>0</v>
      </c>
      <c r="F46" s="32">
        <v>0</v>
      </c>
      <c r="G46" s="32">
        <v>33</v>
      </c>
      <c r="H46" s="32">
        <v>31</v>
      </c>
      <c r="I46" s="35">
        <f t="shared" si="2"/>
        <v>6.0606060606060552E-2</v>
      </c>
      <c r="J46" s="32">
        <v>5</v>
      </c>
      <c r="K46" s="32">
        <v>5</v>
      </c>
      <c r="L46" s="35">
        <f t="shared" si="9"/>
        <v>0</v>
      </c>
      <c r="M46" s="32">
        <v>39</v>
      </c>
      <c r="N46" s="32">
        <v>33</v>
      </c>
      <c r="O46" s="35">
        <f t="shared" si="1"/>
        <v>0.15384615384615385</v>
      </c>
      <c r="P46" s="36">
        <v>0.9113</v>
      </c>
      <c r="Q46" s="31" t="s">
        <v>194</v>
      </c>
      <c r="R46" s="32" t="s">
        <v>40</v>
      </c>
      <c r="S46" s="33" t="s">
        <v>18</v>
      </c>
      <c r="T46" s="51"/>
    </row>
    <row r="47" spans="1:20" s="19" customFormat="1">
      <c r="A47" s="31" t="s">
        <v>195</v>
      </c>
      <c r="B47" s="32">
        <v>9</v>
      </c>
      <c r="C47" s="34">
        <v>14.44</v>
      </c>
      <c r="D47" s="32">
        <v>0</v>
      </c>
      <c r="E47" s="32">
        <v>0</v>
      </c>
      <c r="F47" s="32">
        <v>0</v>
      </c>
      <c r="G47" s="32">
        <v>36</v>
      </c>
      <c r="H47" s="32">
        <v>37</v>
      </c>
      <c r="I47" s="35">
        <f t="shared" si="2"/>
        <v>-2.7777777777777679E-2</v>
      </c>
      <c r="J47" s="32">
        <v>6</v>
      </c>
      <c r="K47" s="32">
        <v>6</v>
      </c>
      <c r="L47" s="35">
        <f t="shared" si="9"/>
        <v>0</v>
      </c>
      <c r="M47" s="32">
        <v>42</v>
      </c>
      <c r="N47" s="32">
        <v>44</v>
      </c>
      <c r="O47" s="35">
        <f t="shared" si="1"/>
        <v>-4.7619047619047672E-2</v>
      </c>
      <c r="P47" s="36">
        <v>0.92879999999999996</v>
      </c>
      <c r="Q47" s="31" t="s">
        <v>195</v>
      </c>
      <c r="R47" s="32" t="s">
        <v>41</v>
      </c>
      <c r="S47" s="33" t="s">
        <v>18</v>
      </c>
      <c r="T47" s="51"/>
    </row>
    <row r="48" spans="1:20" s="19" customFormat="1">
      <c r="A48" s="31" t="s">
        <v>196</v>
      </c>
      <c r="B48" s="32">
        <v>4</v>
      </c>
      <c r="C48" s="34">
        <v>11.75</v>
      </c>
      <c r="D48" s="32">
        <v>0</v>
      </c>
      <c r="E48" s="32">
        <v>0</v>
      </c>
      <c r="F48" s="32">
        <v>0</v>
      </c>
      <c r="G48" s="32">
        <v>11</v>
      </c>
      <c r="H48" s="32">
        <v>10</v>
      </c>
      <c r="I48" s="35">
        <f t="shared" si="2"/>
        <v>9.0909090909090939E-2</v>
      </c>
      <c r="J48" s="32">
        <v>0</v>
      </c>
      <c r="K48" s="32">
        <v>0</v>
      </c>
      <c r="L48" s="35">
        <f t="shared" si="9"/>
        <v>0</v>
      </c>
      <c r="M48" s="32">
        <v>10</v>
      </c>
      <c r="N48" s="32">
        <v>9</v>
      </c>
      <c r="O48" s="35">
        <f t="shared" si="1"/>
        <v>9.9999999999999978E-2</v>
      </c>
      <c r="P48" s="36">
        <v>0.89800000000000002</v>
      </c>
      <c r="Q48" s="31" t="s">
        <v>196</v>
      </c>
      <c r="R48" s="32" t="s">
        <v>42</v>
      </c>
      <c r="S48" s="33" t="s">
        <v>18</v>
      </c>
      <c r="T48" s="51"/>
    </row>
    <row r="49" spans="1:20" s="19" customFormat="1">
      <c r="A49" s="31" t="s">
        <v>197</v>
      </c>
      <c r="B49" s="32">
        <v>3</v>
      </c>
      <c r="C49" s="34">
        <v>11</v>
      </c>
      <c r="D49" s="32">
        <v>0</v>
      </c>
      <c r="E49" s="32">
        <v>0</v>
      </c>
      <c r="F49" s="32">
        <v>0</v>
      </c>
      <c r="G49" s="32">
        <v>14</v>
      </c>
      <c r="H49" s="32">
        <v>14</v>
      </c>
      <c r="I49" s="35">
        <f t="shared" si="2"/>
        <v>0</v>
      </c>
      <c r="J49" s="32">
        <v>1</v>
      </c>
      <c r="K49" s="32">
        <v>1</v>
      </c>
      <c r="L49" s="35">
        <f t="shared" si="9"/>
        <v>0</v>
      </c>
      <c r="M49" s="32">
        <v>13</v>
      </c>
      <c r="N49" s="32">
        <v>13</v>
      </c>
      <c r="O49" s="35">
        <f t="shared" si="1"/>
        <v>0</v>
      </c>
      <c r="P49" s="36">
        <v>0.96540000000000004</v>
      </c>
      <c r="Q49" s="31" t="s">
        <v>197</v>
      </c>
      <c r="R49" s="32" t="s">
        <v>43</v>
      </c>
      <c r="S49" s="33" t="s">
        <v>18</v>
      </c>
      <c r="T49" s="51"/>
    </row>
    <row r="50" spans="1:20" s="19" customFormat="1">
      <c r="A50" s="31" t="s">
        <v>198</v>
      </c>
      <c r="B50" s="32">
        <v>7</v>
      </c>
      <c r="C50" s="34">
        <v>10.86</v>
      </c>
      <c r="D50" s="32">
        <v>0</v>
      </c>
      <c r="E50" s="32">
        <v>0</v>
      </c>
      <c r="F50" s="32">
        <v>0</v>
      </c>
      <c r="G50" s="32">
        <v>21</v>
      </c>
      <c r="H50" s="32">
        <v>21</v>
      </c>
      <c r="I50" s="35">
        <f t="shared" si="2"/>
        <v>0</v>
      </c>
      <c r="J50" s="32">
        <v>2</v>
      </c>
      <c r="K50" s="32">
        <v>1</v>
      </c>
      <c r="L50" s="35">
        <f t="shared" si="9"/>
        <v>0.5</v>
      </c>
      <c r="M50" s="32">
        <v>22</v>
      </c>
      <c r="N50" s="32">
        <v>20</v>
      </c>
      <c r="O50" s="35">
        <f t="shared" si="1"/>
        <v>9.0909090909090939E-2</v>
      </c>
      <c r="P50" s="36">
        <v>0.91169999999999995</v>
      </c>
      <c r="Q50" s="31" t="s">
        <v>198</v>
      </c>
      <c r="R50" s="32" t="s">
        <v>44</v>
      </c>
      <c r="S50" s="33" t="s">
        <v>18</v>
      </c>
      <c r="T50" s="51"/>
    </row>
    <row r="51" spans="1:20" s="19" customFormat="1">
      <c r="A51" s="31" t="s">
        <v>199</v>
      </c>
      <c r="B51" s="32">
        <v>7</v>
      </c>
      <c r="C51" s="34">
        <v>12</v>
      </c>
      <c r="D51" s="32">
        <v>0</v>
      </c>
      <c r="E51" s="32">
        <v>1</v>
      </c>
      <c r="F51" s="32">
        <v>0</v>
      </c>
      <c r="G51" s="32">
        <v>20</v>
      </c>
      <c r="H51" s="32">
        <v>19</v>
      </c>
      <c r="I51" s="35">
        <f t="shared" si="2"/>
        <v>5.0000000000000044E-2</v>
      </c>
      <c r="J51" s="32">
        <v>2</v>
      </c>
      <c r="K51" s="32">
        <v>1</v>
      </c>
      <c r="L51" s="35">
        <f t="shared" si="9"/>
        <v>0.5</v>
      </c>
      <c r="M51" s="32">
        <v>21</v>
      </c>
      <c r="N51" s="32">
        <v>19</v>
      </c>
      <c r="O51" s="35">
        <f t="shared" si="1"/>
        <v>9.5238095238095233E-2</v>
      </c>
      <c r="P51" s="36">
        <v>0.90110000000000001</v>
      </c>
      <c r="Q51" s="31" t="s">
        <v>199</v>
      </c>
      <c r="R51" s="32" t="s">
        <v>45</v>
      </c>
      <c r="S51" s="33" t="s">
        <v>18</v>
      </c>
      <c r="T51" s="51"/>
    </row>
    <row r="52" spans="1:20" s="19" customFormat="1">
      <c r="A52" s="31" t="s">
        <v>200</v>
      </c>
      <c r="B52" s="32">
        <v>5</v>
      </c>
      <c r="C52" s="34">
        <v>14.2</v>
      </c>
      <c r="D52" s="32">
        <v>0</v>
      </c>
      <c r="E52" s="32">
        <v>1</v>
      </c>
      <c r="F52" s="32">
        <v>0</v>
      </c>
      <c r="G52" s="32">
        <v>20</v>
      </c>
      <c r="H52" s="32">
        <v>23</v>
      </c>
      <c r="I52" s="35">
        <f t="shared" si="2"/>
        <v>-0.14999999999999991</v>
      </c>
      <c r="J52" s="32">
        <v>3</v>
      </c>
      <c r="K52" s="32">
        <v>4</v>
      </c>
      <c r="L52" s="35">
        <f t="shared" si="9"/>
        <v>-0.33333333333333326</v>
      </c>
      <c r="M52" s="32">
        <v>20</v>
      </c>
      <c r="N52" s="32">
        <v>25</v>
      </c>
      <c r="O52" s="35">
        <f t="shared" si="1"/>
        <v>-0.25</v>
      </c>
      <c r="P52" s="36">
        <v>0.87480000000000002</v>
      </c>
      <c r="Q52" s="31" t="s">
        <v>200</v>
      </c>
      <c r="R52" s="32" t="s">
        <v>46</v>
      </c>
      <c r="S52" s="33" t="s">
        <v>18</v>
      </c>
      <c r="T52" s="51"/>
    </row>
    <row r="53" spans="1:20" s="19" customFormat="1">
      <c r="A53" s="31" t="s">
        <v>201</v>
      </c>
      <c r="B53" s="32">
        <v>8</v>
      </c>
      <c r="C53" s="34">
        <v>14.5</v>
      </c>
      <c r="D53" s="32">
        <v>0</v>
      </c>
      <c r="E53" s="32">
        <v>1</v>
      </c>
      <c r="F53" s="32">
        <v>1</v>
      </c>
      <c r="G53" s="32">
        <v>21</v>
      </c>
      <c r="H53" s="32">
        <v>26</v>
      </c>
      <c r="I53" s="35">
        <f t="shared" si="2"/>
        <v>-0.23809523809523814</v>
      </c>
      <c r="J53" s="32">
        <v>1</v>
      </c>
      <c r="K53" s="32">
        <v>3</v>
      </c>
      <c r="L53" s="35">
        <f t="shared" si="9"/>
        <v>-2</v>
      </c>
      <c r="M53" s="32">
        <v>20</v>
      </c>
      <c r="N53" s="32">
        <v>27</v>
      </c>
      <c r="O53" s="35">
        <f t="shared" si="1"/>
        <v>-0.35000000000000009</v>
      </c>
      <c r="P53" s="36">
        <v>0.84140000000000004</v>
      </c>
      <c r="Q53" s="31" t="s">
        <v>201</v>
      </c>
      <c r="R53" s="32" t="s">
        <v>47</v>
      </c>
      <c r="S53" s="33" t="s">
        <v>18</v>
      </c>
      <c r="T53" s="51"/>
    </row>
    <row r="54" spans="1:20" s="19" customFormat="1">
      <c r="A54" s="31" t="s">
        <v>202</v>
      </c>
      <c r="B54" s="32">
        <v>7</v>
      </c>
      <c r="C54" s="34">
        <v>11.29</v>
      </c>
      <c r="D54" s="32">
        <v>0</v>
      </c>
      <c r="E54" s="32">
        <v>0</v>
      </c>
      <c r="F54" s="32">
        <v>0</v>
      </c>
      <c r="G54" s="32">
        <v>19</v>
      </c>
      <c r="H54" s="32">
        <v>24</v>
      </c>
      <c r="I54" s="35">
        <f t="shared" si="2"/>
        <v>-0.26315789473684204</v>
      </c>
      <c r="J54" s="32">
        <v>4</v>
      </c>
      <c r="K54" s="32">
        <v>4</v>
      </c>
      <c r="L54" s="35">
        <f t="shared" si="9"/>
        <v>0</v>
      </c>
      <c r="M54" s="32">
        <v>18</v>
      </c>
      <c r="N54" s="32">
        <v>25</v>
      </c>
      <c r="O54" s="35">
        <f t="shared" si="1"/>
        <v>-0.38888888888888884</v>
      </c>
      <c r="P54" s="36">
        <v>0.85289999999999999</v>
      </c>
      <c r="Q54" s="31" t="s">
        <v>202</v>
      </c>
      <c r="R54" s="32" t="s">
        <v>48</v>
      </c>
      <c r="S54" s="33" t="s">
        <v>18</v>
      </c>
      <c r="T54" s="51"/>
    </row>
    <row r="55" spans="1:20" s="19" customFormat="1">
      <c r="A55" s="31" t="s">
        <v>203</v>
      </c>
      <c r="B55" s="32">
        <v>4</v>
      </c>
      <c r="C55" s="34">
        <v>13.75</v>
      </c>
      <c r="D55" s="32">
        <v>0</v>
      </c>
      <c r="E55" s="32">
        <v>0</v>
      </c>
      <c r="F55" s="32">
        <v>0</v>
      </c>
      <c r="G55" s="32">
        <v>21</v>
      </c>
      <c r="H55" s="32">
        <v>18</v>
      </c>
      <c r="I55" s="35">
        <f t="shared" si="2"/>
        <v>0.1428571428571429</v>
      </c>
      <c r="J55" s="32">
        <v>2</v>
      </c>
      <c r="K55" s="32">
        <v>1</v>
      </c>
      <c r="L55" s="35">
        <f t="shared" si="9"/>
        <v>0.5</v>
      </c>
      <c r="M55" s="32">
        <v>19</v>
      </c>
      <c r="N55" s="32">
        <v>16</v>
      </c>
      <c r="O55" s="35">
        <f t="shared" si="1"/>
        <v>0.15789473684210531</v>
      </c>
      <c r="P55" s="36">
        <v>0.8972</v>
      </c>
      <c r="Q55" s="31" t="s">
        <v>203</v>
      </c>
      <c r="R55" s="32" t="s">
        <v>49</v>
      </c>
      <c r="S55" s="33" t="s">
        <v>18</v>
      </c>
      <c r="T55" s="51"/>
    </row>
    <row r="56" spans="1:20" s="19" customFormat="1">
      <c r="A56" s="31" t="s">
        <v>204</v>
      </c>
      <c r="B56" s="32">
        <v>3</v>
      </c>
      <c r="C56" s="34">
        <v>14.33</v>
      </c>
      <c r="D56" s="32">
        <v>0</v>
      </c>
      <c r="E56" s="32">
        <v>0</v>
      </c>
      <c r="F56" s="32">
        <v>0</v>
      </c>
      <c r="G56" s="32">
        <v>11</v>
      </c>
      <c r="H56" s="32">
        <v>11</v>
      </c>
      <c r="I56" s="35">
        <f t="shared" si="2"/>
        <v>0</v>
      </c>
      <c r="J56" s="32">
        <v>0</v>
      </c>
      <c r="K56" s="32">
        <v>0</v>
      </c>
      <c r="L56" s="35">
        <f t="shared" si="9"/>
        <v>0</v>
      </c>
      <c r="M56" s="32">
        <v>10</v>
      </c>
      <c r="N56" s="32">
        <v>9</v>
      </c>
      <c r="O56" s="35">
        <f t="shared" si="1"/>
        <v>9.9999999999999978E-2</v>
      </c>
      <c r="P56" s="36">
        <v>0.95040000000000002</v>
      </c>
      <c r="Q56" s="31" t="s">
        <v>204</v>
      </c>
      <c r="R56" s="32" t="s">
        <v>50</v>
      </c>
      <c r="S56" s="33" t="s">
        <v>18</v>
      </c>
      <c r="T56" s="51"/>
    </row>
    <row r="57" spans="1:20" s="19" customFormat="1">
      <c r="A57" s="31" t="s">
        <v>205</v>
      </c>
      <c r="B57" s="32">
        <v>5</v>
      </c>
      <c r="C57" s="34">
        <v>25.4</v>
      </c>
      <c r="D57" s="32">
        <v>0</v>
      </c>
      <c r="E57" s="32">
        <v>0</v>
      </c>
      <c r="F57" s="32">
        <v>3</v>
      </c>
      <c r="G57" s="32">
        <v>52</v>
      </c>
      <c r="H57" s="32">
        <v>39</v>
      </c>
      <c r="I57" s="35">
        <f t="shared" si="2"/>
        <v>0.25</v>
      </c>
      <c r="J57" s="32">
        <v>8</v>
      </c>
      <c r="K57" s="32">
        <v>7</v>
      </c>
      <c r="L57" s="35">
        <f t="shared" si="9"/>
        <v>0.125</v>
      </c>
      <c r="M57" s="32">
        <v>66</v>
      </c>
      <c r="N57" s="32">
        <v>46</v>
      </c>
      <c r="O57" s="35">
        <f t="shared" si="1"/>
        <v>0.30303030303030298</v>
      </c>
      <c r="P57" s="36">
        <v>0.82420000000000004</v>
      </c>
      <c r="Q57" s="31" t="s">
        <v>205</v>
      </c>
      <c r="R57" s="32" t="s">
        <v>51</v>
      </c>
      <c r="S57" s="33" t="s">
        <v>18</v>
      </c>
      <c r="T57" s="51"/>
    </row>
    <row r="58" spans="1:20" s="30" customFormat="1">
      <c r="A58" s="42" t="s">
        <v>215</v>
      </c>
      <c r="B58" s="45">
        <f t="shared" ref="B58:H58" si="14">SUBTOTAL(1,B44:B57)</f>
        <v>6.4285714285714288</v>
      </c>
      <c r="C58" s="45">
        <f t="shared" si="14"/>
        <v>13.949285714285713</v>
      </c>
      <c r="D58" s="45">
        <f t="shared" si="14"/>
        <v>0</v>
      </c>
      <c r="E58" s="45">
        <f t="shared" si="14"/>
        <v>0.21428571428571427</v>
      </c>
      <c r="F58" s="45">
        <f t="shared" si="14"/>
        <v>0.35714285714285715</v>
      </c>
      <c r="G58" s="45">
        <f t="shared" si="14"/>
        <v>25.285714285714285</v>
      </c>
      <c r="H58" s="45">
        <f t="shared" si="14"/>
        <v>24.428571428571427</v>
      </c>
      <c r="I58" s="46">
        <f t="shared" si="2"/>
        <v>3.3898305084745783E-2</v>
      </c>
      <c r="J58" s="45">
        <f>SUBTOTAL(1,J44:J57)</f>
        <v>3.7142857142857144</v>
      </c>
      <c r="K58" s="45">
        <f>SUBTOTAL(1,K44:K57)</f>
        <v>3.1428571428571428</v>
      </c>
      <c r="L58" s="46">
        <f t="shared" si="9"/>
        <v>0.15384615384615385</v>
      </c>
      <c r="M58" s="45">
        <f>SUBTOTAL(1,M44:M57)</f>
        <v>27.285714285714285</v>
      </c>
      <c r="N58" s="45">
        <f>SUBTOTAL(1,N44:N57)</f>
        <v>25.928571428571427</v>
      </c>
      <c r="O58" s="46">
        <f t="shared" si="1"/>
        <v>4.9738219895287927E-2</v>
      </c>
      <c r="P58" s="46">
        <f>AVERAGE(P44:P57)</f>
        <v>0.89810000000000001</v>
      </c>
      <c r="Q58" s="42" t="s">
        <v>215</v>
      </c>
      <c r="R58" s="42" t="s">
        <v>67</v>
      </c>
      <c r="S58" s="44" t="s">
        <v>18</v>
      </c>
      <c r="T58" s="42"/>
    </row>
    <row r="59" spans="1:20" s="21" customFormat="1">
      <c r="B59" s="47">
        <f>AVERAGE(B2:B5,B7:B8,B10:B17,B19,B21:B24,B26:B29,B31,B33:B35,B37:B42,B44:B57)</f>
        <v>9.1914893617021285</v>
      </c>
      <c r="C59" s="47">
        <f t="shared" ref="C59:P59" si="15">AVERAGE(C2:C5,C7:C8,C10:C17,C19,C21:C24,C26:C29,C31,C33:C35,C37:C42,C44:C57)</f>
        <v>17.158297872340423</v>
      </c>
      <c r="D59" s="47">
        <f t="shared" si="15"/>
        <v>1.2340425531914894</v>
      </c>
      <c r="E59" s="47">
        <f t="shared" si="15"/>
        <v>2.5957446808510638</v>
      </c>
      <c r="F59" s="47">
        <f t="shared" si="15"/>
        <v>0.48936170212765956</v>
      </c>
      <c r="G59" s="47">
        <f t="shared" si="15"/>
        <v>27.425531914893618</v>
      </c>
      <c r="H59" s="47">
        <f t="shared" si="15"/>
        <v>23.212765957446809</v>
      </c>
      <c r="I59" s="46">
        <f t="shared" si="2"/>
        <v>0.15360744763382472</v>
      </c>
      <c r="J59" s="47">
        <f t="shared" si="15"/>
        <v>3.7234042553191489</v>
      </c>
      <c r="K59" s="47">
        <f t="shared" si="15"/>
        <v>3.3829787234042552</v>
      </c>
      <c r="L59" s="46">
        <f t="shared" si="9"/>
        <v>9.1428571428571415E-2</v>
      </c>
      <c r="M59" s="47">
        <f t="shared" si="15"/>
        <v>26.76595744680851</v>
      </c>
      <c r="N59" s="47">
        <f t="shared" si="15"/>
        <v>23.638297872340427</v>
      </c>
      <c r="O59" s="46">
        <f t="shared" si="1"/>
        <v>0.11685214626391094</v>
      </c>
      <c r="P59" s="48">
        <f t="shared" si="15"/>
        <v>0.76981702127659568</v>
      </c>
      <c r="Q59" s="43"/>
      <c r="R59" s="49"/>
      <c r="S59" s="43"/>
      <c r="T59" s="43"/>
    </row>
    <row r="60" spans="1:20">
      <c r="A60" s="52"/>
      <c r="B60" s="10"/>
      <c r="C60" s="5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55"/>
      <c r="Q60" s="52"/>
      <c r="R60" s="10"/>
      <c r="S60" s="53"/>
    </row>
    <row r="66" spans="19:19">
      <c r="S66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"/>
  <sheetViews>
    <sheetView tabSelected="1" topLeftCell="A60" zoomScaleNormal="100" workbookViewId="0">
      <selection activeCell="M89" sqref="M89"/>
    </sheetView>
  </sheetViews>
  <sheetFormatPr baseColWidth="10" defaultRowHeight="15"/>
  <cols>
    <col min="1" max="1" width="6.140625" customWidth="1"/>
    <col min="2" max="2" width="8.140625" customWidth="1"/>
    <col min="3" max="3" width="8.5703125" customWidth="1"/>
    <col min="5" max="5" width="9.7109375" customWidth="1"/>
  </cols>
  <sheetData>
    <row r="1" spans="1:19" s="16" customFormat="1" ht="45">
      <c r="A1" s="57" t="s">
        <v>158</v>
      </c>
      <c r="B1" s="38" t="s">
        <v>229</v>
      </c>
      <c r="C1" s="38" t="s">
        <v>14</v>
      </c>
      <c r="D1" s="38" t="s">
        <v>230</v>
      </c>
      <c r="E1" s="38" t="s">
        <v>21</v>
      </c>
      <c r="F1" s="39" t="s">
        <v>24</v>
      </c>
      <c r="G1" s="38" t="s">
        <v>135</v>
      </c>
      <c r="H1" s="38" t="s">
        <v>217</v>
      </c>
      <c r="I1" s="38" t="s">
        <v>138</v>
      </c>
      <c r="J1" s="40"/>
      <c r="K1" s="37"/>
    </row>
    <row r="2" spans="1:19" s="30" customFormat="1">
      <c r="A2" s="31" t="s">
        <v>206</v>
      </c>
      <c r="B2" s="32" t="s">
        <v>83</v>
      </c>
      <c r="C2" s="32">
        <v>4</v>
      </c>
      <c r="D2" s="33" t="s">
        <v>16</v>
      </c>
      <c r="E2" s="34">
        <v>10</v>
      </c>
      <c r="F2" s="34">
        <v>18.142499999999998</v>
      </c>
      <c r="G2" s="34">
        <v>25.75</v>
      </c>
      <c r="H2" s="34">
        <v>6</v>
      </c>
      <c r="I2" s="34">
        <v>24.5</v>
      </c>
      <c r="J2" s="35"/>
      <c r="K2" s="31"/>
      <c r="L2" s="42"/>
    </row>
    <row r="3" spans="1:19" s="30" customFormat="1">
      <c r="A3" s="31" t="s">
        <v>207</v>
      </c>
      <c r="B3" s="32" t="s">
        <v>222</v>
      </c>
      <c r="C3" s="32">
        <v>2</v>
      </c>
      <c r="D3" s="33" t="s">
        <v>16</v>
      </c>
      <c r="E3" s="34">
        <v>34</v>
      </c>
      <c r="F3" s="34">
        <v>21.17</v>
      </c>
      <c r="G3" s="34">
        <v>71</v>
      </c>
      <c r="H3" s="34">
        <v>9.5</v>
      </c>
      <c r="I3" s="34">
        <v>79.5</v>
      </c>
      <c r="J3" s="35"/>
      <c r="K3" s="31"/>
      <c r="L3" s="42"/>
    </row>
    <row r="4" spans="1:19" s="30" customFormat="1">
      <c r="A4" s="31" t="s">
        <v>208</v>
      </c>
      <c r="B4" s="32" t="s">
        <v>3</v>
      </c>
      <c r="C4" s="32">
        <v>8</v>
      </c>
      <c r="D4" s="33" t="s">
        <v>16</v>
      </c>
      <c r="E4" s="34">
        <v>6.125</v>
      </c>
      <c r="F4" s="34">
        <v>18.258749999999999</v>
      </c>
      <c r="G4" s="34">
        <v>14.875</v>
      </c>
      <c r="H4" s="34">
        <v>1.875</v>
      </c>
      <c r="I4" s="34">
        <v>16</v>
      </c>
      <c r="J4" s="35"/>
      <c r="K4" s="31"/>
      <c r="L4" s="42"/>
    </row>
    <row r="5" spans="1:19" s="30" customFormat="1">
      <c r="A5" s="31" t="s">
        <v>209</v>
      </c>
      <c r="B5" s="32" t="s">
        <v>84</v>
      </c>
      <c r="C5" s="32">
        <v>1</v>
      </c>
      <c r="D5" s="33" t="s">
        <v>16</v>
      </c>
      <c r="E5" s="34">
        <v>40</v>
      </c>
      <c r="F5" s="34">
        <v>18.45</v>
      </c>
      <c r="G5" s="34">
        <v>38</v>
      </c>
      <c r="H5" s="34">
        <v>8</v>
      </c>
      <c r="I5" s="34">
        <v>37</v>
      </c>
      <c r="J5" s="35"/>
      <c r="K5" s="31"/>
      <c r="L5" s="42"/>
    </row>
    <row r="6" spans="1:19" s="30" customFormat="1">
      <c r="A6" s="31" t="s">
        <v>210</v>
      </c>
      <c r="B6" s="32" t="s">
        <v>223</v>
      </c>
      <c r="C6" s="32">
        <v>4</v>
      </c>
      <c r="D6" s="33" t="s">
        <v>17</v>
      </c>
      <c r="E6" s="34">
        <v>9</v>
      </c>
      <c r="F6" s="34">
        <v>18.2</v>
      </c>
      <c r="G6" s="34">
        <v>14</v>
      </c>
      <c r="H6" s="34">
        <v>2.25</v>
      </c>
      <c r="I6" s="34">
        <v>11.5</v>
      </c>
      <c r="J6" s="35"/>
      <c r="K6" s="31"/>
      <c r="L6" s="42"/>
    </row>
    <row r="7" spans="1:19" s="30" customFormat="1">
      <c r="A7" s="31" t="s">
        <v>211</v>
      </c>
      <c r="B7" s="32" t="s">
        <v>224</v>
      </c>
      <c r="C7" s="32">
        <v>4</v>
      </c>
      <c r="D7" s="33" t="s">
        <v>17</v>
      </c>
      <c r="E7" s="34">
        <v>11.5</v>
      </c>
      <c r="F7" s="34">
        <v>18.38</v>
      </c>
      <c r="G7" s="34">
        <v>24</v>
      </c>
      <c r="H7" s="34">
        <v>4.25</v>
      </c>
      <c r="I7" s="34">
        <v>21.25</v>
      </c>
      <c r="J7" s="35"/>
      <c r="K7" s="31"/>
      <c r="L7" s="42"/>
    </row>
    <row r="8" spans="1:19" s="30" customFormat="1">
      <c r="A8" s="31" t="s">
        <v>212</v>
      </c>
      <c r="B8" s="32" t="s">
        <v>225</v>
      </c>
      <c r="C8" s="32">
        <v>1</v>
      </c>
      <c r="D8" s="33" t="s">
        <v>17</v>
      </c>
      <c r="E8" s="34">
        <v>7</v>
      </c>
      <c r="F8" s="34">
        <v>9.7100000000000009</v>
      </c>
      <c r="G8" s="34">
        <v>13</v>
      </c>
      <c r="H8" s="34">
        <v>1</v>
      </c>
      <c r="I8" s="34">
        <v>9</v>
      </c>
      <c r="J8" s="35"/>
      <c r="K8" s="31"/>
      <c r="L8" s="42"/>
    </row>
    <row r="9" spans="1:19" s="30" customFormat="1">
      <c r="A9" s="31" t="s">
        <v>213</v>
      </c>
      <c r="B9" s="32" t="s">
        <v>226</v>
      </c>
      <c r="C9" s="32">
        <v>3</v>
      </c>
      <c r="D9" s="33" t="s">
        <v>59</v>
      </c>
      <c r="E9" s="34">
        <v>4.666666666666667</v>
      </c>
      <c r="F9" s="34">
        <v>17.033333333333335</v>
      </c>
      <c r="G9" s="34">
        <v>13</v>
      </c>
      <c r="H9" s="34">
        <v>1.3333333333333333</v>
      </c>
      <c r="I9" s="34">
        <v>14.666666666666666</v>
      </c>
      <c r="J9" s="35"/>
      <c r="K9" s="31"/>
      <c r="L9" s="42"/>
    </row>
    <row r="10" spans="1:19" s="30" customFormat="1">
      <c r="A10" s="31" t="s">
        <v>214</v>
      </c>
      <c r="B10" s="32" t="s">
        <v>227</v>
      </c>
      <c r="C10" s="32">
        <v>6</v>
      </c>
      <c r="D10" s="33" t="s">
        <v>59</v>
      </c>
      <c r="E10" s="34">
        <v>7</v>
      </c>
      <c r="F10" s="34">
        <v>20.765000000000001</v>
      </c>
      <c r="G10" s="34">
        <v>23.833333333333332</v>
      </c>
      <c r="H10" s="34">
        <v>3</v>
      </c>
      <c r="I10" s="34">
        <v>23.666666666666668</v>
      </c>
      <c r="J10" s="35"/>
      <c r="K10" s="31"/>
      <c r="L10" s="42"/>
    </row>
    <row r="11" spans="1:19" s="30" customFormat="1">
      <c r="A11" s="32" t="s">
        <v>215</v>
      </c>
      <c r="B11" s="32" t="s">
        <v>228</v>
      </c>
      <c r="C11" s="32">
        <v>14</v>
      </c>
      <c r="D11" s="33" t="s">
        <v>18</v>
      </c>
      <c r="E11" s="34">
        <v>6.4285714285714288</v>
      </c>
      <c r="F11" s="34">
        <v>13.949285714285713</v>
      </c>
      <c r="G11" s="34">
        <v>24.428571428571427</v>
      </c>
      <c r="H11" s="34">
        <v>3.1428571428571428</v>
      </c>
      <c r="I11" s="34">
        <v>25.928571428571427</v>
      </c>
      <c r="J11" s="35"/>
      <c r="K11" s="32"/>
      <c r="L11" s="42"/>
    </row>
    <row r="12" spans="1:19">
      <c r="A12" s="21"/>
      <c r="B12" s="56" t="s">
        <v>149</v>
      </c>
      <c r="C12" s="47">
        <f>SUM(C2:C11)</f>
        <v>47</v>
      </c>
      <c r="D12" s="47"/>
      <c r="E12" s="47">
        <v>9.1914893617021285</v>
      </c>
      <c r="F12" s="47">
        <v>17.158297872340423</v>
      </c>
      <c r="G12" s="47">
        <v>23.212765957446809</v>
      </c>
      <c r="H12" s="47">
        <v>3.3829787234042552</v>
      </c>
      <c r="I12" s="45">
        <v>23.638297872340427</v>
      </c>
      <c r="J12" s="47"/>
      <c r="K12" s="47"/>
      <c r="L12" s="46"/>
      <c r="M12" s="47"/>
      <c r="N12" s="47"/>
      <c r="O12" s="46"/>
      <c r="P12" s="48"/>
      <c r="Q12" s="43"/>
      <c r="R12" s="49"/>
      <c r="S12" s="43"/>
    </row>
    <row r="13" spans="1:19">
      <c r="A13" s="10"/>
      <c r="B13" s="10"/>
      <c r="C13" s="10"/>
      <c r="D13" s="10"/>
      <c r="E13" s="10"/>
      <c r="F13" s="10"/>
      <c r="G13" s="10"/>
      <c r="H13" s="10"/>
      <c r="I13" s="10"/>
    </row>
    <row r="14" spans="1:19" s="16" customFormat="1" ht="45">
      <c r="A14" s="58" t="s">
        <v>158</v>
      </c>
      <c r="B14" s="38" t="s">
        <v>14</v>
      </c>
      <c r="C14" s="58" t="s">
        <v>22</v>
      </c>
      <c r="D14" s="58" t="s">
        <v>23</v>
      </c>
      <c r="E14" s="58" t="s">
        <v>60</v>
      </c>
      <c r="F14" s="58" t="s">
        <v>134</v>
      </c>
      <c r="G14" s="58" t="s">
        <v>136</v>
      </c>
      <c r="H14" s="58" t="s">
        <v>216</v>
      </c>
      <c r="I14" s="58" t="s">
        <v>218</v>
      </c>
      <c r="J14" s="58" t="s">
        <v>137</v>
      </c>
      <c r="K14" s="58" t="s">
        <v>139</v>
      </c>
      <c r="L14" s="58" t="s">
        <v>37</v>
      </c>
      <c r="M14" s="50"/>
    </row>
    <row r="15" spans="1:19">
      <c r="A15" t="s">
        <v>206</v>
      </c>
      <c r="B15" s="32">
        <v>4</v>
      </c>
      <c r="C15">
        <v>3</v>
      </c>
      <c r="D15">
        <v>5.25</v>
      </c>
      <c r="E15">
        <v>0</v>
      </c>
      <c r="F15">
        <v>30.25</v>
      </c>
      <c r="G15" s="3">
        <v>0.14876033057851235</v>
      </c>
      <c r="H15" s="18">
        <v>5.5</v>
      </c>
      <c r="I15" s="3">
        <v>-9.0909090909090828E-2</v>
      </c>
      <c r="J15" s="18">
        <v>28.75</v>
      </c>
      <c r="K15" s="3">
        <v>0.14782608695652177</v>
      </c>
      <c r="L15" s="3">
        <v>0.77939999999999998</v>
      </c>
      <c r="M15" s="10"/>
    </row>
    <row r="16" spans="1:19">
      <c r="A16" t="s">
        <v>207</v>
      </c>
      <c r="B16" s="32">
        <v>2</v>
      </c>
      <c r="C16" s="18">
        <v>7.5</v>
      </c>
      <c r="D16" s="18">
        <v>7.5</v>
      </c>
      <c r="E16" s="18">
        <v>2.5</v>
      </c>
      <c r="F16" s="18">
        <v>91.5</v>
      </c>
      <c r="G16" s="3">
        <v>0.22404371584699456</v>
      </c>
      <c r="H16" s="18">
        <v>13</v>
      </c>
      <c r="I16" s="3">
        <v>0.26923076923076927</v>
      </c>
      <c r="J16" s="18">
        <v>94</v>
      </c>
      <c r="K16" s="3">
        <v>0.1542553191489362</v>
      </c>
      <c r="L16" s="3">
        <v>0.70785000000000009</v>
      </c>
      <c r="M16" s="10"/>
    </row>
    <row r="17" spans="1:22">
      <c r="A17" t="s">
        <v>208</v>
      </c>
      <c r="B17" s="32">
        <v>8</v>
      </c>
      <c r="C17" s="18">
        <v>0.5</v>
      </c>
      <c r="D17" s="18">
        <v>1.375</v>
      </c>
      <c r="E17" s="18">
        <v>0</v>
      </c>
      <c r="F17" s="18">
        <v>20.25</v>
      </c>
      <c r="G17" s="3">
        <v>0.26543209876543206</v>
      </c>
      <c r="H17" s="18">
        <v>2.625</v>
      </c>
      <c r="I17" s="3">
        <v>0.2857142857142857</v>
      </c>
      <c r="J17" s="18">
        <v>20.125</v>
      </c>
      <c r="K17" s="3">
        <v>0.20496894409937894</v>
      </c>
      <c r="L17" s="3">
        <v>0.78780000000000006</v>
      </c>
      <c r="M17" s="10"/>
    </row>
    <row r="18" spans="1:22">
      <c r="A18" t="s">
        <v>209</v>
      </c>
      <c r="B18" s="32">
        <v>1</v>
      </c>
      <c r="C18" s="18">
        <v>8</v>
      </c>
      <c r="D18" s="18">
        <v>4</v>
      </c>
      <c r="E18" s="18">
        <v>1</v>
      </c>
      <c r="F18" s="18">
        <v>63</v>
      </c>
      <c r="G18" s="3">
        <v>0.39682539682539686</v>
      </c>
      <c r="H18" s="18">
        <v>1</v>
      </c>
      <c r="I18" s="3">
        <v>-7</v>
      </c>
      <c r="J18" s="18">
        <v>52</v>
      </c>
      <c r="K18" s="3">
        <v>0.28846153846153844</v>
      </c>
      <c r="L18" s="3">
        <v>0.41539999999999999</v>
      </c>
      <c r="M18" s="10"/>
    </row>
    <row r="19" spans="1:22">
      <c r="A19" t="s">
        <v>210</v>
      </c>
      <c r="B19" s="32">
        <v>4</v>
      </c>
      <c r="C19" s="18">
        <v>1.25</v>
      </c>
      <c r="D19" s="18">
        <v>1.75</v>
      </c>
      <c r="E19" s="18">
        <v>1.75</v>
      </c>
      <c r="F19" s="18">
        <v>24.75</v>
      </c>
      <c r="G19" s="3">
        <v>0.43434343434343436</v>
      </c>
      <c r="H19" s="18">
        <v>4.25</v>
      </c>
      <c r="I19" s="3">
        <v>0.47058823529411764</v>
      </c>
      <c r="J19" s="18">
        <v>23</v>
      </c>
      <c r="K19" s="3">
        <v>0.5</v>
      </c>
      <c r="L19" s="3">
        <v>0.63624999999999998</v>
      </c>
      <c r="M19" s="10"/>
    </row>
    <row r="20" spans="1:22">
      <c r="A20" t="s">
        <v>211</v>
      </c>
      <c r="B20" s="32">
        <v>4</v>
      </c>
      <c r="C20" s="18">
        <v>2.25</v>
      </c>
      <c r="D20" s="18">
        <v>8</v>
      </c>
      <c r="E20" s="18">
        <v>0.5</v>
      </c>
      <c r="F20" s="18">
        <v>29.75</v>
      </c>
      <c r="G20" s="3">
        <v>0.19327731092436973</v>
      </c>
      <c r="H20" s="18">
        <v>2.75</v>
      </c>
      <c r="I20" s="3">
        <v>-0.54545454545454541</v>
      </c>
      <c r="J20" s="18">
        <v>25.25</v>
      </c>
      <c r="K20" s="3">
        <v>0.15841584158415845</v>
      </c>
      <c r="L20" s="3">
        <v>0.60932499999999989</v>
      </c>
      <c r="M20" s="10"/>
    </row>
    <row r="21" spans="1:22">
      <c r="A21" t="s">
        <v>212</v>
      </c>
      <c r="B21" s="32">
        <v>1</v>
      </c>
      <c r="C21" s="18">
        <v>0</v>
      </c>
      <c r="D21" s="18">
        <v>5</v>
      </c>
      <c r="E21" s="18">
        <v>0</v>
      </c>
      <c r="F21" s="18">
        <v>14</v>
      </c>
      <c r="G21" s="3">
        <v>7.1428571428571397E-2</v>
      </c>
      <c r="H21" s="18">
        <v>2</v>
      </c>
      <c r="I21" s="3">
        <v>0.5</v>
      </c>
      <c r="J21" s="18">
        <v>11</v>
      </c>
      <c r="K21" s="3">
        <v>0.18181818181818177</v>
      </c>
      <c r="L21" s="3">
        <v>0.74350000000000005</v>
      </c>
      <c r="M21" s="10"/>
    </row>
    <row r="22" spans="1:22">
      <c r="A22" t="s">
        <v>213</v>
      </c>
      <c r="B22" s="32">
        <v>3</v>
      </c>
      <c r="C22" s="18">
        <v>0</v>
      </c>
      <c r="D22" s="18">
        <v>5</v>
      </c>
      <c r="E22" s="18">
        <v>0.33333333333333331</v>
      </c>
      <c r="F22" s="18">
        <v>13.333333333333334</v>
      </c>
      <c r="G22" s="3">
        <v>2.5000000000000022E-2</v>
      </c>
      <c r="H22" s="18">
        <v>1</v>
      </c>
      <c r="I22" s="3">
        <v>-0.33333333333333326</v>
      </c>
      <c r="J22" s="18">
        <v>10.333333333333334</v>
      </c>
      <c r="K22" s="3">
        <v>-0.41935483870967727</v>
      </c>
      <c r="L22" s="3">
        <v>0.77490000000000003</v>
      </c>
      <c r="M22" s="10"/>
    </row>
    <row r="23" spans="1:22">
      <c r="A23" t="s">
        <v>214</v>
      </c>
      <c r="B23" s="32">
        <v>6</v>
      </c>
      <c r="C23" s="18">
        <v>0.83333333333333337</v>
      </c>
      <c r="D23" s="18">
        <v>1.5</v>
      </c>
      <c r="E23" s="18">
        <v>0.33333333333333331</v>
      </c>
      <c r="F23" s="18">
        <v>22.333333333333332</v>
      </c>
      <c r="G23" s="3">
        <v>-6.7164179104477695E-2</v>
      </c>
      <c r="H23" s="18">
        <v>3.3333333333333335</v>
      </c>
      <c r="I23" s="3">
        <v>0.10000000000000009</v>
      </c>
      <c r="J23" s="18">
        <v>20.833333333333332</v>
      </c>
      <c r="K23" s="3">
        <v>-0.13600000000000012</v>
      </c>
      <c r="L23" s="3">
        <v>0.71773333333333333</v>
      </c>
      <c r="M23" s="10"/>
    </row>
    <row r="24" spans="1:22">
      <c r="A24" t="s">
        <v>215</v>
      </c>
      <c r="B24" s="32">
        <v>14</v>
      </c>
      <c r="C24" s="18">
        <v>0</v>
      </c>
      <c r="D24" s="18">
        <v>0.21428571428571427</v>
      </c>
      <c r="E24" s="18">
        <v>0.35714285714285715</v>
      </c>
      <c r="F24" s="18">
        <v>25.285714285714285</v>
      </c>
      <c r="G24" s="3">
        <v>3.3898305084745783E-2</v>
      </c>
      <c r="H24" s="18">
        <v>3.7142857142857144</v>
      </c>
      <c r="I24" s="3">
        <v>0.15384615384615385</v>
      </c>
      <c r="J24" s="18">
        <v>27.285714285714285</v>
      </c>
      <c r="K24" s="3">
        <v>4.9738219895287927E-2</v>
      </c>
      <c r="L24" s="3">
        <v>0.89810000000000001</v>
      </c>
      <c r="M24" s="10"/>
    </row>
    <row r="25" spans="1:22">
      <c r="A25" s="1" t="s">
        <v>149</v>
      </c>
      <c r="B25" s="47">
        <f>SUM(B15:B24)</f>
        <v>47</v>
      </c>
      <c r="C25" s="59">
        <v>1.2340425531914894</v>
      </c>
      <c r="D25" s="59">
        <v>2.5957446808510638</v>
      </c>
      <c r="E25" s="59">
        <v>0.48936170212765956</v>
      </c>
      <c r="F25" s="59">
        <v>27.425531914893618</v>
      </c>
      <c r="G25" s="60">
        <v>0.15360744763382472</v>
      </c>
      <c r="H25" s="59">
        <v>3.7234042553191489</v>
      </c>
      <c r="I25" s="60">
        <v>9.1428571428571415E-2</v>
      </c>
      <c r="J25" s="59">
        <v>26.76595744680851</v>
      </c>
      <c r="K25" s="60">
        <v>0.11685214626391094</v>
      </c>
      <c r="L25" s="60">
        <v>0.76981702127659568</v>
      </c>
      <c r="M25" s="10"/>
    </row>
    <row r="26" spans="1:2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8" spans="1:22" ht="60">
      <c r="C28" s="58" t="s">
        <v>231</v>
      </c>
      <c r="D28" s="58" t="s">
        <v>232</v>
      </c>
      <c r="F28" s="58" t="s">
        <v>233</v>
      </c>
      <c r="G28" s="58" t="s">
        <v>232</v>
      </c>
      <c r="I28" s="58" t="s">
        <v>234</v>
      </c>
      <c r="J28" s="58" t="s">
        <v>232</v>
      </c>
      <c r="L28" s="38" t="s">
        <v>241</v>
      </c>
      <c r="M28" s="58" t="s">
        <v>232</v>
      </c>
      <c r="O28" s="39" t="s">
        <v>242</v>
      </c>
      <c r="P28" s="58" t="s">
        <v>232</v>
      </c>
    </row>
    <row r="29" spans="1:22">
      <c r="C29" s="18">
        <v>0</v>
      </c>
      <c r="D29" s="3">
        <v>0.89810000000000001</v>
      </c>
      <c r="F29" s="18">
        <v>0.21428571428571427</v>
      </c>
      <c r="G29" s="3">
        <v>0.89810000000000001</v>
      </c>
      <c r="I29" s="18">
        <v>0</v>
      </c>
      <c r="J29" s="3">
        <v>0.78780000000000006</v>
      </c>
      <c r="L29" s="34">
        <v>4.666666666666667</v>
      </c>
      <c r="M29" s="3">
        <v>0.77490000000000003</v>
      </c>
      <c r="O29" s="34">
        <v>9.7100000000000009</v>
      </c>
      <c r="P29" s="3">
        <v>0.74350000000000005</v>
      </c>
      <c r="R29" s="1" t="s">
        <v>237</v>
      </c>
      <c r="S29" s="1" t="s">
        <v>238</v>
      </c>
      <c r="T29" s="1" t="s">
        <v>239</v>
      </c>
      <c r="U29" s="1" t="s">
        <v>240</v>
      </c>
      <c r="V29" s="10"/>
    </row>
    <row r="30" spans="1:22">
      <c r="C30" s="18">
        <v>0</v>
      </c>
      <c r="D30" s="3">
        <v>0.77490000000000003</v>
      </c>
      <c r="F30" s="18">
        <v>1.375</v>
      </c>
      <c r="G30" s="3">
        <v>0.78780000000000006</v>
      </c>
      <c r="I30">
        <v>0</v>
      </c>
      <c r="J30" s="3">
        <v>0.77939999999999998</v>
      </c>
      <c r="L30" s="34">
        <v>6.125</v>
      </c>
      <c r="M30" s="3">
        <v>0.78780000000000006</v>
      </c>
      <c r="O30" s="34">
        <v>13.949285714285713</v>
      </c>
      <c r="P30" s="3">
        <v>0.89810000000000001</v>
      </c>
      <c r="R30" t="s">
        <v>231</v>
      </c>
      <c r="S30">
        <v>0.8821</v>
      </c>
      <c r="T30">
        <v>-3.1800000000000002E-2</v>
      </c>
      <c r="U30">
        <v>0.54279999999999995</v>
      </c>
      <c r="V30" s="10"/>
    </row>
    <row r="31" spans="1:22">
      <c r="C31" s="18">
        <v>0</v>
      </c>
      <c r="D31" s="3">
        <v>0.74350000000000005</v>
      </c>
      <c r="F31" s="18">
        <v>1.5</v>
      </c>
      <c r="G31" s="3">
        <v>0.71773333333333333</v>
      </c>
      <c r="I31" s="18">
        <v>0</v>
      </c>
      <c r="J31" s="3">
        <v>0.74350000000000005</v>
      </c>
      <c r="L31" s="34">
        <v>6.4285714285714288</v>
      </c>
      <c r="M31" s="3">
        <v>0.89810000000000001</v>
      </c>
      <c r="O31" s="34">
        <v>17.033333333333335</v>
      </c>
      <c r="P31" s="3">
        <v>0.77490000000000003</v>
      </c>
      <c r="R31" t="s">
        <v>233</v>
      </c>
      <c r="S31">
        <v>0.77929999999999999</v>
      </c>
      <c r="T31">
        <v>-1.3100000000000001E-2</v>
      </c>
      <c r="U31">
        <v>9.2600000000000002E-2</v>
      </c>
      <c r="V31" s="10"/>
    </row>
    <row r="32" spans="1:22">
      <c r="C32" s="18">
        <v>0.5</v>
      </c>
      <c r="D32" s="3">
        <v>0.78780000000000006</v>
      </c>
      <c r="F32" s="18">
        <v>1.75</v>
      </c>
      <c r="G32" s="3">
        <v>0.63624999999999998</v>
      </c>
      <c r="I32" s="18">
        <v>0.33333333333333331</v>
      </c>
      <c r="J32" s="3">
        <v>0.77490000000000003</v>
      </c>
      <c r="L32" s="34">
        <v>7</v>
      </c>
      <c r="M32" s="3">
        <v>0.74350000000000005</v>
      </c>
      <c r="O32" s="34">
        <v>18.142499999999998</v>
      </c>
      <c r="P32" s="3">
        <v>0.77939999999999998</v>
      </c>
      <c r="R32" t="s">
        <v>234</v>
      </c>
      <c r="S32">
        <v>0.82950000000000002</v>
      </c>
      <c r="T32">
        <v>-2.23E-2</v>
      </c>
      <c r="U32">
        <v>0.26640000000000003</v>
      </c>
      <c r="V32" s="10"/>
    </row>
    <row r="33" spans="3:22">
      <c r="C33" s="18">
        <v>0.83333333333333337</v>
      </c>
      <c r="D33" s="3">
        <v>0.71773333333333333</v>
      </c>
      <c r="F33" s="18">
        <v>4</v>
      </c>
      <c r="G33" s="3">
        <v>0.41539999999999999</v>
      </c>
      <c r="I33" s="18">
        <v>0.33333333333333331</v>
      </c>
      <c r="J33" s="3">
        <v>0.71773333333333333</v>
      </c>
      <c r="L33" s="34">
        <v>7</v>
      </c>
      <c r="M33" s="3">
        <v>0.71773333333333333</v>
      </c>
      <c r="O33" s="34">
        <v>18.2</v>
      </c>
      <c r="P33" s="3">
        <v>0.63624999999999998</v>
      </c>
      <c r="R33" t="s">
        <v>235</v>
      </c>
      <c r="S33">
        <v>0.88980000000000004</v>
      </c>
      <c r="T33">
        <v>-3.1600000000000003E-2</v>
      </c>
      <c r="U33" s="61">
        <v>0.53500000000000003</v>
      </c>
      <c r="V33" s="10"/>
    </row>
    <row r="34" spans="3:22">
      <c r="C34" s="18">
        <v>1.25</v>
      </c>
      <c r="D34" s="3">
        <v>0.63624999999999998</v>
      </c>
      <c r="F34" s="18">
        <v>5</v>
      </c>
      <c r="G34" s="3">
        <v>0.77490000000000003</v>
      </c>
      <c r="I34" s="18">
        <v>0.35714285714285715</v>
      </c>
      <c r="J34" s="3">
        <v>0.89810000000000001</v>
      </c>
      <c r="L34" s="34">
        <v>9</v>
      </c>
      <c r="M34" s="3">
        <v>0.63624999999999998</v>
      </c>
      <c r="O34" s="34">
        <v>18.258749999999999</v>
      </c>
      <c r="P34" s="3">
        <v>0.78780000000000006</v>
      </c>
      <c r="R34" t="s">
        <v>236</v>
      </c>
      <c r="S34">
        <v>0.83169999999999999</v>
      </c>
      <c r="T34">
        <v>-2.2700000000000001E-2</v>
      </c>
      <c r="U34">
        <v>0.27529999999999999</v>
      </c>
      <c r="V34" s="10"/>
    </row>
    <row r="35" spans="3:22">
      <c r="C35" s="18">
        <v>2.25</v>
      </c>
      <c r="D35" s="3">
        <v>0.60932499999999989</v>
      </c>
      <c r="F35" s="18">
        <v>5</v>
      </c>
      <c r="G35" s="3">
        <v>0.74350000000000005</v>
      </c>
      <c r="I35" s="18">
        <v>0.5</v>
      </c>
      <c r="J35" s="3">
        <v>0.60932499999999989</v>
      </c>
      <c r="L35" s="34">
        <v>10</v>
      </c>
      <c r="M35" s="3">
        <v>0.77939999999999998</v>
      </c>
      <c r="O35" s="34">
        <v>18.38</v>
      </c>
      <c r="P35" s="3">
        <v>0.60932499999999989</v>
      </c>
      <c r="R35" s="10"/>
      <c r="S35" s="10"/>
      <c r="T35" s="10"/>
      <c r="U35" s="10"/>
    </row>
    <row r="36" spans="3:22">
      <c r="C36">
        <v>3</v>
      </c>
      <c r="D36" s="3">
        <v>0.77939999999999998</v>
      </c>
      <c r="F36">
        <v>5.25</v>
      </c>
      <c r="G36" s="3">
        <v>0.77939999999999998</v>
      </c>
      <c r="I36" s="18">
        <v>1</v>
      </c>
      <c r="J36" s="3">
        <v>0.41539999999999999</v>
      </c>
      <c r="L36" s="34">
        <v>11.5</v>
      </c>
      <c r="M36" s="3">
        <v>0.60932499999999989</v>
      </c>
      <c r="O36" s="34">
        <v>18.45</v>
      </c>
      <c r="P36" s="3">
        <v>0.41539999999999999</v>
      </c>
    </row>
    <row r="37" spans="3:22">
      <c r="C37" s="18">
        <v>7.5</v>
      </c>
      <c r="D37" s="3">
        <v>0.70785000000000009</v>
      </c>
      <c r="F37" s="18">
        <v>7.5</v>
      </c>
      <c r="G37" s="3">
        <v>0.70785000000000009</v>
      </c>
      <c r="I37" s="18">
        <v>1.75</v>
      </c>
      <c r="J37" s="3">
        <v>0.63624999999999998</v>
      </c>
      <c r="L37" s="34">
        <v>34</v>
      </c>
      <c r="M37" s="3">
        <v>0.70785000000000009</v>
      </c>
      <c r="O37" s="34">
        <v>20.765000000000001</v>
      </c>
      <c r="P37" s="3">
        <v>0.71773333333333333</v>
      </c>
    </row>
    <row r="38" spans="3:22">
      <c r="C38" s="18">
        <v>8</v>
      </c>
      <c r="D38" s="3">
        <v>0.41539999999999999</v>
      </c>
      <c r="F38" s="18">
        <v>8</v>
      </c>
      <c r="G38" s="3">
        <v>0.60932499999999989</v>
      </c>
      <c r="I38" s="18">
        <v>2.5</v>
      </c>
      <c r="J38" s="3">
        <v>0.70785000000000009</v>
      </c>
      <c r="L38" s="34">
        <v>40</v>
      </c>
      <c r="M38" s="3">
        <v>0.41539999999999999</v>
      </c>
      <c r="O38" s="34">
        <v>21.17</v>
      </c>
      <c r="P38" s="3">
        <v>0.70785000000000009</v>
      </c>
    </row>
    <row r="39" spans="3:22">
      <c r="F39" s="59"/>
      <c r="G39" s="60"/>
    </row>
    <row r="77" spans="3:4" ht="60">
      <c r="C77" s="38" t="s">
        <v>241</v>
      </c>
      <c r="D77" s="58" t="s">
        <v>231</v>
      </c>
    </row>
    <row r="78" spans="3:4">
      <c r="C78" s="34">
        <v>4.666666666666667</v>
      </c>
      <c r="D78" s="18">
        <v>0</v>
      </c>
    </row>
    <row r="79" spans="3:4">
      <c r="C79" s="34">
        <v>6.125</v>
      </c>
      <c r="D79" s="18">
        <v>0</v>
      </c>
    </row>
    <row r="80" spans="3:4">
      <c r="C80" s="34">
        <v>6.4285714285714288</v>
      </c>
      <c r="D80" s="18">
        <v>0</v>
      </c>
    </row>
    <row r="81" spans="3:4">
      <c r="C81" s="34">
        <v>7</v>
      </c>
      <c r="D81" s="18">
        <v>0.5</v>
      </c>
    </row>
    <row r="82" spans="3:4">
      <c r="C82" s="34">
        <v>7</v>
      </c>
      <c r="D82" s="18">
        <v>0.83333333333333337</v>
      </c>
    </row>
    <row r="83" spans="3:4">
      <c r="C83" s="34">
        <v>9</v>
      </c>
      <c r="D83" s="18">
        <v>1.25</v>
      </c>
    </row>
    <row r="84" spans="3:4">
      <c r="C84" s="34">
        <v>10</v>
      </c>
      <c r="D84" s="18">
        <v>2.25</v>
      </c>
    </row>
    <row r="85" spans="3:4">
      <c r="C85" s="34">
        <v>11.5</v>
      </c>
      <c r="D85">
        <v>3</v>
      </c>
    </row>
    <row r="86" spans="3:4">
      <c r="C86" s="34">
        <v>34</v>
      </c>
      <c r="D86" s="18">
        <v>7.5</v>
      </c>
    </row>
    <row r="87" spans="3:4">
      <c r="C87" s="34">
        <v>40</v>
      </c>
      <c r="D87" s="18">
        <v>8</v>
      </c>
    </row>
  </sheetData>
  <sortState ref="O29:P38">
    <sortCondition ref="O29:O38"/>
    <sortCondition descending="1" ref="P29:P38"/>
  </sortState>
  <pageMargins left="0.7" right="0.7" top="0.78740157499999996" bottom="0.78740157499999996" header="0.3" footer="0.3"/>
  <pageSetup paperSize="9" scale="38" orientation="portrait" verticalDpi="0" r:id="rId1"/>
  <rowBreaks count="1" manualBreakCount="1">
    <brk id="3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25"/>
  <sheetViews>
    <sheetView workbookViewId="0">
      <selection activeCell="F27" sqref="F27"/>
    </sheetView>
  </sheetViews>
  <sheetFormatPr baseColWidth="10" defaultRowHeight="15"/>
  <cols>
    <col min="1" max="1" width="1.7109375" customWidth="1"/>
    <col min="2" max="2" width="16.28515625" customWidth="1"/>
    <col min="3" max="3" width="13.85546875" customWidth="1"/>
    <col min="4" max="4" width="16.85546875" customWidth="1"/>
    <col min="11" max="11" width="35" customWidth="1"/>
    <col min="12" max="12" width="47.140625" customWidth="1"/>
  </cols>
  <sheetData>
    <row r="1" spans="2:11" ht="5.25" customHeight="1"/>
    <row r="2" spans="2:11">
      <c r="B2" s="23" t="s">
        <v>158</v>
      </c>
      <c r="C2" s="23" t="s">
        <v>148</v>
      </c>
      <c r="D2" s="63" t="s">
        <v>150</v>
      </c>
      <c r="E2" s="63"/>
      <c r="F2" s="63" t="s">
        <v>151</v>
      </c>
      <c r="G2" s="63"/>
      <c r="H2" s="63" t="s">
        <v>152</v>
      </c>
      <c r="I2" s="63"/>
      <c r="J2" s="10"/>
      <c r="K2" s="23" t="s">
        <v>147</v>
      </c>
    </row>
    <row r="3" spans="2:11">
      <c r="B3" s="24" t="s">
        <v>159</v>
      </c>
      <c r="C3" s="19">
        <v>3</v>
      </c>
      <c r="D3">
        <v>0</v>
      </c>
      <c r="E3" s="3">
        <f>D3/$C3</f>
        <v>0</v>
      </c>
      <c r="F3">
        <v>3</v>
      </c>
      <c r="G3" s="3">
        <f>F3/$C3</f>
        <v>1</v>
      </c>
      <c r="H3">
        <v>3</v>
      </c>
      <c r="I3" s="3">
        <f>H3/$C3</f>
        <v>1</v>
      </c>
      <c r="J3" s="10"/>
      <c r="K3" s="19" t="s">
        <v>143</v>
      </c>
    </row>
    <row r="4" spans="2:11">
      <c r="B4" s="24" t="s">
        <v>161</v>
      </c>
      <c r="C4" s="20">
        <v>4</v>
      </c>
      <c r="D4">
        <v>4</v>
      </c>
      <c r="E4" s="3">
        <f t="shared" ref="E4:E19" si="0">D4/$C4</f>
        <v>1</v>
      </c>
      <c r="F4">
        <v>0</v>
      </c>
      <c r="G4" s="3">
        <f t="shared" ref="G4:G19" si="1">F4/$C4</f>
        <v>0</v>
      </c>
      <c r="H4">
        <v>4</v>
      </c>
      <c r="I4" s="3">
        <f t="shared" ref="I4:I19" si="2">H4/$C4</f>
        <v>1</v>
      </c>
      <c r="J4" s="10"/>
      <c r="K4" s="19" t="s">
        <v>145</v>
      </c>
    </row>
    <row r="5" spans="2:11">
      <c r="B5" s="24" t="s">
        <v>162</v>
      </c>
      <c r="C5" s="20">
        <v>13</v>
      </c>
      <c r="D5">
        <v>7</v>
      </c>
      <c r="E5" s="3">
        <f t="shared" si="0"/>
        <v>0.53846153846153844</v>
      </c>
      <c r="F5">
        <v>7</v>
      </c>
      <c r="G5" s="3">
        <f t="shared" si="1"/>
        <v>0.53846153846153844</v>
      </c>
      <c r="H5">
        <v>11</v>
      </c>
      <c r="I5" s="3">
        <f t="shared" si="2"/>
        <v>0.84615384615384615</v>
      </c>
      <c r="J5" s="10"/>
      <c r="K5" s="19" t="s">
        <v>146</v>
      </c>
    </row>
    <row r="6" spans="2:11">
      <c r="B6" s="24" t="s">
        <v>163</v>
      </c>
      <c r="C6" s="20">
        <v>8</v>
      </c>
      <c r="D6">
        <v>2</v>
      </c>
      <c r="E6" s="3">
        <f t="shared" si="0"/>
        <v>0.25</v>
      </c>
      <c r="F6">
        <v>4</v>
      </c>
      <c r="G6" s="3">
        <f t="shared" si="1"/>
        <v>0.5</v>
      </c>
      <c r="H6">
        <v>5</v>
      </c>
      <c r="I6" s="3">
        <f t="shared" si="2"/>
        <v>0.625</v>
      </c>
      <c r="J6" s="10"/>
      <c r="K6" s="19" t="s">
        <v>142</v>
      </c>
    </row>
    <row r="7" spans="2:11">
      <c r="B7" s="24" t="s">
        <v>164</v>
      </c>
      <c r="C7" s="20">
        <v>7</v>
      </c>
      <c r="D7">
        <v>2</v>
      </c>
      <c r="E7" s="3">
        <f t="shared" si="0"/>
        <v>0.2857142857142857</v>
      </c>
      <c r="F7">
        <v>2</v>
      </c>
      <c r="G7" s="3">
        <f t="shared" si="1"/>
        <v>0.2857142857142857</v>
      </c>
      <c r="H7">
        <v>5</v>
      </c>
      <c r="I7" s="3">
        <f t="shared" si="2"/>
        <v>0.7142857142857143</v>
      </c>
      <c r="J7" s="10"/>
      <c r="K7" s="19" t="s">
        <v>141</v>
      </c>
    </row>
    <row r="8" spans="2:11">
      <c r="B8" s="24" t="s">
        <v>167</v>
      </c>
      <c r="C8" s="19">
        <v>3</v>
      </c>
      <c r="D8">
        <v>1</v>
      </c>
      <c r="E8" s="3">
        <f t="shared" si="0"/>
        <v>0.33333333333333331</v>
      </c>
      <c r="F8">
        <v>3</v>
      </c>
      <c r="G8" s="3">
        <f t="shared" si="1"/>
        <v>1</v>
      </c>
      <c r="H8">
        <v>2</v>
      </c>
      <c r="I8" s="3">
        <f t="shared" si="2"/>
        <v>0.66666666666666663</v>
      </c>
      <c r="J8" s="10"/>
      <c r="K8" s="19" t="s">
        <v>75</v>
      </c>
    </row>
    <row r="9" spans="2:11">
      <c r="B9" s="24" t="s">
        <v>170</v>
      </c>
      <c r="C9" s="19">
        <v>3</v>
      </c>
      <c r="D9">
        <v>2</v>
      </c>
      <c r="E9" s="3">
        <f t="shared" si="0"/>
        <v>0.66666666666666663</v>
      </c>
      <c r="F9">
        <v>1</v>
      </c>
      <c r="G9" s="3">
        <f t="shared" si="1"/>
        <v>0.33333333333333331</v>
      </c>
      <c r="H9">
        <v>1</v>
      </c>
      <c r="I9" s="3">
        <f t="shared" si="2"/>
        <v>0.33333333333333331</v>
      </c>
      <c r="J9" s="10"/>
      <c r="K9" s="19" t="s">
        <v>56</v>
      </c>
    </row>
    <row r="10" spans="2:11">
      <c r="B10" s="24" t="s">
        <v>173</v>
      </c>
      <c r="C10" s="20">
        <v>4</v>
      </c>
      <c r="D10">
        <v>1</v>
      </c>
      <c r="E10" s="3">
        <f t="shared" si="0"/>
        <v>0.25</v>
      </c>
      <c r="F10">
        <v>1</v>
      </c>
      <c r="G10" s="3">
        <f t="shared" si="1"/>
        <v>0.25</v>
      </c>
      <c r="H10">
        <v>1</v>
      </c>
      <c r="I10" s="3">
        <f t="shared" si="2"/>
        <v>0.25</v>
      </c>
      <c r="J10" s="10"/>
      <c r="K10" s="20" t="s">
        <v>74</v>
      </c>
    </row>
    <row r="11" spans="2:11">
      <c r="B11" s="24" t="s">
        <v>177</v>
      </c>
      <c r="C11" s="19">
        <v>5</v>
      </c>
      <c r="D11">
        <v>2</v>
      </c>
      <c r="E11" s="3">
        <f t="shared" si="0"/>
        <v>0.4</v>
      </c>
      <c r="F11">
        <v>4</v>
      </c>
      <c r="G11" s="3">
        <f t="shared" si="1"/>
        <v>0.8</v>
      </c>
      <c r="H11">
        <v>5</v>
      </c>
      <c r="I11" s="3">
        <f t="shared" si="2"/>
        <v>1</v>
      </c>
      <c r="J11" s="10"/>
      <c r="K11" s="19" t="s">
        <v>26</v>
      </c>
    </row>
    <row r="12" spans="2:11">
      <c r="B12" s="24" t="s">
        <v>178</v>
      </c>
      <c r="C12" s="19">
        <v>12</v>
      </c>
      <c r="D12">
        <v>8</v>
      </c>
      <c r="E12" s="3">
        <f t="shared" si="0"/>
        <v>0.66666666666666663</v>
      </c>
      <c r="F12">
        <v>1</v>
      </c>
      <c r="G12" s="3">
        <f t="shared" si="1"/>
        <v>8.3333333333333329E-2</v>
      </c>
      <c r="H12">
        <v>2</v>
      </c>
      <c r="I12" s="3">
        <f t="shared" si="2"/>
        <v>0.16666666666666666</v>
      </c>
      <c r="J12" s="10"/>
      <c r="K12" s="19" t="s">
        <v>29</v>
      </c>
    </row>
    <row r="13" spans="2:11">
      <c r="B13" s="24" t="s">
        <v>180</v>
      </c>
      <c r="C13" s="19">
        <v>7</v>
      </c>
      <c r="D13">
        <v>0</v>
      </c>
      <c r="E13" s="3">
        <f t="shared" si="0"/>
        <v>0</v>
      </c>
      <c r="F13">
        <v>1</v>
      </c>
      <c r="G13" s="3">
        <f t="shared" si="1"/>
        <v>0.14285714285714285</v>
      </c>
      <c r="H13">
        <v>4</v>
      </c>
      <c r="I13" s="3">
        <f t="shared" si="2"/>
        <v>0.5714285714285714</v>
      </c>
      <c r="J13" s="10"/>
      <c r="K13" s="19" t="s">
        <v>73</v>
      </c>
    </row>
    <row r="14" spans="2:11">
      <c r="B14" s="24" t="s">
        <v>181</v>
      </c>
      <c r="C14" s="19">
        <v>13</v>
      </c>
      <c r="D14">
        <v>2</v>
      </c>
      <c r="E14" s="3">
        <f t="shared" si="0"/>
        <v>0.15384615384615385</v>
      </c>
      <c r="F14">
        <v>1</v>
      </c>
      <c r="G14" s="3">
        <f t="shared" si="1"/>
        <v>7.6923076923076927E-2</v>
      </c>
      <c r="H14">
        <v>12</v>
      </c>
      <c r="I14" s="3">
        <f t="shared" si="2"/>
        <v>0.92307692307692313</v>
      </c>
      <c r="J14" s="10"/>
      <c r="K14" s="19" t="s">
        <v>72</v>
      </c>
    </row>
    <row r="15" spans="2:11">
      <c r="B15" s="24" t="s">
        <v>182</v>
      </c>
      <c r="C15" s="19">
        <v>5</v>
      </c>
      <c r="D15">
        <v>2</v>
      </c>
      <c r="E15" s="3">
        <f t="shared" si="0"/>
        <v>0.4</v>
      </c>
      <c r="F15">
        <v>4</v>
      </c>
      <c r="G15" s="3">
        <f t="shared" si="1"/>
        <v>0.8</v>
      </c>
      <c r="H15">
        <v>4</v>
      </c>
      <c r="I15" s="3">
        <f t="shared" si="2"/>
        <v>0.8</v>
      </c>
      <c r="J15" s="10"/>
      <c r="K15" s="19" t="s">
        <v>70</v>
      </c>
    </row>
    <row r="16" spans="2:11">
      <c r="B16" s="24" t="s">
        <v>184</v>
      </c>
      <c r="C16" s="19">
        <v>8</v>
      </c>
      <c r="D16">
        <v>4</v>
      </c>
      <c r="E16" s="3">
        <f t="shared" si="0"/>
        <v>0.5</v>
      </c>
      <c r="F16">
        <v>5</v>
      </c>
      <c r="G16" s="3">
        <f t="shared" si="1"/>
        <v>0.625</v>
      </c>
      <c r="H16">
        <v>3</v>
      </c>
      <c r="I16" s="3">
        <f t="shared" si="2"/>
        <v>0.375</v>
      </c>
      <c r="J16" s="10"/>
      <c r="K16" s="19" t="s">
        <v>30</v>
      </c>
    </row>
    <row r="17" spans="2:12">
      <c r="B17" s="24" t="s">
        <v>185</v>
      </c>
      <c r="C17" s="19">
        <v>7</v>
      </c>
      <c r="D17">
        <v>5</v>
      </c>
      <c r="E17" s="3">
        <f t="shared" si="0"/>
        <v>0.7142857142857143</v>
      </c>
      <c r="F17">
        <v>5</v>
      </c>
      <c r="G17" s="3">
        <f t="shared" si="1"/>
        <v>0.7142857142857143</v>
      </c>
      <c r="H17">
        <v>0</v>
      </c>
      <c r="I17" s="3">
        <f t="shared" si="2"/>
        <v>0</v>
      </c>
      <c r="J17" s="10"/>
      <c r="K17" s="19" t="s">
        <v>69</v>
      </c>
    </row>
    <row r="18" spans="2:12">
      <c r="B18" s="24" t="s">
        <v>186</v>
      </c>
      <c r="C18" s="19">
        <v>4</v>
      </c>
      <c r="D18">
        <v>1</v>
      </c>
      <c r="E18" s="3">
        <f t="shared" si="0"/>
        <v>0.25</v>
      </c>
      <c r="F18">
        <v>1</v>
      </c>
      <c r="G18" s="3">
        <f t="shared" si="1"/>
        <v>0.25</v>
      </c>
      <c r="H18">
        <v>3</v>
      </c>
      <c r="I18" s="3">
        <f t="shared" si="2"/>
        <v>0.75</v>
      </c>
      <c r="J18" s="10"/>
      <c r="K18" s="19" t="s">
        <v>31</v>
      </c>
    </row>
    <row r="19" spans="2:12">
      <c r="B19" s="24" t="s">
        <v>191</v>
      </c>
      <c r="C19" s="19">
        <v>5</v>
      </c>
      <c r="D19">
        <v>3</v>
      </c>
      <c r="E19" s="3">
        <f t="shared" si="0"/>
        <v>0.6</v>
      </c>
      <c r="F19">
        <v>1</v>
      </c>
      <c r="G19" s="3">
        <f t="shared" si="1"/>
        <v>0.2</v>
      </c>
      <c r="H19">
        <v>5</v>
      </c>
      <c r="I19" s="3">
        <f t="shared" si="2"/>
        <v>1</v>
      </c>
      <c r="J19" s="10"/>
      <c r="K19" s="19" t="s">
        <v>36</v>
      </c>
    </row>
    <row r="20" spans="2:12">
      <c r="B20" s="22" t="s">
        <v>149</v>
      </c>
      <c r="C20" s="22">
        <f>SUM(C3:C19)</f>
        <v>111</v>
      </c>
      <c r="D20" s="22">
        <f>SUM(D3:D19)</f>
        <v>46</v>
      </c>
      <c r="E20" s="26">
        <f>D20/$C20</f>
        <v>0.4144144144144144</v>
      </c>
      <c r="F20" s="22">
        <f>SUM(F3:F19)</f>
        <v>44</v>
      </c>
      <c r="G20" s="26">
        <f>F20/$C20</f>
        <v>0.3963963963963964</v>
      </c>
      <c r="H20" s="22">
        <f>SUM(H3:H19)</f>
        <v>70</v>
      </c>
      <c r="I20" s="26">
        <f>H20/$C20</f>
        <v>0.63063063063063063</v>
      </c>
      <c r="J20" s="10"/>
      <c r="K20" s="29"/>
      <c r="L20" s="10"/>
    </row>
    <row r="21" spans="2:12">
      <c r="B21" s="27"/>
      <c r="C21" s="27"/>
      <c r="D21" s="28"/>
      <c r="E21" s="28"/>
      <c r="F21" s="28"/>
      <c r="G21" s="28"/>
      <c r="H21" s="28"/>
      <c r="I21" s="28"/>
      <c r="J21" s="14"/>
      <c r="K21" s="1"/>
      <c r="L21" s="14"/>
    </row>
    <row r="22" spans="2:12">
      <c r="C22" s="19" t="s">
        <v>153</v>
      </c>
      <c r="D22" s="62" t="s">
        <v>154</v>
      </c>
      <c r="E22" s="62"/>
      <c r="F22" s="62"/>
      <c r="G22">
        <v>4</v>
      </c>
    </row>
    <row r="23" spans="2:12">
      <c r="D23" s="62" t="s">
        <v>155</v>
      </c>
      <c r="E23" s="62"/>
      <c r="F23" s="62"/>
      <c r="G23">
        <v>2</v>
      </c>
    </row>
    <row r="24" spans="2:12">
      <c r="D24" t="s">
        <v>156</v>
      </c>
      <c r="G24">
        <v>2</v>
      </c>
    </row>
    <row r="25" spans="2:12">
      <c r="D25" t="s">
        <v>157</v>
      </c>
      <c r="G25">
        <v>2</v>
      </c>
    </row>
  </sheetData>
  <mergeCells count="5">
    <mergeCell ref="D23:F23"/>
    <mergeCell ref="D2:E2"/>
    <mergeCell ref="F2:G2"/>
    <mergeCell ref="H2:I2"/>
    <mergeCell ref="D22:F22"/>
  </mergeCells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H65"/>
  <sheetViews>
    <sheetView workbookViewId="0">
      <selection activeCell="A18" sqref="A18"/>
    </sheetView>
  </sheetViews>
  <sheetFormatPr baseColWidth="10" defaultRowHeight="15"/>
  <cols>
    <col min="4" max="4" width="24.5703125" customWidth="1"/>
    <col min="6" max="6" width="17.7109375" customWidth="1"/>
    <col min="7" max="7" width="20.28515625" customWidth="1"/>
  </cols>
  <sheetData>
    <row r="2" spans="4:7">
      <c r="D2" s="10" t="s">
        <v>64</v>
      </c>
      <c r="E2" s="10" t="s">
        <v>63</v>
      </c>
      <c r="F2" s="10" t="s">
        <v>61</v>
      </c>
      <c r="G2" s="10" t="s">
        <v>62</v>
      </c>
    </row>
    <row r="3" spans="4:7">
      <c r="D3" s="11" t="s">
        <v>21</v>
      </c>
      <c r="E3" s="10">
        <v>3</v>
      </c>
      <c r="F3" s="10">
        <v>14</v>
      </c>
      <c r="G3" s="10">
        <v>30</v>
      </c>
    </row>
    <row r="4" spans="4:7">
      <c r="D4" s="11" t="s">
        <v>24</v>
      </c>
      <c r="E4" s="10">
        <v>10</v>
      </c>
      <c r="F4" s="10">
        <v>14.28</v>
      </c>
      <c r="G4" s="12">
        <v>22.08</v>
      </c>
    </row>
    <row r="5" spans="4:7">
      <c r="D5" s="11" t="s">
        <v>22</v>
      </c>
      <c r="E5" s="10">
        <v>0</v>
      </c>
      <c r="F5" s="10">
        <v>3</v>
      </c>
      <c r="G5" s="10">
        <v>9</v>
      </c>
    </row>
    <row r="6" spans="4:7">
      <c r="D6" s="11" t="s">
        <v>23</v>
      </c>
      <c r="E6" s="10">
        <v>0</v>
      </c>
      <c r="F6" s="10">
        <v>13</v>
      </c>
      <c r="G6" s="10">
        <v>7</v>
      </c>
    </row>
    <row r="7" spans="4:7">
      <c r="D7" s="11" t="s">
        <v>60</v>
      </c>
      <c r="E7" s="10">
        <v>0</v>
      </c>
      <c r="F7" s="10">
        <v>1</v>
      </c>
      <c r="G7" s="10">
        <v>1</v>
      </c>
    </row>
    <row r="8" spans="4:7">
      <c r="D8" s="11" t="s">
        <v>37</v>
      </c>
      <c r="E8" s="13">
        <v>0.995</v>
      </c>
      <c r="F8" s="13">
        <v>0.94199999999999995</v>
      </c>
      <c r="G8" s="13">
        <v>0.74099999999999999</v>
      </c>
    </row>
    <row r="18" spans="1:8">
      <c r="A18">
        <v>1</v>
      </c>
      <c r="B18">
        <f>H23-H18</f>
        <v>6</v>
      </c>
      <c r="C18">
        <f>H19-H18</f>
        <v>0</v>
      </c>
      <c r="D18" t="s">
        <v>86</v>
      </c>
      <c r="H18">
        <v>1</v>
      </c>
    </row>
    <row r="19" spans="1:8">
      <c r="A19">
        <v>2</v>
      </c>
      <c r="C19">
        <f t="shared" ref="C19:C64" si="0">H20-H19</f>
        <v>2</v>
      </c>
      <c r="D19" t="s">
        <v>87</v>
      </c>
      <c r="H19">
        <v>1</v>
      </c>
    </row>
    <row r="20" spans="1:8">
      <c r="A20">
        <v>3</v>
      </c>
      <c r="C20">
        <f t="shared" si="0"/>
        <v>0</v>
      </c>
      <c r="D20" t="s">
        <v>88</v>
      </c>
      <c r="H20">
        <v>3</v>
      </c>
    </row>
    <row r="21" spans="1:8">
      <c r="A21">
        <v>4</v>
      </c>
      <c r="C21">
        <f t="shared" si="0"/>
        <v>3</v>
      </c>
      <c r="D21" t="s">
        <v>89</v>
      </c>
      <c r="H21">
        <v>3</v>
      </c>
    </row>
    <row r="22" spans="1:8">
      <c r="A22">
        <v>5</v>
      </c>
      <c r="C22">
        <f t="shared" si="0"/>
        <v>1</v>
      </c>
      <c r="D22" t="s">
        <v>90</v>
      </c>
      <c r="H22">
        <v>6</v>
      </c>
    </row>
    <row r="23" spans="1:8">
      <c r="A23">
        <v>6</v>
      </c>
      <c r="B23">
        <f>H31-H23</f>
        <v>10</v>
      </c>
      <c r="C23">
        <f t="shared" si="0"/>
        <v>0</v>
      </c>
      <c r="D23" t="s">
        <v>91</v>
      </c>
      <c r="H23">
        <v>7</v>
      </c>
    </row>
    <row r="24" spans="1:8">
      <c r="A24">
        <v>7</v>
      </c>
      <c r="C24">
        <f t="shared" si="0"/>
        <v>0</v>
      </c>
      <c r="D24" t="s">
        <v>92</v>
      </c>
      <c r="H24">
        <v>7</v>
      </c>
    </row>
    <row r="25" spans="1:8">
      <c r="A25">
        <v>8</v>
      </c>
      <c r="C25">
        <f t="shared" si="0"/>
        <v>1</v>
      </c>
      <c r="D25" t="s">
        <v>93</v>
      </c>
      <c r="H25">
        <v>7</v>
      </c>
    </row>
    <row r="26" spans="1:8">
      <c r="A26">
        <v>9</v>
      </c>
      <c r="C26">
        <f t="shared" si="0"/>
        <v>2</v>
      </c>
      <c r="D26" t="s">
        <v>94</v>
      </c>
      <c r="H26">
        <v>8</v>
      </c>
    </row>
    <row r="27" spans="1:8">
      <c r="A27">
        <v>10</v>
      </c>
      <c r="C27">
        <f t="shared" si="0"/>
        <v>1</v>
      </c>
      <c r="D27" t="s">
        <v>95</v>
      </c>
      <c r="H27">
        <v>10</v>
      </c>
    </row>
    <row r="28" spans="1:8">
      <c r="A28">
        <v>11</v>
      </c>
      <c r="C28">
        <f t="shared" si="0"/>
        <v>3</v>
      </c>
      <c r="D28" t="s">
        <v>96</v>
      </c>
      <c r="H28">
        <v>11</v>
      </c>
    </row>
    <row r="29" spans="1:8">
      <c r="A29">
        <v>12</v>
      </c>
      <c r="C29">
        <f t="shared" si="0"/>
        <v>2</v>
      </c>
      <c r="D29" t="s">
        <v>97</v>
      </c>
      <c r="H29">
        <v>14</v>
      </c>
    </row>
    <row r="30" spans="1:8">
      <c r="A30">
        <v>13</v>
      </c>
      <c r="C30">
        <f t="shared" si="0"/>
        <v>1</v>
      </c>
      <c r="D30" t="s">
        <v>98</v>
      </c>
      <c r="H30">
        <v>16</v>
      </c>
    </row>
    <row r="31" spans="1:8">
      <c r="A31">
        <v>14</v>
      </c>
      <c r="B31">
        <f>H54-H31</f>
        <v>37</v>
      </c>
      <c r="C31">
        <f t="shared" si="0"/>
        <v>0</v>
      </c>
      <c r="D31" t="s">
        <v>99</v>
      </c>
      <c r="H31">
        <v>17</v>
      </c>
    </row>
    <row r="32" spans="1:8">
      <c r="A32">
        <v>15</v>
      </c>
      <c r="C32">
        <f t="shared" si="0"/>
        <v>0</v>
      </c>
      <c r="D32" t="s">
        <v>100</v>
      </c>
      <c r="H32">
        <v>17</v>
      </c>
    </row>
    <row r="33" spans="1:8">
      <c r="A33">
        <v>16</v>
      </c>
      <c r="C33">
        <f t="shared" si="0"/>
        <v>2</v>
      </c>
      <c r="D33" t="s">
        <v>101</v>
      </c>
      <c r="H33">
        <v>17</v>
      </c>
    </row>
    <row r="34" spans="1:8">
      <c r="A34">
        <v>17</v>
      </c>
      <c r="C34">
        <f t="shared" si="0"/>
        <v>2</v>
      </c>
      <c r="D34" t="s">
        <v>102</v>
      </c>
      <c r="H34">
        <v>19</v>
      </c>
    </row>
    <row r="35" spans="1:8">
      <c r="A35">
        <v>18</v>
      </c>
      <c r="C35">
        <f t="shared" si="0"/>
        <v>1</v>
      </c>
      <c r="D35" t="s">
        <v>103</v>
      </c>
      <c r="H35">
        <v>21</v>
      </c>
    </row>
    <row r="36" spans="1:8">
      <c r="A36">
        <v>19</v>
      </c>
      <c r="C36">
        <f t="shared" si="0"/>
        <v>1</v>
      </c>
      <c r="D36" t="s">
        <v>104</v>
      </c>
      <c r="H36">
        <v>22</v>
      </c>
    </row>
    <row r="37" spans="1:8">
      <c r="A37">
        <v>20</v>
      </c>
      <c r="C37">
        <f t="shared" si="0"/>
        <v>1</v>
      </c>
      <c r="D37" t="s">
        <v>105</v>
      </c>
      <c r="H37">
        <v>23</v>
      </c>
    </row>
    <row r="38" spans="1:8">
      <c r="A38">
        <v>21</v>
      </c>
      <c r="C38">
        <f t="shared" si="0"/>
        <v>0</v>
      </c>
      <c r="D38" t="s">
        <v>106</v>
      </c>
      <c r="H38">
        <v>24</v>
      </c>
    </row>
    <row r="39" spans="1:8">
      <c r="A39">
        <v>22</v>
      </c>
      <c r="C39">
        <f t="shared" si="0"/>
        <v>1</v>
      </c>
      <c r="D39" t="s">
        <v>107</v>
      </c>
      <c r="H39">
        <v>24</v>
      </c>
    </row>
    <row r="40" spans="1:8">
      <c r="A40">
        <v>23</v>
      </c>
      <c r="C40">
        <f t="shared" si="0"/>
        <v>0</v>
      </c>
      <c r="D40" t="s">
        <v>108</v>
      </c>
      <c r="H40">
        <v>25</v>
      </c>
    </row>
    <row r="41" spans="1:8">
      <c r="A41">
        <v>24</v>
      </c>
      <c r="C41">
        <f t="shared" si="0"/>
        <v>3</v>
      </c>
      <c r="D41" t="s">
        <v>109</v>
      </c>
      <c r="H41">
        <v>25</v>
      </c>
    </row>
    <row r="42" spans="1:8">
      <c r="A42">
        <v>25</v>
      </c>
      <c r="C42">
        <f t="shared" si="0"/>
        <v>8</v>
      </c>
      <c r="D42" t="s">
        <v>110</v>
      </c>
      <c r="H42">
        <v>28</v>
      </c>
    </row>
    <row r="43" spans="1:8">
      <c r="A43">
        <v>26</v>
      </c>
      <c r="C43">
        <f t="shared" si="0"/>
        <v>7</v>
      </c>
      <c r="D43" t="s">
        <v>111</v>
      </c>
      <c r="H43">
        <v>36</v>
      </c>
    </row>
    <row r="44" spans="1:8">
      <c r="A44">
        <v>27</v>
      </c>
      <c r="C44">
        <f t="shared" si="0"/>
        <v>1</v>
      </c>
      <c r="D44" t="s">
        <v>112</v>
      </c>
      <c r="H44">
        <v>43</v>
      </c>
    </row>
    <row r="45" spans="1:8">
      <c r="A45">
        <v>28</v>
      </c>
      <c r="C45">
        <f t="shared" si="0"/>
        <v>3</v>
      </c>
      <c r="D45" t="s">
        <v>113</v>
      </c>
      <c r="H45">
        <v>44</v>
      </c>
    </row>
    <row r="46" spans="1:8">
      <c r="A46">
        <v>29</v>
      </c>
      <c r="C46">
        <f t="shared" si="0"/>
        <v>0</v>
      </c>
      <c r="D46" t="s">
        <v>114</v>
      </c>
      <c r="H46">
        <v>47</v>
      </c>
    </row>
    <row r="47" spans="1:8">
      <c r="A47">
        <v>30</v>
      </c>
      <c r="C47">
        <f t="shared" si="0"/>
        <v>0</v>
      </c>
      <c r="D47" t="s">
        <v>115</v>
      </c>
      <c r="H47">
        <v>47</v>
      </c>
    </row>
    <row r="48" spans="1:8">
      <c r="A48">
        <v>31</v>
      </c>
      <c r="C48">
        <f t="shared" si="0"/>
        <v>0</v>
      </c>
      <c r="D48" t="s">
        <v>116</v>
      </c>
      <c r="H48">
        <v>47</v>
      </c>
    </row>
    <row r="49" spans="1:8">
      <c r="A49">
        <v>32</v>
      </c>
      <c r="C49">
        <f t="shared" si="0"/>
        <v>0</v>
      </c>
      <c r="D49" t="s">
        <v>117</v>
      </c>
      <c r="H49">
        <v>47</v>
      </c>
    </row>
    <row r="50" spans="1:8">
      <c r="A50">
        <v>33</v>
      </c>
      <c r="C50">
        <f t="shared" si="0"/>
        <v>0</v>
      </c>
      <c r="D50" t="s">
        <v>118</v>
      </c>
      <c r="H50">
        <v>47</v>
      </c>
    </row>
    <row r="51" spans="1:8">
      <c r="A51">
        <v>34</v>
      </c>
      <c r="C51">
        <f t="shared" si="0"/>
        <v>0</v>
      </c>
      <c r="D51" t="s">
        <v>119</v>
      </c>
      <c r="H51">
        <v>47</v>
      </c>
    </row>
    <row r="52" spans="1:8">
      <c r="A52">
        <v>35</v>
      </c>
      <c r="C52">
        <f t="shared" si="0"/>
        <v>4</v>
      </c>
      <c r="D52" t="s">
        <v>120</v>
      </c>
      <c r="H52">
        <v>47</v>
      </c>
    </row>
    <row r="53" spans="1:8">
      <c r="A53">
        <v>36</v>
      </c>
      <c r="C53">
        <f t="shared" si="0"/>
        <v>3</v>
      </c>
      <c r="D53" t="s">
        <v>121</v>
      </c>
      <c r="H53">
        <v>51</v>
      </c>
    </row>
    <row r="54" spans="1:8">
      <c r="A54">
        <v>37</v>
      </c>
      <c r="B54">
        <f>H60-H54</f>
        <v>4</v>
      </c>
      <c r="C54">
        <f t="shared" si="0"/>
        <v>1</v>
      </c>
      <c r="D54" t="s">
        <v>122</v>
      </c>
      <c r="H54">
        <v>54</v>
      </c>
    </row>
    <row r="55" spans="1:8">
      <c r="A55">
        <v>38</v>
      </c>
      <c r="C55">
        <f t="shared" si="0"/>
        <v>1</v>
      </c>
      <c r="D55" t="s">
        <v>123</v>
      </c>
      <c r="H55">
        <v>55</v>
      </c>
    </row>
    <row r="56" spans="1:8">
      <c r="A56">
        <v>39</v>
      </c>
      <c r="C56">
        <f t="shared" si="0"/>
        <v>2</v>
      </c>
      <c r="D56" t="s">
        <v>124</v>
      </c>
      <c r="H56">
        <v>56</v>
      </c>
    </row>
    <row r="57" spans="1:8">
      <c r="A57">
        <v>40</v>
      </c>
      <c r="C57">
        <f t="shared" si="0"/>
        <v>0</v>
      </c>
      <c r="D57" t="s">
        <v>125</v>
      </c>
      <c r="H57">
        <v>58</v>
      </c>
    </row>
    <row r="58" spans="1:8">
      <c r="A58">
        <v>41</v>
      </c>
      <c r="C58">
        <f t="shared" si="0"/>
        <v>0</v>
      </c>
      <c r="D58" t="s">
        <v>126</v>
      </c>
      <c r="H58">
        <v>58</v>
      </c>
    </row>
    <row r="59" spans="1:8">
      <c r="A59">
        <v>42</v>
      </c>
      <c r="C59">
        <f t="shared" si="0"/>
        <v>0</v>
      </c>
      <c r="D59" t="s">
        <v>127</v>
      </c>
      <c r="H59">
        <v>58</v>
      </c>
    </row>
    <row r="60" spans="1:8">
      <c r="A60">
        <v>43</v>
      </c>
      <c r="B60">
        <f>H64-H60</f>
        <v>1</v>
      </c>
      <c r="C60">
        <f t="shared" si="0"/>
        <v>0</v>
      </c>
      <c r="D60" t="s">
        <v>128</v>
      </c>
      <c r="H60">
        <v>58</v>
      </c>
    </row>
    <row r="61" spans="1:8">
      <c r="A61">
        <v>44</v>
      </c>
      <c r="C61">
        <f t="shared" si="0"/>
        <v>0</v>
      </c>
      <c r="D61" t="s">
        <v>129</v>
      </c>
      <c r="H61">
        <v>58</v>
      </c>
    </row>
    <row r="62" spans="1:8">
      <c r="A62">
        <v>45</v>
      </c>
      <c r="C62">
        <f t="shared" si="0"/>
        <v>0</v>
      </c>
      <c r="D62" t="s">
        <v>130</v>
      </c>
      <c r="H62">
        <v>58</v>
      </c>
    </row>
    <row r="63" spans="1:8">
      <c r="A63">
        <v>46</v>
      </c>
      <c r="C63">
        <f t="shared" si="0"/>
        <v>1</v>
      </c>
      <c r="D63" t="s">
        <v>131</v>
      </c>
      <c r="H63">
        <v>58</v>
      </c>
    </row>
    <row r="64" spans="1:8">
      <c r="A64">
        <v>47</v>
      </c>
      <c r="B64">
        <f>H65-H64</f>
        <v>8</v>
      </c>
      <c r="C64">
        <f t="shared" si="0"/>
        <v>8</v>
      </c>
      <c r="D64" t="s">
        <v>132</v>
      </c>
      <c r="H64">
        <v>59</v>
      </c>
    </row>
    <row r="65" spans="1:8">
      <c r="A65">
        <v>48</v>
      </c>
      <c r="D65" t="s">
        <v>133</v>
      </c>
      <c r="H65">
        <v>67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 - short</vt:lpstr>
      <vt:lpstr>Overview</vt:lpstr>
      <vt:lpstr>Overview Source level</vt:lpstr>
      <vt:lpstr>AnaRes - Eval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2010-11-16T18:59:46Z</dcterms:modified>
</cp:coreProperties>
</file>