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namedSheetViews/namedSheetView1.xml" ContentType="application/vnd.ms-excel.namedsheetview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fabia\Downloads\"/>
    </mc:Choice>
  </mc:AlternateContent>
  <xr:revisionPtr revIDLastSave="0" documentId="13_ncr:1_{6943A104-03BB-4AFA-A928-9BA03F586893}" xr6:coauthVersionLast="47" xr6:coauthVersionMax="47" xr10:uidLastSave="{00000000-0000-0000-0000-000000000000}"/>
  <bookViews>
    <workbookView xWindow="-120" yWindow="-120" windowWidth="20730" windowHeight="11040" tabRatio="906" firstSheet="1" activeTab="1" xr2:uid="{9B77B073-93A5-424B-8EF0-BC18FCF999FF}"/>
  </bookViews>
  <sheets>
    <sheet name="BASE" sheetId="1" state="hidden" r:id="rId1"/>
    <sheet name="BASE 2022" sheetId="9" r:id="rId2"/>
    <sheet name="Direccionador UE" sheetId="5" state="hidden" r:id="rId3"/>
    <sheet name="TD Informes" sheetId="8" state="hidden" r:id="rId4"/>
    <sheet name="Direccionador UD" sheetId="4" state="hidden" r:id="rId5"/>
    <sheet name="Direccionador UP" sheetId="6" state="hidden" r:id="rId6"/>
    <sheet name="Direccionador A.Juridica" sheetId="7" state="hidden" r:id="rId7"/>
    <sheet name="FILTROS" sheetId="2" state="hidden" r:id="rId8"/>
  </sheets>
  <definedNames>
    <definedName name="_xlnm._FilterDatabase" localSheetId="0" hidden="1">BASE!$B$1:$AP$1</definedName>
    <definedName name="_xlnm._FilterDatabase" localSheetId="1" hidden="1">'BASE 2022'!$A$1:$AS$325</definedName>
    <definedName name="_xlnm._FilterDatabase" localSheetId="7" hidden="1">FILTROS!$A$1:$P$94</definedName>
    <definedName name="_GoBack11" localSheetId="1">'BASE 2022'!#REF!</definedName>
    <definedName name="_GoBack11">BASE!#REF!</definedName>
    <definedName name="_Hlk103965661" localSheetId="1">'BASE 2022'!#REF!</definedName>
    <definedName name="_Hlk103965661">BASE!#REF!</definedName>
    <definedName name="_Hlk104555798" localSheetId="1">'BASE 2022'!#REF!</definedName>
    <definedName name="_Hlk104555798">BASE!#REF!</definedName>
    <definedName name="_Hlk105155835" localSheetId="1">'BASE 2022'!#REF!</definedName>
    <definedName name="_Hlk105155835">BASE!#REF!</definedName>
    <definedName name="_Hlk105501145" localSheetId="1">'BASE 2022'!#REF!</definedName>
    <definedName name="_Hlk105501145">BASE!#REF!</definedName>
    <definedName name="_Hlk105600521" localSheetId="1">'BASE 2022'!#REF!</definedName>
    <definedName name="_Hlk105600521">BASE!#REF!</definedName>
    <definedName name="_Hlk105683040" localSheetId="1">'BASE 2022'!#REF!</definedName>
    <definedName name="_Hlk105683040">BASE!#REF!</definedName>
    <definedName name="_Hlk105752110" localSheetId="1">'BASE 2022'!#REF!</definedName>
    <definedName name="_Hlk105752110">BASE!#REF!</definedName>
    <definedName name="_Hlk106106944" localSheetId="1">'BASE 2022'!#REF!</definedName>
    <definedName name="_Hlk106106944">BASE!#REF!</definedName>
    <definedName name="_Hlk106190051" localSheetId="1">'BASE 2022'!#REF!</definedName>
    <definedName name="_Hlk106190051">BASE!#REF!</definedName>
    <definedName name="_Hlk106361996" localSheetId="1">'BASE 2022'!#REF!</definedName>
    <definedName name="_Hlk106361996">BASE!#REF!</definedName>
    <definedName name="_Hlk106718889" localSheetId="1">'BASE 2022'!#REF!</definedName>
    <definedName name="_Hlk106718889">BASE!#REF!</definedName>
    <definedName name="_Hlk106796520" localSheetId="1">'BASE 2022'!#REF!</definedName>
    <definedName name="_Hlk106796520">BASE!#REF!</definedName>
    <definedName name="_Hlk106887097" localSheetId="1">'BASE 2022'!#REF!</definedName>
    <definedName name="_Hlk106887097">BASE!#REF!</definedName>
    <definedName name="_Hlk106966523" localSheetId="1">'BASE 2022'!#REF!</definedName>
    <definedName name="_Hlk106966523">BASE!#REF!</definedName>
    <definedName name="_Hlk107501261" localSheetId="1">'BASE 2022'!#REF!</definedName>
    <definedName name="_Hlk107501261">BASE!#REF!</definedName>
    <definedName name="_Hlk99447304" localSheetId="1">'BASE 2022'!#REF!</definedName>
    <definedName name="_Hlk99447304">BASE!#REF!</definedName>
    <definedName name="LPlnk212332">'BASE 2022'!#REF!</definedName>
    <definedName name="LPlnk609918">'BASE 2022'!#REF!</definedName>
  </definedNames>
  <calcPr calcId="191028"/>
  <pivotCaches>
    <pivotCache cacheId="1"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P2" i="9" l="1"/>
  <c r="Y324" i="9" l="1"/>
  <c r="Y320" i="9"/>
  <c r="Y319" i="9"/>
  <c r="AQ274" i="9"/>
  <c r="AR274" i="9"/>
  <c r="AS274" i="9"/>
  <c r="AI274" i="9"/>
  <c r="AJ274" i="9"/>
  <c r="AB274" i="9"/>
  <c r="AC274" i="9" s="1"/>
  <c r="Y274" i="9"/>
  <c r="AK274" i="9" s="1"/>
  <c r="C274" i="9"/>
  <c r="A274" i="9" s="1"/>
  <c r="Y294" i="9"/>
  <c r="AK294" i="9" s="1"/>
  <c r="Y287" i="9"/>
  <c r="AK287" i="9" s="1"/>
  <c r="Y277" i="9"/>
  <c r="AK277" i="9" s="1"/>
  <c r="Y276" i="9"/>
  <c r="AK276" i="9" s="1"/>
  <c r="AS277" i="9"/>
  <c r="AR277" i="9"/>
  <c r="AQ277" i="9"/>
  <c r="AJ277" i="9"/>
  <c r="AI277" i="9"/>
  <c r="AB277" i="9"/>
  <c r="AC277" i="9" s="1"/>
  <c r="C277" i="9"/>
  <c r="A277" i="9" s="1"/>
  <c r="Y286" i="9"/>
  <c r="AK286" i="9" s="1"/>
  <c r="AS281" i="9"/>
  <c r="AR281" i="9"/>
  <c r="AQ281" i="9"/>
  <c r="AJ281" i="9"/>
  <c r="AI281" i="9"/>
  <c r="AB281" i="9"/>
  <c r="AC281" i="9" s="1"/>
  <c r="Y281" i="9"/>
  <c r="AK281" i="9" s="1"/>
  <c r="C281" i="9"/>
  <c r="A281" i="9" s="1"/>
  <c r="AQ313" i="9"/>
  <c r="AR313" i="9"/>
  <c r="AS313" i="9"/>
  <c r="AI313" i="9"/>
  <c r="AJ313" i="9"/>
  <c r="AB313" i="9"/>
  <c r="AC313" i="9" s="1"/>
  <c r="Y313" i="9"/>
  <c r="AK313" i="9" s="1"/>
  <c r="C313" i="9"/>
  <c r="A313" i="9" s="1"/>
  <c r="Y257" i="9"/>
  <c r="AK257" i="9" s="1"/>
  <c r="Y258" i="9"/>
  <c r="AK258" i="9" s="1"/>
  <c r="Y259" i="9"/>
  <c r="AK259" i="9" s="1"/>
  <c r="Y260" i="9"/>
  <c r="AK260" i="9" s="1"/>
  <c r="Y262" i="9"/>
  <c r="AK262" i="9" s="1"/>
  <c r="Y263" i="9"/>
  <c r="AK263" i="9" s="1"/>
  <c r="Y267" i="9"/>
  <c r="AK267" i="9" s="1"/>
  <c r="Y223" i="9"/>
  <c r="AK223" i="9" s="1"/>
  <c r="Y269" i="9"/>
  <c r="AK269" i="9" s="1"/>
  <c r="Y256" i="9"/>
  <c r="AK256" i="9" s="1"/>
  <c r="Y255" i="9"/>
  <c r="AK255" i="9" s="1"/>
  <c r="Y253" i="9"/>
  <c r="AK253" i="9" s="1"/>
  <c r="Y225" i="9"/>
  <c r="AK225" i="9" s="1"/>
  <c r="Y252" i="9"/>
  <c r="AK252" i="9" s="1"/>
  <c r="Y250" i="9"/>
  <c r="AK250" i="9" s="1"/>
  <c r="Y249" i="9"/>
  <c r="AK249" i="9" s="1"/>
  <c r="Y247" i="9"/>
  <c r="AK247" i="9" s="1"/>
  <c r="Y243" i="9"/>
  <c r="AK243" i="9" s="1"/>
  <c r="Y241" i="9"/>
  <c r="AK241" i="9" s="1"/>
  <c r="Y240" i="9"/>
  <c r="AK240" i="9" s="1"/>
  <c r="Y238" i="9"/>
  <c r="AK238" i="9" s="1"/>
  <c r="Y237" i="9"/>
  <c r="AK237" i="9" s="1"/>
  <c r="Y235" i="9"/>
  <c r="AK235" i="9" s="1"/>
  <c r="Y232" i="9"/>
  <c r="AK232" i="9" s="1"/>
  <c r="Y230" i="9"/>
  <c r="AK230" i="9" s="1"/>
  <c r="Y228" i="9"/>
  <c r="AK228" i="9" s="1"/>
  <c r="AQ221" i="9"/>
  <c r="AR221" i="9"/>
  <c r="AS221" i="9"/>
  <c r="AI221" i="9"/>
  <c r="AJ221" i="9"/>
  <c r="AB221" i="9"/>
  <c r="AC221" i="9" s="1"/>
  <c r="Y221" i="9"/>
  <c r="AK221" i="9" s="1"/>
  <c r="C221" i="9"/>
  <c r="A221" i="9" s="1"/>
  <c r="AI50" i="9"/>
  <c r="AJ50" i="9"/>
  <c r="AQ50" i="9"/>
  <c r="AR50" i="9"/>
  <c r="AS50" i="9"/>
  <c r="AI51" i="9"/>
  <c r="AJ51" i="9"/>
  <c r="AQ51" i="9"/>
  <c r="AR51" i="9"/>
  <c r="AS51" i="9"/>
  <c r="Y168" i="9"/>
  <c r="AK168" i="9" s="1"/>
  <c r="AQ151" i="9"/>
  <c r="AR151" i="9"/>
  <c r="AS151" i="9"/>
  <c r="AI151" i="9"/>
  <c r="AJ151" i="9"/>
  <c r="AB151" i="9"/>
  <c r="AC151" i="9" s="1"/>
  <c r="Y151" i="9"/>
  <c r="AK151" i="9" s="1"/>
  <c r="C151" i="9"/>
  <c r="A151" i="9" s="1"/>
  <c r="Y154" i="9"/>
  <c r="AK154" i="9" s="1"/>
  <c r="AB154" i="9"/>
  <c r="AC154" i="9" s="1"/>
  <c r="AI154" i="9"/>
  <c r="AJ154" i="9"/>
  <c r="AQ154" i="9"/>
  <c r="AR154" i="9"/>
  <c r="AS154" i="9"/>
  <c r="Y155" i="9"/>
  <c r="AK155" i="9" s="1"/>
  <c r="AB155" i="9"/>
  <c r="AC155" i="9" s="1"/>
  <c r="AI155" i="9"/>
  <c r="AJ155" i="9"/>
  <c r="AQ155" i="9"/>
  <c r="AR155" i="9"/>
  <c r="AS155" i="9"/>
  <c r="Y143" i="9"/>
  <c r="AK143" i="9" s="1"/>
  <c r="AB143" i="9"/>
  <c r="AC143" i="9" s="1"/>
  <c r="AI143" i="9"/>
  <c r="AJ143" i="9"/>
  <c r="AQ143" i="9"/>
  <c r="AR143" i="9"/>
  <c r="AS143" i="9"/>
  <c r="AS96" i="9"/>
  <c r="AR96" i="9"/>
  <c r="AQ96" i="9"/>
  <c r="AJ96" i="9"/>
  <c r="AI96" i="9"/>
  <c r="AB96" i="9"/>
  <c r="AC96" i="9" s="1"/>
  <c r="Y96" i="9"/>
  <c r="AK96" i="9" s="1"/>
  <c r="C96" i="9"/>
  <c r="A96" i="9" s="1"/>
  <c r="Y59" i="9"/>
  <c r="AK59" i="9" s="1"/>
  <c r="AB59" i="9"/>
  <c r="AC59" i="9" s="1"/>
  <c r="AI59" i="9"/>
  <c r="AJ59" i="9"/>
  <c r="AQ59" i="9"/>
  <c r="AR59" i="9"/>
  <c r="AS61" i="9"/>
  <c r="AR61" i="9"/>
  <c r="AQ61" i="9"/>
  <c r="AJ61" i="9"/>
  <c r="AI61" i="9"/>
  <c r="AB61" i="9"/>
  <c r="AC61" i="9" s="1"/>
  <c r="Y61" i="9"/>
  <c r="AK61" i="9" s="1"/>
  <c r="AS64" i="9"/>
  <c r="AR64" i="9"/>
  <c r="AQ64" i="9"/>
  <c r="AJ64" i="9"/>
  <c r="AI64" i="9"/>
  <c r="AB64" i="9"/>
  <c r="AC64" i="9" s="1"/>
  <c r="Y64" i="9"/>
  <c r="AK64" i="9" s="1"/>
  <c r="C64" i="9"/>
  <c r="A64" i="9" s="1"/>
  <c r="AI2" i="9"/>
  <c r="AJ2" i="9"/>
  <c r="AQ2" i="9"/>
  <c r="AR2" i="9"/>
  <c r="AS2" i="9"/>
  <c r="AS59" i="9"/>
  <c r="AI3" i="9"/>
  <c r="AJ3" i="9"/>
  <c r="AQ3" i="9"/>
  <c r="AR3" i="9"/>
  <c r="AS3" i="9"/>
  <c r="AI4" i="9"/>
  <c r="AJ4" i="9"/>
  <c r="AQ4" i="9"/>
  <c r="AR4" i="9"/>
  <c r="AS4" i="9"/>
  <c r="AI5" i="9"/>
  <c r="AJ5" i="9"/>
  <c r="AQ5" i="9"/>
  <c r="AR5" i="9"/>
  <c r="AS5" i="9"/>
  <c r="AI6" i="9"/>
  <c r="AJ6" i="9"/>
  <c r="AQ6" i="9"/>
  <c r="AR6" i="9"/>
  <c r="AS6" i="9"/>
  <c r="AI7" i="9"/>
  <c r="AJ7" i="9"/>
  <c r="AQ7" i="9"/>
  <c r="AR7" i="9"/>
  <c r="AS7" i="9"/>
  <c r="AI28" i="9"/>
  <c r="AJ28" i="9"/>
  <c r="AQ28" i="9"/>
  <c r="AR28" i="9"/>
  <c r="AS28" i="9"/>
  <c r="AI9" i="9"/>
  <c r="AJ9" i="9"/>
  <c r="AQ9" i="9"/>
  <c r="AR9" i="9"/>
  <c r="AS9" i="9"/>
  <c r="AI10" i="9"/>
  <c r="AJ10" i="9"/>
  <c r="AQ10" i="9"/>
  <c r="AR10" i="9"/>
  <c r="AS10" i="9"/>
  <c r="AI11" i="9"/>
  <c r="AJ11" i="9"/>
  <c r="AQ11" i="9"/>
  <c r="AR11" i="9"/>
  <c r="AS11" i="9"/>
  <c r="AI12" i="9"/>
  <c r="AJ12" i="9"/>
  <c r="AQ12" i="9"/>
  <c r="AR12" i="9"/>
  <c r="AS12" i="9"/>
  <c r="AI13" i="9"/>
  <c r="AJ13" i="9"/>
  <c r="AQ13" i="9"/>
  <c r="AR13" i="9"/>
  <c r="AS13" i="9"/>
  <c r="AI49" i="9"/>
  <c r="AJ49" i="9"/>
  <c r="AQ49" i="9"/>
  <c r="AR49" i="9"/>
  <c r="AS49" i="9"/>
  <c r="AI14" i="9"/>
  <c r="AJ14" i="9"/>
  <c r="AQ14" i="9"/>
  <c r="AR14" i="9"/>
  <c r="AS14" i="9"/>
  <c r="AI15" i="9"/>
  <c r="AJ15" i="9"/>
  <c r="AQ15" i="9"/>
  <c r="AR15" i="9"/>
  <c r="AS15" i="9"/>
  <c r="AI16" i="9"/>
  <c r="AJ16" i="9"/>
  <c r="AQ16" i="9"/>
  <c r="AR16" i="9"/>
  <c r="AS16" i="9"/>
  <c r="AI56" i="9"/>
  <c r="AJ56" i="9"/>
  <c r="AQ56" i="9"/>
  <c r="AR56" i="9"/>
  <c r="AS56" i="9"/>
  <c r="AI17" i="9"/>
  <c r="AJ17" i="9"/>
  <c r="AQ17" i="9"/>
  <c r="AR17" i="9"/>
  <c r="AS17" i="9"/>
  <c r="AI18" i="9"/>
  <c r="AJ18" i="9"/>
  <c r="AQ18" i="9"/>
  <c r="AR18" i="9"/>
  <c r="AS18" i="9"/>
  <c r="AI19" i="9"/>
  <c r="AJ19" i="9"/>
  <c r="AQ19" i="9"/>
  <c r="AR19" i="9"/>
  <c r="AS19" i="9"/>
  <c r="AI20" i="9"/>
  <c r="AJ20" i="9"/>
  <c r="AQ20" i="9"/>
  <c r="AR20" i="9"/>
  <c r="AS20" i="9"/>
  <c r="AI21" i="9"/>
  <c r="AJ21" i="9"/>
  <c r="AQ21" i="9"/>
  <c r="AR21" i="9"/>
  <c r="AS21" i="9"/>
  <c r="AI22" i="9"/>
  <c r="AJ22" i="9"/>
  <c r="AQ22" i="9"/>
  <c r="AR22" i="9"/>
  <c r="AS22" i="9"/>
  <c r="AI23" i="9"/>
  <c r="AJ23" i="9"/>
  <c r="AQ23" i="9"/>
  <c r="AR23" i="9"/>
  <c r="AS23" i="9"/>
  <c r="AI24" i="9"/>
  <c r="AJ24" i="9"/>
  <c r="AQ24" i="9"/>
  <c r="AR24" i="9"/>
  <c r="AS24" i="9"/>
  <c r="AI25" i="9"/>
  <c r="AJ25" i="9"/>
  <c r="AQ25" i="9"/>
  <c r="AR25" i="9"/>
  <c r="AS25" i="9"/>
  <c r="AI26" i="9"/>
  <c r="AJ26" i="9"/>
  <c r="AQ26" i="9"/>
  <c r="AR26" i="9"/>
  <c r="AS26" i="9"/>
  <c r="AI27" i="9"/>
  <c r="AJ27" i="9"/>
  <c r="AQ27" i="9"/>
  <c r="AR27" i="9"/>
  <c r="AS27" i="9"/>
  <c r="AI58" i="9"/>
  <c r="AJ58" i="9"/>
  <c r="AQ58" i="9"/>
  <c r="AR58" i="9"/>
  <c r="AS58" i="9"/>
  <c r="AI46" i="9"/>
  <c r="AJ46" i="9"/>
  <c r="AQ46" i="9"/>
  <c r="AR46" i="9"/>
  <c r="AS46" i="9"/>
  <c r="AI29" i="9"/>
  <c r="AJ29" i="9"/>
  <c r="AQ29" i="9"/>
  <c r="AR29" i="9"/>
  <c r="AS29" i="9"/>
  <c r="AI30" i="9"/>
  <c r="AJ30" i="9"/>
  <c r="AQ30" i="9"/>
  <c r="AR30" i="9"/>
  <c r="AS30" i="9"/>
  <c r="AI31" i="9"/>
  <c r="AJ31" i="9"/>
  <c r="AQ31" i="9"/>
  <c r="AR31" i="9"/>
  <c r="AS31" i="9"/>
  <c r="AI32" i="9"/>
  <c r="AJ32" i="9"/>
  <c r="AQ32" i="9"/>
  <c r="AR32" i="9"/>
  <c r="AS32" i="9"/>
  <c r="AI62" i="9"/>
  <c r="AJ62" i="9"/>
  <c r="AQ62" i="9"/>
  <c r="AR62" i="9"/>
  <c r="AS62" i="9"/>
  <c r="AI57" i="9"/>
  <c r="AJ57" i="9"/>
  <c r="AQ57" i="9"/>
  <c r="AR57" i="9"/>
  <c r="AS57" i="9"/>
  <c r="AI33" i="9"/>
  <c r="AJ33" i="9"/>
  <c r="AQ33" i="9"/>
  <c r="AR33" i="9"/>
  <c r="AS33" i="9"/>
  <c r="AI34" i="9"/>
  <c r="AJ34" i="9"/>
  <c r="AQ34" i="9"/>
  <c r="AR34" i="9"/>
  <c r="AS34" i="9"/>
  <c r="AI35" i="9"/>
  <c r="AJ35" i="9"/>
  <c r="AQ35" i="9"/>
  <c r="AR35" i="9"/>
  <c r="AS35" i="9"/>
  <c r="AI36" i="9"/>
  <c r="AJ36" i="9"/>
  <c r="AQ36" i="9"/>
  <c r="AR36" i="9"/>
  <c r="AS36" i="9"/>
  <c r="AI37" i="9"/>
  <c r="AJ37" i="9"/>
  <c r="AQ37" i="9"/>
  <c r="AR37" i="9"/>
  <c r="AS37" i="9"/>
  <c r="AI38" i="9"/>
  <c r="AJ38" i="9"/>
  <c r="AQ38" i="9"/>
  <c r="AR38" i="9"/>
  <c r="AS38" i="9"/>
  <c r="AI39" i="9"/>
  <c r="AJ39" i="9"/>
  <c r="AQ39" i="9"/>
  <c r="AR39" i="9"/>
  <c r="AS39" i="9"/>
  <c r="AI40" i="9"/>
  <c r="AJ40" i="9"/>
  <c r="AQ40" i="9"/>
  <c r="AR40" i="9"/>
  <c r="AS40" i="9"/>
  <c r="AI41" i="9"/>
  <c r="AJ41" i="9"/>
  <c r="AQ41" i="9"/>
  <c r="AR41" i="9"/>
  <c r="AS41" i="9"/>
  <c r="AI42" i="9"/>
  <c r="AJ42" i="9"/>
  <c r="AQ42" i="9"/>
  <c r="AR42" i="9"/>
  <c r="AS42" i="9"/>
  <c r="AI43" i="9"/>
  <c r="AJ43" i="9"/>
  <c r="AQ43" i="9"/>
  <c r="AR43" i="9"/>
  <c r="AS43" i="9"/>
  <c r="AI44" i="9"/>
  <c r="AJ44" i="9"/>
  <c r="AQ44" i="9"/>
  <c r="AR44" i="9"/>
  <c r="AS44" i="9"/>
  <c r="AI45" i="9"/>
  <c r="AJ45" i="9"/>
  <c r="AQ45" i="9"/>
  <c r="AR45" i="9"/>
  <c r="AS45" i="9"/>
  <c r="AI63" i="9"/>
  <c r="AJ63" i="9"/>
  <c r="AQ63" i="9"/>
  <c r="AR63" i="9"/>
  <c r="AS63" i="9"/>
  <c r="AI47" i="9"/>
  <c r="AJ47" i="9"/>
  <c r="AQ47" i="9"/>
  <c r="AR47" i="9"/>
  <c r="AS47" i="9"/>
  <c r="AI48" i="9"/>
  <c r="AJ48" i="9"/>
  <c r="AQ48" i="9"/>
  <c r="AR48" i="9"/>
  <c r="AS48" i="9"/>
  <c r="AI60" i="9"/>
  <c r="AJ60" i="9"/>
  <c r="AQ60" i="9"/>
  <c r="AR60" i="9"/>
  <c r="AS60" i="9"/>
  <c r="AI8" i="9"/>
  <c r="AJ8" i="9"/>
  <c r="AQ8" i="9"/>
  <c r="AR8" i="9"/>
  <c r="AS8" i="9"/>
  <c r="AI52" i="9"/>
  <c r="AJ52" i="9"/>
  <c r="AQ52" i="9"/>
  <c r="AR52" i="9"/>
  <c r="AS52" i="9"/>
  <c r="AI53" i="9"/>
  <c r="AJ53" i="9"/>
  <c r="AQ53" i="9"/>
  <c r="AR53" i="9"/>
  <c r="AS53" i="9"/>
  <c r="AI54" i="9"/>
  <c r="AJ54" i="9"/>
  <c r="AQ54" i="9"/>
  <c r="AR54" i="9"/>
  <c r="AS54" i="9"/>
  <c r="AI55" i="9"/>
  <c r="AJ55" i="9"/>
  <c r="AQ55" i="9"/>
  <c r="AR55" i="9"/>
  <c r="AS55" i="9"/>
  <c r="AI81" i="9"/>
  <c r="AJ81" i="9"/>
  <c r="AQ81" i="9"/>
  <c r="AR81" i="9"/>
  <c r="AS81" i="9"/>
  <c r="AI65" i="9"/>
  <c r="AJ65" i="9"/>
  <c r="AQ65" i="9"/>
  <c r="AR65" i="9"/>
  <c r="AS65" i="9"/>
  <c r="AI66" i="9"/>
  <c r="AJ66" i="9"/>
  <c r="AQ66" i="9"/>
  <c r="AR66" i="9"/>
  <c r="AS66" i="9"/>
  <c r="AI67" i="9"/>
  <c r="AJ67" i="9"/>
  <c r="AQ67" i="9"/>
  <c r="AR67" i="9"/>
  <c r="AS67" i="9"/>
  <c r="AI68" i="9"/>
  <c r="AJ68" i="9"/>
  <c r="AQ68" i="9"/>
  <c r="AR68" i="9"/>
  <c r="AS68" i="9"/>
  <c r="AI69" i="9"/>
  <c r="AJ69" i="9"/>
  <c r="AQ69" i="9"/>
  <c r="AR69" i="9"/>
  <c r="AS69" i="9"/>
  <c r="AI70" i="9"/>
  <c r="AJ70" i="9"/>
  <c r="AQ70" i="9"/>
  <c r="AR70" i="9"/>
  <c r="AS70" i="9"/>
  <c r="AI71" i="9"/>
  <c r="AJ71" i="9"/>
  <c r="AQ71" i="9"/>
  <c r="AR71" i="9"/>
  <c r="AS71" i="9"/>
  <c r="AI72" i="9"/>
  <c r="AJ72" i="9"/>
  <c r="AQ72" i="9"/>
  <c r="AR72" i="9"/>
  <c r="AS72" i="9"/>
  <c r="AI73" i="9"/>
  <c r="AJ73" i="9"/>
  <c r="AQ73" i="9"/>
  <c r="AR73" i="9"/>
  <c r="AS73" i="9"/>
  <c r="AI74" i="9"/>
  <c r="AJ74" i="9"/>
  <c r="AQ74" i="9"/>
  <c r="AR74" i="9"/>
  <c r="AS74" i="9"/>
  <c r="AI75" i="9"/>
  <c r="AJ75" i="9"/>
  <c r="AQ75" i="9"/>
  <c r="AR75" i="9"/>
  <c r="AS75" i="9"/>
  <c r="AI76" i="9"/>
  <c r="AJ76" i="9"/>
  <c r="AQ76" i="9"/>
  <c r="AR76" i="9"/>
  <c r="AS76" i="9"/>
  <c r="AI77" i="9"/>
  <c r="AJ77" i="9"/>
  <c r="AQ77" i="9"/>
  <c r="AR77" i="9"/>
  <c r="AS77" i="9"/>
  <c r="AI78" i="9"/>
  <c r="AJ78" i="9"/>
  <c r="AQ78" i="9"/>
  <c r="AR78" i="9"/>
  <c r="AS78" i="9"/>
  <c r="AI79" i="9"/>
  <c r="AJ79" i="9"/>
  <c r="AQ79" i="9"/>
  <c r="AR79" i="9"/>
  <c r="AS79" i="9"/>
  <c r="AI80" i="9"/>
  <c r="AJ80" i="9"/>
  <c r="AQ80" i="9"/>
  <c r="AR80" i="9"/>
  <c r="AS80" i="9"/>
  <c r="AI85" i="9"/>
  <c r="AJ85" i="9"/>
  <c r="AQ85" i="9"/>
  <c r="AR85" i="9"/>
  <c r="AS85" i="9"/>
  <c r="AI86" i="9"/>
  <c r="AJ86" i="9"/>
  <c r="AQ86" i="9"/>
  <c r="AR86" i="9"/>
  <c r="AS86" i="9"/>
  <c r="AI87" i="9"/>
  <c r="AJ87" i="9"/>
  <c r="AQ87" i="9"/>
  <c r="AR87" i="9"/>
  <c r="AS87" i="9"/>
  <c r="AI88" i="9"/>
  <c r="AJ88" i="9"/>
  <c r="AQ88" i="9"/>
  <c r="AR88" i="9"/>
  <c r="AS88" i="9"/>
  <c r="AI89" i="9"/>
  <c r="AJ89" i="9"/>
  <c r="AQ89" i="9"/>
  <c r="AR89" i="9"/>
  <c r="AS89" i="9"/>
  <c r="AI90" i="9"/>
  <c r="AJ90" i="9"/>
  <c r="AQ90" i="9"/>
  <c r="AR90" i="9"/>
  <c r="AS90" i="9"/>
  <c r="AI91" i="9"/>
  <c r="AJ91" i="9"/>
  <c r="AQ91" i="9"/>
  <c r="AR91" i="9"/>
  <c r="AS91" i="9"/>
  <c r="AI92" i="9"/>
  <c r="AJ92" i="9"/>
  <c r="AQ92" i="9"/>
  <c r="AR92" i="9"/>
  <c r="AS92" i="9"/>
  <c r="AI93" i="9"/>
  <c r="AJ93" i="9"/>
  <c r="AQ93" i="9"/>
  <c r="AR93" i="9"/>
  <c r="AS93" i="9"/>
  <c r="AI94" i="9"/>
  <c r="AJ94" i="9"/>
  <c r="AQ94" i="9"/>
  <c r="AR94" i="9"/>
  <c r="AS94" i="9"/>
  <c r="AI95" i="9"/>
  <c r="AJ95" i="9"/>
  <c r="AQ95" i="9"/>
  <c r="AR95" i="9"/>
  <c r="AS95" i="9"/>
  <c r="AI82" i="9"/>
  <c r="AJ82" i="9"/>
  <c r="AQ82" i="9"/>
  <c r="AR82" i="9"/>
  <c r="AS82" i="9"/>
  <c r="AI97" i="9"/>
  <c r="AJ97" i="9"/>
  <c r="AQ97" i="9"/>
  <c r="AR97" i="9"/>
  <c r="AS97" i="9"/>
  <c r="AI98" i="9"/>
  <c r="AJ98" i="9"/>
  <c r="AQ98" i="9"/>
  <c r="AR98" i="9"/>
  <c r="AS98" i="9"/>
  <c r="AI99" i="9"/>
  <c r="AJ99" i="9"/>
  <c r="AQ99" i="9"/>
  <c r="AR99" i="9"/>
  <c r="AS99" i="9"/>
  <c r="AI100" i="9"/>
  <c r="AJ100" i="9"/>
  <c r="AQ100" i="9"/>
  <c r="AR100" i="9"/>
  <c r="AS100" i="9"/>
  <c r="AI101" i="9"/>
  <c r="AJ101" i="9"/>
  <c r="AQ101" i="9"/>
  <c r="AR101" i="9"/>
  <c r="AS101" i="9"/>
  <c r="AI102" i="9"/>
  <c r="AJ102" i="9"/>
  <c r="AQ102" i="9"/>
  <c r="AR102" i="9"/>
  <c r="AS102" i="9"/>
  <c r="AI103" i="9"/>
  <c r="AJ103" i="9"/>
  <c r="AQ103" i="9"/>
  <c r="AR103" i="9"/>
  <c r="AS103" i="9"/>
  <c r="AI104" i="9"/>
  <c r="AJ104" i="9"/>
  <c r="AQ104" i="9"/>
  <c r="AR104" i="9"/>
  <c r="AS104" i="9"/>
  <c r="AI105" i="9"/>
  <c r="AJ105" i="9"/>
  <c r="AQ105" i="9"/>
  <c r="AR105" i="9"/>
  <c r="AS105" i="9"/>
  <c r="AI106" i="9"/>
  <c r="AJ106" i="9"/>
  <c r="AQ106" i="9"/>
  <c r="AR106" i="9"/>
  <c r="AS106" i="9"/>
  <c r="AI107" i="9"/>
  <c r="AJ107" i="9"/>
  <c r="AQ107" i="9"/>
  <c r="AR107" i="9"/>
  <c r="AS107" i="9"/>
  <c r="AI108" i="9"/>
  <c r="AJ108" i="9"/>
  <c r="AQ108" i="9"/>
  <c r="AR108" i="9"/>
  <c r="AS108" i="9"/>
  <c r="AI109" i="9"/>
  <c r="AJ109" i="9"/>
  <c r="AQ109" i="9"/>
  <c r="AR109" i="9"/>
  <c r="AS109" i="9"/>
  <c r="AI110" i="9"/>
  <c r="AJ110" i="9"/>
  <c r="AQ110" i="9"/>
  <c r="AR110" i="9"/>
  <c r="AS110" i="9"/>
  <c r="AI111" i="9"/>
  <c r="AJ111" i="9"/>
  <c r="AQ111" i="9"/>
  <c r="AR111" i="9"/>
  <c r="AS111" i="9"/>
  <c r="AI112" i="9"/>
  <c r="AJ112" i="9"/>
  <c r="AQ112" i="9"/>
  <c r="AR112" i="9"/>
  <c r="AS112" i="9"/>
  <c r="AI113" i="9"/>
  <c r="AJ113" i="9"/>
  <c r="AQ113" i="9"/>
  <c r="AR113" i="9"/>
  <c r="AS113" i="9"/>
  <c r="AI114" i="9"/>
  <c r="AJ114" i="9"/>
  <c r="AQ114" i="9"/>
  <c r="AR114" i="9"/>
  <c r="AS114" i="9"/>
  <c r="AI115" i="9"/>
  <c r="AJ115" i="9"/>
  <c r="AQ115" i="9"/>
  <c r="AR115" i="9"/>
  <c r="AS115" i="9"/>
  <c r="AI144" i="9"/>
  <c r="AJ144" i="9"/>
  <c r="AQ144" i="9"/>
  <c r="AR144" i="9"/>
  <c r="AS144" i="9"/>
  <c r="AI116" i="9"/>
  <c r="AJ116" i="9"/>
  <c r="AQ116" i="9"/>
  <c r="AR116" i="9"/>
  <c r="AS116" i="9"/>
  <c r="AI117" i="9"/>
  <c r="AJ117" i="9"/>
  <c r="AQ117" i="9"/>
  <c r="AR117" i="9"/>
  <c r="AS117" i="9"/>
  <c r="AI118" i="9"/>
  <c r="AJ118" i="9"/>
  <c r="AQ118" i="9"/>
  <c r="AR118" i="9"/>
  <c r="AS118" i="9"/>
  <c r="AI119" i="9"/>
  <c r="AJ119" i="9"/>
  <c r="AQ119" i="9"/>
  <c r="AR119" i="9"/>
  <c r="AS119" i="9"/>
  <c r="AI120" i="9"/>
  <c r="AJ120" i="9"/>
  <c r="AQ120" i="9"/>
  <c r="AR120" i="9"/>
  <c r="AS120" i="9"/>
  <c r="AI121" i="9"/>
  <c r="AJ121" i="9"/>
  <c r="AQ121" i="9"/>
  <c r="AR121" i="9"/>
  <c r="AS121" i="9"/>
  <c r="AI122" i="9"/>
  <c r="AJ122" i="9"/>
  <c r="AQ122" i="9"/>
  <c r="AR122" i="9"/>
  <c r="AS122" i="9"/>
  <c r="AI123" i="9"/>
  <c r="AJ123" i="9"/>
  <c r="AQ123" i="9"/>
  <c r="AR123" i="9"/>
  <c r="AS123" i="9"/>
  <c r="AI124" i="9"/>
  <c r="AJ124" i="9"/>
  <c r="AQ124" i="9"/>
  <c r="AR124" i="9"/>
  <c r="AS124" i="9"/>
  <c r="AI125" i="9"/>
  <c r="AJ125" i="9"/>
  <c r="AQ125" i="9"/>
  <c r="AR125" i="9"/>
  <c r="AS125" i="9"/>
  <c r="AI126" i="9"/>
  <c r="AJ126" i="9"/>
  <c r="AQ126" i="9"/>
  <c r="AR126" i="9"/>
  <c r="AS126" i="9"/>
  <c r="AI127" i="9"/>
  <c r="AJ127" i="9"/>
  <c r="AQ127" i="9"/>
  <c r="AR127" i="9"/>
  <c r="AS127" i="9"/>
  <c r="AI128" i="9"/>
  <c r="AJ128" i="9"/>
  <c r="AQ128" i="9"/>
  <c r="AR128" i="9"/>
  <c r="AS128" i="9"/>
  <c r="AI129" i="9"/>
  <c r="AJ129" i="9"/>
  <c r="AQ129" i="9"/>
  <c r="AR129" i="9"/>
  <c r="AS129" i="9"/>
  <c r="AI130" i="9"/>
  <c r="AJ130" i="9"/>
  <c r="AQ130" i="9"/>
  <c r="AR130" i="9"/>
  <c r="AS130" i="9"/>
  <c r="AI131" i="9"/>
  <c r="AJ131" i="9"/>
  <c r="AQ131" i="9"/>
  <c r="AR131" i="9"/>
  <c r="AS131" i="9"/>
  <c r="AI132" i="9"/>
  <c r="AJ132" i="9"/>
  <c r="AQ132" i="9"/>
  <c r="AR132" i="9"/>
  <c r="AS132" i="9"/>
  <c r="AI133" i="9"/>
  <c r="AJ133" i="9"/>
  <c r="AQ133" i="9"/>
  <c r="AR133" i="9"/>
  <c r="AS133" i="9"/>
  <c r="AI134" i="9"/>
  <c r="AJ134" i="9"/>
  <c r="AQ134" i="9"/>
  <c r="AR134" i="9"/>
  <c r="AS134" i="9"/>
  <c r="AI135" i="9"/>
  <c r="AJ135" i="9"/>
  <c r="AQ135" i="9"/>
  <c r="AR135" i="9"/>
  <c r="AS135" i="9"/>
  <c r="AI136" i="9"/>
  <c r="AJ136" i="9"/>
  <c r="AQ136" i="9"/>
  <c r="AR136" i="9"/>
  <c r="AS136" i="9"/>
  <c r="AI84" i="9"/>
  <c r="AJ84" i="9"/>
  <c r="AQ84" i="9"/>
  <c r="AR84" i="9"/>
  <c r="AS84" i="9"/>
  <c r="AI137" i="9"/>
  <c r="AJ137" i="9"/>
  <c r="AQ137" i="9"/>
  <c r="AR137" i="9"/>
  <c r="AS137" i="9"/>
  <c r="AI147" i="9"/>
  <c r="AJ147" i="9"/>
  <c r="AQ147" i="9"/>
  <c r="AR147" i="9"/>
  <c r="AS147" i="9"/>
  <c r="AI138" i="9"/>
  <c r="AJ138" i="9"/>
  <c r="AQ138" i="9"/>
  <c r="AR138" i="9"/>
  <c r="AS138" i="9"/>
  <c r="AI139" i="9"/>
  <c r="AJ139" i="9"/>
  <c r="AQ139" i="9"/>
  <c r="AR139" i="9"/>
  <c r="AS139" i="9"/>
  <c r="AI83" i="9"/>
  <c r="AJ83" i="9"/>
  <c r="AQ83" i="9"/>
  <c r="AR83" i="9"/>
  <c r="AS83" i="9"/>
  <c r="AI140" i="9"/>
  <c r="AJ140" i="9"/>
  <c r="AQ140" i="9"/>
  <c r="AR140" i="9"/>
  <c r="AS140" i="9"/>
  <c r="AI141" i="9"/>
  <c r="AJ141" i="9"/>
  <c r="AQ141" i="9"/>
  <c r="AR141" i="9"/>
  <c r="AS141" i="9"/>
  <c r="AI142" i="9"/>
  <c r="AJ142" i="9"/>
  <c r="AQ142" i="9"/>
  <c r="AR142" i="9"/>
  <c r="AS142" i="9"/>
  <c r="AI150" i="9"/>
  <c r="AJ150" i="9"/>
  <c r="AQ150" i="9"/>
  <c r="AR150" i="9"/>
  <c r="AS150" i="9"/>
  <c r="AI157" i="9"/>
  <c r="AJ157" i="9"/>
  <c r="AQ157" i="9"/>
  <c r="AR157" i="9"/>
  <c r="AS157" i="9"/>
  <c r="AI153" i="9"/>
  <c r="AJ153" i="9"/>
  <c r="AQ153" i="9"/>
  <c r="AR153" i="9"/>
  <c r="AS153" i="9"/>
  <c r="AI158" i="9"/>
  <c r="AJ158" i="9"/>
  <c r="AQ158" i="9"/>
  <c r="AR158" i="9"/>
  <c r="AS158" i="9"/>
  <c r="AI159" i="9"/>
  <c r="AJ159" i="9"/>
  <c r="AQ159" i="9"/>
  <c r="AR159" i="9"/>
  <c r="AS159" i="9"/>
  <c r="AI160" i="9"/>
  <c r="AJ160" i="9"/>
  <c r="AQ160" i="9"/>
  <c r="AR160" i="9"/>
  <c r="AS160" i="9"/>
  <c r="AI161" i="9"/>
  <c r="AJ161" i="9"/>
  <c r="AQ161" i="9"/>
  <c r="AR161" i="9"/>
  <c r="AS161" i="9"/>
  <c r="AI156" i="9"/>
  <c r="AJ156" i="9"/>
  <c r="AQ156" i="9"/>
  <c r="AR156" i="9"/>
  <c r="AS156" i="9"/>
  <c r="AI162" i="9"/>
  <c r="AJ162" i="9"/>
  <c r="AQ162" i="9"/>
  <c r="AR162" i="9"/>
  <c r="AS162" i="9"/>
  <c r="AI163" i="9"/>
  <c r="AJ163" i="9"/>
  <c r="AQ163" i="9"/>
  <c r="AR163" i="9"/>
  <c r="AS163" i="9"/>
  <c r="AI164" i="9"/>
  <c r="AJ164" i="9"/>
  <c r="AQ164" i="9"/>
  <c r="AR164" i="9"/>
  <c r="AS164" i="9"/>
  <c r="AI165" i="9"/>
  <c r="AJ165" i="9"/>
  <c r="AQ165" i="9"/>
  <c r="AR165" i="9"/>
  <c r="AS165" i="9"/>
  <c r="AI166" i="9"/>
  <c r="AJ166" i="9"/>
  <c r="AQ166" i="9"/>
  <c r="AR166" i="9"/>
  <c r="AS166" i="9"/>
  <c r="AI167" i="9"/>
  <c r="AJ167" i="9"/>
  <c r="AQ167" i="9"/>
  <c r="AR167" i="9"/>
  <c r="AS167" i="9"/>
  <c r="AI168" i="9"/>
  <c r="AJ168" i="9"/>
  <c r="AQ168" i="9"/>
  <c r="AR168" i="9"/>
  <c r="AS168" i="9"/>
  <c r="AI169" i="9"/>
  <c r="AJ169" i="9"/>
  <c r="AQ169" i="9"/>
  <c r="AR169" i="9"/>
  <c r="AS169" i="9"/>
  <c r="AI170" i="9"/>
  <c r="AJ170" i="9"/>
  <c r="AQ170" i="9"/>
  <c r="AR170" i="9"/>
  <c r="AS170" i="9"/>
  <c r="AI171" i="9"/>
  <c r="AJ171" i="9"/>
  <c r="AQ171" i="9"/>
  <c r="AR171" i="9"/>
  <c r="AS171" i="9"/>
  <c r="AI172" i="9"/>
  <c r="AJ172" i="9"/>
  <c r="AQ172" i="9"/>
  <c r="AR172" i="9"/>
  <c r="AS172" i="9"/>
  <c r="AI173" i="9"/>
  <c r="AJ173" i="9"/>
  <c r="AQ173" i="9"/>
  <c r="AR173" i="9"/>
  <c r="AS173" i="9"/>
  <c r="AI174" i="9"/>
  <c r="AJ174" i="9"/>
  <c r="AQ174" i="9"/>
  <c r="AR174" i="9"/>
  <c r="AS174" i="9"/>
  <c r="AI175" i="9"/>
  <c r="AJ175" i="9"/>
  <c r="AQ175" i="9"/>
  <c r="AR175" i="9"/>
  <c r="AS175" i="9"/>
  <c r="AI176" i="9"/>
  <c r="AJ176" i="9"/>
  <c r="AQ176" i="9"/>
  <c r="AR176" i="9"/>
  <c r="AS176" i="9"/>
  <c r="AI177" i="9"/>
  <c r="AJ177" i="9"/>
  <c r="AQ177" i="9"/>
  <c r="AR177" i="9"/>
  <c r="AS177" i="9"/>
  <c r="AI178" i="9"/>
  <c r="AJ178" i="9"/>
  <c r="AQ178" i="9"/>
  <c r="AR178" i="9"/>
  <c r="AS178" i="9"/>
  <c r="AI179" i="9"/>
  <c r="AJ179" i="9"/>
  <c r="AQ179" i="9"/>
  <c r="AR179" i="9"/>
  <c r="AS179" i="9"/>
  <c r="AI180" i="9"/>
  <c r="AJ180" i="9"/>
  <c r="AQ180" i="9"/>
  <c r="AR180" i="9"/>
  <c r="AS180" i="9"/>
  <c r="AI181" i="9"/>
  <c r="AJ181" i="9"/>
  <c r="AQ181" i="9"/>
  <c r="AR181" i="9"/>
  <c r="AS181" i="9"/>
  <c r="AI182" i="9"/>
  <c r="AJ182" i="9"/>
  <c r="AQ182" i="9"/>
  <c r="AR182" i="9"/>
  <c r="AS182" i="9"/>
  <c r="AI183" i="9"/>
  <c r="AJ183" i="9"/>
  <c r="AQ183" i="9"/>
  <c r="AR183" i="9"/>
  <c r="AS183" i="9"/>
  <c r="AI184" i="9"/>
  <c r="AJ184" i="9"/>
  <c r="AQ184" i="9"/>
  <c r="AR184" i="9"/>
  <c r="AS184" i="9"/>
  <c r="AI185" i="9"/>
  <c r="AJ185" i="9"/>
  <c r="AQ185" i="9"/>
  <c r="AR185" i="9"/>
  <c r="AS185" i="9"/>
  <c r="AI186" i="9"/>
  <c r="AJ186" i="9"/>
  <c r="AQ186" i="9"/>
  <c r="AR186" i="9"/>
  <c r="AS186" i="9"/>
  <c r="AI222" i="9"/>
  <c r="AJ222" i="9"/>
  <c r="AQ222" i="9"/>
  <c r="AR222" i="9"/>
  <c r="AS222" i="9"/>
  <c r="AI187" i="9"/>
  <c r="AJ187" i="9"/>
  <c r="AQ187" i="9"/>
  <c r="AR187" i="9"/>
  <c r="AS187" i="9"/>
  <c r="AI152" i="9"/>
  <c r="AJ152" i="9"/>
  <c r="AQ152" i="9"/>
  <c r="AR152" i="9"/>
  <c r="AS152" i="9"/>
  <c r="AI188" i="9"/>
  <c r="AJ188" i="9"/>
  <c r="AQ188" i="9"/>
  <c r="AR188" i="9"/>
  <c r="AS188" i="9"/>
  <c r="AI189" i="9"/>
  <c r="AJ189" i="9"/>
  <c r="AQ189" i="9"/>
  <c r="AR189" i="9"/>
  <c r="AS189" i="9"/>
  <c r="AI190" i="9"/>
  <c r="AJ190" i="9"/>
  <c r="AQ190" i="9"/>
  <c r="AR190" i="9"/>
  <c r="AS190" i="9"/>
  <c r="AI191" i="9"/>
  <c r="AJ191" i="9"/>
  <c r="AQ191" i="9"/>
  <c r="AR191" i="9"/>
  <c r="AS191" i="9"/>
  <c r="AI192" i="9"/>
  <c r="AJ192" i="9"/>
  <c r="AQ192" i="9"/>
  <c r="AR192" i="9"/>
  <c r="AS192" i="9"/>
  <c r="AI193" i="9"/>
  <c r="AJ193" i="9"/>
  <c r="AQ193" i="9"/>
  <c r="AR193" i="9"/>
  <c r="AS193" i="9"/>
  <c r="AI194" i="9"/>
  <c r="AJ194" i="9"/>
  <c r="AQ194" i="9"/>
  <c r="AR194" i="9"/>
  <c r="AS194" i="9"/>
  <c r="AI195" i="9"/>
  <c r="AJ195" i="9"/>
  <c r="AQ195" i="9"/>
  <c r="AR195" i="9"/>
  <c r="AS195" i="9"/>
  <c r="AI196" i="9"/>
  <c r="AJ196" i="9"/>
  <c r="AQ196" i="9"/>
  <c r="AR196" i="9"/>
  <c r="AS196" i="9"/>
  <c r="AI197" i="9"/>
  <c r="AJ197" i="9"/>
  <c r="AQ197" i="9"/>
  <c r="AR197" i="9"/>
  <c r="AS197" i="9"/>
  <c r="AI198" i="9"/>
  <c r="AJ198" i="9"/>
  <c r="AQ198" i="9"/>
  <c r="AR198" i="9"/>
  <c r="AS198" i="9"/>
  <c r="AI149" i="9"/>
  <c r="AJ149" i="9"/>
  <c r="AQ149" i="9"/>
  <c r="AR149" i="9"/>
  <c r="AS149" i="9"/>
  <c r="AI199" i="9"/>
  <c r="AJ199" i="9"/>
  <c r="AQ199" i="9"/>
  <c r="AR199" i="9"/>
  <c r="AS199" i="9"/>
  <c r="AI200" i="9"/>
  <c r="AJ200" i="9"/>
  <c r="AQ200" i="9"/>
  <c r="AR200" i="9"/>
  <c r="AS200" i="9"/>
  <c r="AI201" i="9"/>
  <c r="AJ201" i="9"/>
  <c r="AQ201" i="9"/>
  <c r="AR201" i="9"/>
  <c r="AS201" i="9"/>
  <c r="AI202" i="9"/>
  <c r="AJ202" i="9"/>
  <c r="AQ202" i="9"/>
  <c r="AR202" i="9"/>
  <c r="AS202" i="9"/>
  <c r="AI203" i="9"/>
  <c r="AJ203" i="9"/>
  <c r="AQ203" i="9"/>
  <c r="AR203" i="9"/>
  <c r="AS203" i="9"/>
  <c r="AI204" i="9"/>
  <c r="AJ204" i="9"/>
  <c r="AQ204" i="9"/>
  <c r="AR204" i="9"/>
  <c r="AS204" i="9"/>
  <c r="AI205" i="9"/>
  <c r="AJ205" i="9"/>
  <c r="AQ205" i="9"/>
  <c r="AR205" i="9"/>
  <c r="AS205" i="9"/>
  <c r="AI206" i="9"/>
  <c r="AJ206" i="9"/>
  <c r="AQ206" i="9"/>
  <c r="AR206" i="9"/>
  <c r="AS206" i="9"/>
  <c r="AI207" i="9"/>
  <c r="AJ207" i="9"/>
  <c r="AQ207" i="9"/>
  <c r="AR207" i="9"/>
  <c r="AS207" i="9"/>
  <c r="AI208" i="9"/>
  <c r="AJ208" i="9"/>
  <c r="AQ208" i="9"/>
  <c r="AR208" i="9"/>
  <c r="AS208" i="9"/>
  <c r="AI209" i="9"/>
  <c r="AJ209" i="9"/>
  <c r="AQ209" i="9"/>
  <c r="AR209" i="9"/>
  <c r="AS209" i="9"/>
  <c r="AI210" i="9"/>
  <c r="AJ210" i="9"/>
  <c r="AQ210" i="9"/>
  <c r="AR210" i="9"/>
  <c r="AS210" i="9"/>
  <c r="AI211" i="9"/>
  <c r="AJ211" i="9"/>
  <c r="AQ211" i="9"/>
  <c r="AR211" i="9"/>
  <c r="AS211" i="9"/>
  <c r="AI220" i="9"/>
  <c r="AJ220" i="9"/>
  <c r="AQ220" i="9"/>
  <c r="AR220" i="9"/>
  <c r="AS220" i="9"/>
  <c r="AI212" i="9"/>
  <c r="AJ212" i="9"/>
  <c r="AQ212" i="9"/>
  <c r="AR212" i="9"/>
  <c r="AS212" i="9"/>
  <c r="AI213" i="9"/>
  <c r="AJ213" i="9"/>
  <c r="AQ213" i="9"/>
  <c r="AR213" i="9"/>
  <c r="AS213" i="9"/>
  <c r="AI214" i="9"/>
  <c r="AJ214" i="9"/>
  <c r="AQ214" i="9"/>
  <c r="AR214" i="9"/>
  <c r="AS214" i="9"/>
  <c r="AI215" i="9"/>
  <c r="AJ215" i="9"/>
  <c r="AQ215" i="9"/>
  <c r="AR215" i="9"/>
  <c r="AS215" i="9"/>
  <c r="AI216" i="9"/>
  <c r="AJ216" i="9"/>
  <c r="AQ216" i="9"/>
  <c r="AR216" i="9"/>
  <c r="AS216" i="9"/>
  <c r="AI217" i="9"/>
  <c r="AJ217" i="9"/>
  <c r="AQ217" i="9"/>
  <c r="AR217" i="9"/>
  <c r="AS217" i="9"/>
  <c r="AI218" i="9"/>
  <c r="AJ218" i="9"/>
  <c r="AQ218" i="9"/>
  <c r="AR218" i="9"/>
  <c r="AS218" i="9"/>
  <c r="AI219" i="9"/>
  <c r="AJ219" i="9"/>
  <c r="AQ219" i="9"/>
  <c r="AR219" i="9"/>
  <c r="AS219" i="9"/>
  <c r="AI227" i="9"/>
  <c r="AJ227" i="9"/>
  <c r="AQ227" i="9"/>
  <c r="AR227" i="9"/>
  <c r="AS227" i="9"/>
  <c r="AI228" i="9"/>
  <c r="AJ228" i="9"/>
  <c r="AQ228" i="9"/>
  <c r="AR228" i="9"/>
  <c r="AS228" i="9"/>
  <c r="AI229" i="9"/>
  <c r="AJ229" i="9"/>
  <c r="AQ229" i="9"/>
  <c r="AR229" i="9"/>
  <c r="AS229" i="9"/>
  <c r="AI230" i="9"/>
  <c r="AJ230" i="9"/>
  <c r="AQ230" i="9"/>
  <c r="AR230" i="9"/>
  <c r="AS230" i="9"/>
  <c r="AI231" i="9"/>
  <c r="AJ231" i="9"/>
  <c r="AQ231" i="9"/>
  <c r="AR231" i="9"/>
  <c r="AS231" i="9"/>
  <c r="AI232" i="9"/>
  <c r="AJ232" i="9"/>
  <c r="AQ232" i="9"/>
  <c r="AR232" i="9"/>
  <c r="AS232" i="9"/>
  <c r="AI233" i="9"/>
  <c r="AJ233" i="9"/>
  <c r="AQ233" i="9"/>
  <c r="AR233" i="9"/>
  <c r="AS233" i="9"/>
  <c r="AI234" i="9"/>
  <c r="AJ234" i="9"/>
  <c r="AQ234" i="9"/>
  <c r="AR234" i="9"/>
  <c r="AS234" i="9"/>
  <c r="AI235" i="9"/>
  <c r="AJ235" i="9"/>
  <c r="AQ235" i="9"/>
  <c r="AR235" i="9"/>
  <c r="AS235" i="9"/>
  <c r="AI236" i="9"/>
  <c r="AJ236" i="9"/>
  <c r="AQ236" i="9"/>
  <c r="AR236" i="9"/>
  <c r="AS236" i="9"/>
  <c r="AI237" i="9"/>
  <c r="AJ237" i="9"/>
  <c r="AQ237" i="9"/>
  <c r="AR237" i="9"/>
  <c r="AS237" i="9"/>
  <c r="AI238" i="9"/>
  <c r="AJ238" i="9"/>
  <c r="AQ238" i="9"/>
  <c r="AR238" i="9"/>
  <c r="AS238" i="9"/>
  <c r="AI239" i="9"/>
  <c r="AJ239" i="9"/>
  <c r="AQ239" i="9"/>
  <c r="AR239" i="9"/>
  <c r="AS239" i="9"/>
  <c r="AI240" i="9"/>
  <c r="AJ240" i="9"/>
  <c r="AQ240" i="9"/>
  <c r="AR240" i="9"/>
  <c r="AS240" i="9"/>
  <c r="AI241" i="9"/>
  <c r="AJ241" i="9"/>
  <c r="AQ241" i="9"/>
  <c r="AR241" i="9"/>
  <c r="AS241" i="9"/>
  <c r="AI242" i="9"/>
  <c r="AJ242" i="9"/>
  <c r="AQ242" i="9"/>
  <c r="AR242" i="9"/>
  <c r="AS242" i="9"/>
  <c r="AI243" i="9"/>
  <c r="AJ243" i="9"/>
  <c r="AQ243" i="9"/>
  <c r="AR243" i="9"/>
  <c r="AS243" i="9"/>
  <c r="AI244" i="9"/>
  <c r="AJ244" i="9"/>
  <c r="AQ244" i="9"/>
  <c r="AR244" i="9"/>
  <c r="AS244" i="9"/>
  <c r="AI245" i="9"/>
  <c r="AJ245" i="9"/>
  <c r="AQ245" i="9"/>
  <c r="AR245" i="9"/>
  <c r="AS245" i="9"/>
  <c r="AI246" i="9"/>
  <c r="AJ246" i="9"/>
  <c r="AQ246" i="9"/>
  <c r="AR246" i="9"/>
  <c r="AS246" i="9"/>
  <c r="AI247" i="9"/>
  <c r="AJ247" i="9"/>
  <c r="AQ247" i="9"/>
  <c r="AR247" i="9"/>
  <c r="AS247" i="9"/>
  <c r="AI248" i="9"/>
  <c r="AJ248" i="9"/>
  <c r="AQ248" i="9"/>
  <c r="AR248" i="9"/>
  <c r="AS248" i="9"/>
  <c r="AI226" i="9"/>
  <c r="AJ226" i="9"/>
  <c r="AQ226" i="9"/>
  <c r="AR226" i="9"/>
  <c r="AS226" i="9"/>
  <c r="AI249" i="9"/>
  <c r="AJ249" i="9"/>
  <c r="AQ249" i="9"/>
  <c r="AR249" i="9"/>
  <c r="AS249" i="9"/>
  <c r="AI250" i="9"/>
  <c r="AJ250" i="9"/>
  <c r="AQ250" i="9"/>
  <c r="AR250" i="9"/>
  <c r="AS250" i="9"/>
  <c r="AI251" i="9"/>
  <c r="AJ251" i="9"/>
  <c r="AQ251" i="9"/>
  <c r="AR251" i="9"/>
  <c r="AS251" i="9"/>
  <c r="AI252" i="9"/>
  <c r="AJ252" i="9"/>
  <c r="AQ252" i="9"/>
  <c r="AR252" i="9"/>
  <c r="AS252" i="9"/>
  <c r="AI225" i="9"/>
  <c r="AJ225" i="9"/>
  <c r="AQ225" i="9"/>
  <c r="AR225" i="9"/>
  <c r="AS225" i="9"/>
  <c r="AI253" i="9"/>
  <c r="AJ253" i="9"/>
  <c r="AQ253" i="9"/>
  <c r="AR253" i="9"/>
  <c r="AS253" i="9"/>
  <c r="AI254" i="9"/>
  <c r="AJ254" i="9"/>
  <c r="AQ254" i="9"/>
  <c r="AR254" i="9"/>
  <c r="AS254" i="9"/>
  <c r="AI255" i="9"/>
  <c r="AJ255" i="9"/>
  <c r="AQ255" i="9"/>
  <c r="AR255" i="9"/>
  <c r="AS255" i="9"/>
  <c r="AI256" i="9"/>
  <c r="AJ256" i="9"/>
  <c r="AQ256" i="9"/>
  <c r="AR256" i="9"/>
  <c r="AS256" i="9"/>
  <c r="AI269" i="9"/>
  <c r="AJ269" i="9"/>
  <c r="AQ269" i="9"/>
  <c r="AR269" i="9"/>
  <c r="AS269" i="9"/>
  <c r="AI223" i="9"/>
  <c r="AJ223" i="9"/>
  <c r="AQ223" i="9"/>
  <c r="AR223" i="9"/>
  <c r="AS223" i="9"/>
  <c r="AI257" i="9"/>
  <c r="AJ257" i="9"/>
  <c r="AQ257" i="9"/>
  <c r="AR257" i="9"/>
  <c r="AS257" i="9"/>
  <c r="AI258" i="9"/>
  <c r="AJ258" i="9"/>
  <c r="AQ258" i="9"/>
  <c r="AR258" i="9"/>
  <c r="AS258" i="9"/>
  <c r="AI259" i="9"/>
  <c r="AJ259" i="9"/>
  <c r="AQ259" i="9"/>
  <c r="AR259" i="9"/>
  <c r="AS259" i="9"/>
  <c r="AI260" i="9"/>
  <c r="AJ260" i="9"/>
  <c r="AQ260" i="9"/>
  <c r="AR260" i="9"/>
  <c r="AS260" i="9"/>
  <c r="AI261" i="9"/>
  <c r="AJ261" i="9"/>
  <c r="AQ261" i="9"/>
  <c r="AR261" i="9"/>
  <c r="AS261" i="9"/>
  <c r="AI262" i="9"/>
  <c r="AJ262" i="9"/>
  <c r="AQ262" i="9"/>
  <c r="AR262" i="9"/>
  <c r="AS262" i="9"/>
  <c r="AI263" i="9"/>
  <c r="AJ263" i="9"/>
  <c r="AQ263" i="9"/>
  <c r="AR263" i="9"/>
  <c r="AS263" i="9"/>
  <c r="AI270" i="9"/>
  <c r="AJ270" i="9"/>
  <c r="AQ270" i="9"/>
  <c r="AR270" i="9"/>
  <c r="AS270" i="9"/>
  <c r="AI264" i="9"/>
  <c r="AJ264" i="9"/>
  <c r="AQ264" i="9"/>
  <c r="AR264" i="9"/>
  <c r="AS264" i="9"/>
  <c r="AI265" i="9"/>
  <c r="AJ265" i="9"/>
  <c r="AQ265" i="9"/>
  <c r="AR265" i="9"/>
  <c r="AS265" i="9"/>
  <c r="AI224" i="9"/>
  <c r="AJ224" i="9"/>
  <c r="AQ224" i="9"/>
  <c r="AR224" i="9"/>
  <c r="AS224" i="9"/>
  <c r="AI268" i="9"/>
  <c r="AJ268" i="9"/>
  <c r="AQ268" i="9"/>
  <c r="AR268" i="9"/>
  <c r="AS268" i="9"/>
  <c r="AI266" i="9"/>
  <c r="AJ266" i="9"/>
  <c r="AQ266" i="9"/>
  <c r="AR266" i="9"/>
  <c r="AS266" i="9"/>
  <c r="AI267" i="9"/>
  <c r="AJ267" i="9"/>
  <c r="AQ267" i="9"/>
  <c r="AR267" i="9"/>
  <c r="AS267" i="9"/>
  <c r="AI145" i="9"/>
  <c r="AJ145" i="9"/>
  <c r="AQ145" i="9"/>
  <c r="AR145" i="9"/>
  <c r="AS145" i="9"/>
  <c r="AI146" i="9"/>
  <c r="AJ146" i="9"/>
  <c r="AQ146" i="9"/>
  <c r="AR146" i="9"/>
  <c r="AS146" i="9"/>
  <c r="AI148" i="9"/>
  <c r="AJ148" i="9"/>
  <c r="AQ148" i="9"/>
  <c r="AR148" i="9"/>
  <c r="AS148" i="9"/>
  <c r="AI278" i="9"/>
  <c r="AJ278" i="9"/>
  <c r="AQ278" i="9"/>
  <c r="AR278" i="9"/>
  <c r="AS278" i="9"/>
  <c r="AI279" i="9"/>
  <c r="AJ279" i="9"/>
  <c r="AQ279" i="9"/>
  <c r="AR279" i="9"/>
  <c r="AS279" i="9"/>
  <c r="AI280" i="9"/>
  <c r="AJ280" i="9"/>
  <c r="AQ280" i="9"/>
  <c r="AR280" i="9"/>
  <c r="AS280" i="9"/>
  <c r="AI282" i="9"/>
  <c r="AJ282" i="9"/>
  <c r="AQ282" i="9"/>
  <c r="AR282" i="9"/>
  <c r="AS282" i="9"/>
  <c r="AI283" i="9"/>
  <c r="AJ283" i="9"/>
  <c r="AQ283" i="9"/>
  <c r="AR283" i="9"/>
  <c r="AS283" i="9"/>
  <c r="AI284" i="9"/>
  <c r="AJ284" i="9"/>
  <c r="AQ284" i="9"/>
  <c r="AR284" i="9"/>
  <c r="AS284" i="9"/>
  <c r="AI285" i="9"/>
  <c r="AJ285" i="9"/>
  <c r="AQ285" i="9"/>
  <c r="AR285" i="9"/>
  <c r="AS285" i="9"/>
  <c r="AI286" i="9"/>
  <c r="AJ286" i="9"/>
  <c r="AQ286" i="9"/>
  <c r="AR286" i="9"/>
  <c r="AS286" i="9"/>
  <c r="AI276" i="9"/>
  <c r="AJ276" i="9"/>
  <c r="AQ276" i="9"/>
  <c r="AR276" i="9"/>
  <c r="AS276" i="9"/>
  <c r="AI287" i="9"/>
  <c r="AJ287" i="9"/>
  <c r="AQ287" i="9"/>
  <c r="AR287" i="9"/>
  <c r="AS287" i="9"/>
  <c r="AI288" i="9"/>
  <c r="AJ288" i="9"/>
  <c r="AQ288" i="9"/>
  <c r="AR288" i="9"/>
  <c r="AS288" i="9"/>
  <c r="AI289" i="9"/>
  <c r="AJ289" i="9"/>
  <c r="AQ289" i="9"/>
  <c r="AR289" i="9"/>
  <c r="AS289" i="9"/>
  <c r="AI290" i="9"/>
  <c r="AJ290" i="9"/>
  <c r="AQ290" i="9"/>
  <c r="AR290" i="9"/>
  <c r="AS290" i="9"/>
  <c r="AI291" i="9"/>
  <c r="AJ291" i="9"/>
  <c r="AQ291" i="9"/>
  <c r="AR291" i="9"/>
  <c r="AS291" i="9"/>
  <c r="AI292" i="9"/>
  <c r="AJ292" i="9"/>
  <c r="AQ292" i="9"/>
  <c r="AR292" i="9"/>
  <c r="AS292" i="9"/>
  <c r="AI293" i="9"/>
  <c r="AJ293" i="9"/>
  <c r="AQ293" i="9"/>
  <c r="AR293" i="9"/>
  <c r="AS293" i="9"/>
  <c r="AI294" i="9"/>
  <c r="AJ294" i="9"/>
  <c r="AQ294" i="9"/>
  <c r="AR294" i="9"/>
  <c r="AS294" i="9"/>
  <c r="AI295" i="9"/>
  <c r="AJ295" i="9"/>
  <c r="AQ295" i="9"/>
  <c r="AR295" i="9"/>
  <c r="AS295" i="9"/>
  <c r="AI296" i="9"/>
  <c r="AJ296" i="9"/>
  <c r="AQ296" i="9"/>
  <c r="AR296" i="9"/>
  <c r="AS296" i="9"/>
  <c r="AI297" i="9"/>
  <c r="AJ297" i="9"/>
  <c r="AQ297" i="9"/>
  <c r="AR297" i="9"/>
  <c r="AS297" i="9"/>
  <c r="AI298" i="9"/>
  <c r="AJ298" i="9"/>
  <c r="AQ298" i="9"/>
  <c r="AR298" i="9"/>
  <c r="AS298" i="9"/>
  <c r="AI299" i="9"/>
  <c r="AJ299" i="9"/>
  <c r="AQ299" i="9"/>
  <c r="AR299" i="9"/>
  <c r="AS299" i="9"/>
  <c r="AI273" i="9"/>
  <c r="AJ273" i="9"/>
  <c r="AQ273" i="9"/>
  <c r="AR273" i="9"/>
  <c r="AS273" i="9"/>
  <c r="AI300" i="9"/>
  <c r="AJ300" i="9"/>
  <c r="AQ300" i="9"/>
  <c r="AR300" i="9"/>
  <c r="AS300" i="9"/>
  <c r="AI301" i="9"/>
  <c r="AJ301" i="9"/>
  <c r="AQ301" i="9"/>
  <c r="AR301" i="9"/>
  <c r="AS301" i="9"/>
  <c r="AI302" i="9"/>
  <c r="AJ302" i="9"/>
  <c r="AQ302" i="9"/>
  <c r="AR302" i="9"/>
  <c r="AS302" i="9"/>
  <c r="AI303" i="9"/>
  <c r="AJ303" i="9"/>
  <c r="AQ303" i="9"/>
  <c r="AR303" i="9"/>
  <c r="AS303" i="9"/>
  <c r="AI304" i="9"/>
  <c r="AJ304" i="9"/>
  <c r="AQ304" i="9"/>
  <c r="AR304" i="9"/>
  <c r="AS304" i="9"/>
  <c r="AI305" i="9"/>
  <c r="AJ305" i="9"/>
  <c r="AQ305" i="9"/>
  <c r="AR305" i="9"/>
  <c r="AS305" i="9"/>
  <c r="AI306" i="9"/>
  <c r="AJ306" i="9"/>
  <c r="AQ306" i="9"/>
  <c r="AR306" i="9"/>
  <c r="AS306" i="9"/>
  <c r="AI307" i="9"/>
  <c r="AJ307" i="9"/>
  <c r="AQ307" i="9"/>
  <c r="AR307" i="9"/>
  <c r="AS307" i="9"/>
  <c r="AI275" i="9"/>
  <c r="AJ275" i="9"/>
  <c r="AQ275" i="9"/>
  <c r="AR275" i="9"/>
  <c r="AS275" i="9"/>
  <c r="AI308" i="9"/>
  <c r="AJ308" i="9"/>
  <c r="AQ308" i="9"/>
  <c r="AR308" i="9"/>
  <c r="AS308" i="9"/>
  <c r="AI309" i="9"/>
  <c r="AJ309" i="9"/>
  <c r="AQ309" i="9"/>
  <c r="AR309" i="9"/>
  <c r="AS309" i="9"/>
  <c r="AI310" i="9"/>
  <c r="AJ310" i="9"/>
  <c r="AQ310" i="9"/>
  <c r="AR310" i="9"/>
  <c r="AS310" i="9"/>
  <c r="AI311" i="9"/>
  <c r="AJ311" i="9"/>
  <c r="AQ311" i="9"/>
  <c r="AR311" i="9"/>
  <c r="AS311" i="9"/>
  <c r="AI312" i="9"/>
  <c r="AJ312" i="9"/>
  <c r="AQ312" i="9"/>
  <c r="AR312" i="9"/>
  <c r="AS312" i="9"/>
  <c r="AI314" i="9"/>
  <c r="AJ314" i="9"/>
  <c r="AQ314" i="9"/>
  <c r="AR314" i="9"/>
  <c r="AS314" i="9"/>
  <c r="AI315" i="9"/>
  <c r="AJ315" i="9"/>
  <c r="AQ315" i="9"/>
  <c r="AR315" i="9"/>
  <c r="AS315" i="9"/>
  <c r="AI316" i="9"/>
  <c r="AJ316" i="9"/>
  <c r="AQ316" i="9"/>
  <c r="AR316" i="9"/>
  <c r="AS316" i="9"/>
  <c r="AI272" i="9"/>
  <c r="AJ272" i="9"/>
  <c r="AQ272" i="9"/>
  <c r="AR272" i="9"/>
  <c r="AS272" i="9"/>
  <c r="AI271" i="9"/>
  <c r="AJ271" i="9"/>
  <c r="AQ271" i="9"/>
  <c r="AR271" i="9"/>
  <c r="AS271" i="9"/>
  <c r="AI317" i="9"/>
  <c r="AJ317" i="9"/>
  <c r="AQ317" i="9"/>
  <c r="AR317" i="9"/>
  <c r="AS317" i="9"/>
  <c r="AI318" i="9"/>
  <c r="AJ318" i="9"/>
  <c r="AQ318" i="9"/>
  <c r="AR318" i="9"/>
  <c r="AS318" i="9"/>
  <c r="AI319" i="9"/>
  <c r="AJ319" i="9"/>
  <c r="AQ319" i="9"/>
  <c r="AR319" i="9"/>
  <c r="AS319" i="9"/>
  <c r="AI320" i="9"/>
  <c r="AJ320" i="9"/>
  <c r="AQ320" i="9"/>
  <c r="AR320" i="9"/>
  <c r="AS320" i="9"/>
  <c r="AI321" i="9"/>
  <c r="AJ321" i="9"/>
  <c r="AQ321" i="9"/>
  <c r="AR321" i="9"/>
  <c r="AS321" i="9"/>
  <c r="AI322" i="9"/>
  <c r="AJ322" i="9"/>
  <c r="AQ322" i="9"/>
  <c r="AR322" i="9"/>
  <c r="AS322" i="9"/>
  <c r="AI323" i="9"/>
  <c r="AJ323" i="9"/>
  <c r="AQ323" i="9"/>
  <c r="AR323" i="9"/>
  <c r="AS323" i="9"/>
  <c r="AI324" i="9"/>
  <c r="AJ324" i="9"/>
  <c r="AQ324" i="9"/>
  <c r="AR324" i="9"/>
  <c r="AS324" i="9"/>
  <c r="AI325" i="9"/>
  <c r="AJ325" i="9"/>
  <c r="AQ325" i="9"/>
  <c r="AR325" i="9"/>
  <c r="AS325" i="9"/>
  <c r="AB2" i="9"/>
  <c r="AC2" i="9" s="1"/>
  <c r="AB3" i="9"/>
  <c r="AC3" i="9" s="1"/>
  <c r="AB4" i="9"/>
  <c r="AC4" i="9" s="1"/>
  <c r="AB5" i="9"/>
  <c r="AC5" i="9" s="1"/>
  <c r="AB6" i="9"/>
  <c r="AC6" i="9" s="1"/>
  <c r="AB7" i="9"/>
  <c r="AC7" i="9" s="1"/>
  <c r="AB28" i="9"/>
  <c r="AC28" i="9" s="1"/>
  <c r="AB9" i="9"/>
  <c r="AC9" i="9" s="1"/>
  <c r="AB10" i="9"/>
  <c r="AC10" i="9" s="1"/>
  <c r="AB11" i="9"/>
  <c r="AC11" i="9" s="1"/>
  <c r="AB12" i="9"/>
  <c r="AC12" i="9" s="1"/>
  <c r="AB13" i="9"/>
  <c r="AC13" i="9" s="1"/>
  <c r="AB49" i="9"/>
  <c r="AC49" i="9" s="1"/>
  <c r="AB14" i="9"/>
  <c r="AC14" i="9" s="1"/>
  <c r="AB15" i="9"/>
  <c r="AC15" i="9" s="1"/>
  <c r="AB16" i="9"/>
  <c r="AC16" i="9" s="1"/>
  <c r="AB56" i="9"/>
  <c r="AC56" i="9" s="1"/>
  <c r="AB17" i="9"/>
  <c r="AC17" i="9" s="1"/>
  <c r="AB18" i="9"/>
  <c r="AC18" i="9" s="1"/>
  <c r="AB19" i="9"/>
  <c r="AC19" i="9" s="1"/>
  <c r="AB20" i="9"/>
  <c r="AC20" i="9" s="1"/>
  <c r="AB21" i="9"/>
  <c r="AC21" i="9" s="1"/>
  <c r="AB22" i="9"/>
  <c r="AC22" i="9" s="1"/>
  <c r="AB23" i="9"/>
  <c r="AC23" i="9" s="1"/>
  <c r="AB24" i="9"/>
  <c r="AC24" i="9" s="1"/>
  <c r="AB25" i="9"/>
  <c r="AC25" i="9" s="1"/>
  <c r="AB26" i="9"/>
  <c r="AC26" i="9" s="1"/>
  <c r="AB27" i="9"/>
  <c r="AC27" i="9" s="1"/>
  <c r="AB58" i="9"/>
  <c r="AC58" i="9" s="1"/>
  <c r="AB46" i="9"/>
  <c r="AC46" i="9" s="1"/>
  <c r="AB29" i="9"/>
  <c r="AC29" i="9" s="1"/>
  <c r="AB30" i="9"/>
  <c r="AC30" i="9" s="1"/>
  <c r="AB31" i="9"/>
  <c r="AC31" i="9" s="1"/>
  <c r="AB32" i="9"/>
  <c r="AC32" i="9" s="1"/>
  <c r="AB62" i="9"/>
  <c r="AC62" i="9" s="1"/>
  <c r="AB57" i="9"/>
  <c r="AC57" i="9" s="1"/>
  <c r="AB33" i="9"/>
  <c r="AC33" i="9" s="1"/>
  <c r="AB34" i="9"/>
  <c r="AC34" i="9" s="1"/>
  <c r="AB35" i="9"/>
  <c r="AC35" i="9" s="1"/>
  <c r="AB36" i="9"/>
  <c r="AC36" i="9" s="1"/>
  <c r="AB37" i="9"/>
  <c r="AC37" i="9" s="1"/>
  <c r="AB38" i="9"/>
  <c r="AC38" i="9" s="1"/>
  <c r="AB39" i="9"/>
  <c r="AC39" i="9" s="1"/>
  <c r="AB40" i="9"/>
  <c r="AC40" i="9" s="1"/>
  <c r="AB41" i="9"/>
  <c r="AC41" i="9" s="1"/>
  <c r="AB42" i="9"/>
  <c r="AC42" i="9" s="1"/>
  <c r="AB43" i="9"/>
  <c r="AC43" i="9" s="1"/>
  <c r="AB44" i="9"/>
  <c r="AC44" i="9" s="1"/>
  <c r="AB45" i="9"/>
  <c r="AC45" i="9" s="1"/>
  <c r="AB63" i="9"/>
  <c r="AC63" i="9" s="1"/>
  <c r="AB47" i="9"/>
  <c r="AC47" i="9" s="1"/>
  <c r="AB48" i="9"/>
  <c r="AC48" i="9" s="1"/>
  <c r="AB50" i="9"/>
  <c r="AC50" i="9" s="1"/>
  <c r="AB51" i="9"/>
  <c r="AC51" i="9" s="1"/>
  <c r="AB60" i="9"/>
  <c r="AC60" i="9" s="1"/>
  <c r="AB8" i="9"/>
  <c r="AC8" i="9" s="1"/>
  <c r="AB52" i="9"/>
  <c r="AC52" i="9" s="1"/>
  <c r="AB53" i="9"/>
  <c r="AC53" i="9" s="1"/>
  <c r="AB54" i="9"/>
  <c r="AC54" i="9" s="1"/>
  <c r="AB55" i="9"/>
  <c r="AC55" i="9" s="1"/>
  <c r="AB81" i="9"/>
  <c r="AC81" i="9" s="1"/>
  <c r="AB65" i="9"/>
  <c r="AC65" i="9" s="1"/>
  <c r="AB66" i="9"/>
  <c r="AC66" i="9" s="1"/>
  <c r="AB67" i="9"/>
  <c r="AC67" i="9" s="1"/>
  <c r="AB68" i="9"/>
  <c r="AC68" i="9" s="1"/>
  <c r="AB69" i="9"/>
  <c r="AC69" i="9" s="1"/>
  <c r="AB70" i="9"/>
  <c r="AC70" i="9" s="1"/>
  <c r="AB71" i="9"/>
  <c r="AC71" i="9" s="1"/>
  <c r="AB72" i="9"/>
  <c r="AC72" i="9" s="1"/>
  <c r="AB73" i="9"/>
  <c r="AC73" i="9" s="1"/>
  <c r="AB74" i="9"/>
  <c r="AC74" i="9" s="1"/>
  <c r="AB75" i="9"/>
  <c r="AC75" i="9" s="1"/>
  <c r="AB76" i="9"/>
  <c r="AC76" i="9" s="1"/>
  <c r="AB77" i="9"/>
  <c r="AC77" i="9" s="1"/>
  <c r="AB78" i="9"/>
  <c r="AC78" i="9" s="1"/>
  <c r="AB79" i="9"/>
  <c r="AC79" i="9" s="1"/>
  <c r="AB80" i="9"/>
  <c r="AC80" i="9" s="1"/>
  <c r="AB85" i="9"/>
  <c r="AC85" i="9" s="1"/>
  <c r="AB86" i="9"/>
  <c r="AC86" i="9" s="1"/>
  <c r="AB87" i="9"/>
  <c r="AC87" i="9" s="1"/>
  <c r="AB88" i="9"/>
  <c r="AC88" i="9" s="1"/>
  <c r="AB89" i="9"/>
  <c r="AC89" i="9" s="1"/>
  <c r="AB90" i="9"/>
  <c r="AC90" i="9" s="1"/>
  <c r="AB91" i="9"/>
  <c r="AC91" i="9" s="1"/>
  <c r="AB92" i="9"/>
  <c r="AC92" i="9" s="1"/>
  <c r="AB93" i="9"/>
  <c r="AC93" i="9" s="1"/>
  <c r="AB94" i="9"/>
  <c r="AC94" i="9" s="1"/>
  <c r="AB95" i="9"/>
  <c r="AC95" i="9" s="1"/>
  <c r="AB82" i="9"/>
  <c r="AC82" i="9" s="1"/>
  <c r="AB97" i="9"/>
  <c r="AC97" i="9" s="1"/>
  <c r="AB98" i="9"/>
  <c r="AC98" i="9" s="1"/>
  <c r="AB99" i="9"/>
  <c r="AC99" i="9" s="1"/>
  <c r="AB100" i="9"/>
  <c r="AC100" i="9" s="1"/>
  <c r="AB101" i="9"/>
  <c r="AC101" i="9" s="1"/>
  <c r="AB102" i="9"/>
  <c r="AC102" i="9" s="1"/>
  <c r="AB103" i="9"/>
  <c r="AC103" i="9" s="1"/>
  <c r="AB104" i="9"/>
  <c r="AC104" i="9" s="1"/>
  <c r="AB105" i="9"/>
  <c r="AC105" i="9" s="1"/>
  <c r="AB106" i="9"/>
  <c r="AC106" i="9" s="1"/>
  <c r="AB107" i="9"/>
  <c r="AC107" i="9" s="1"/>
  <c r="AB108" i="9"/>
  <c r="AC108" i="9" s="1"/>
  <c r="AB109" i="9"/>
  <c r="AC109" i="9" s="1"/>
  <c r="AB110" i="9"/>
  <c r="AC110" i="9" s="1"/>
  <c r="AB111" i="9"/>
  <c r="AC111" i="9" s="1"/>
  <c r="AB112" i="9"/>
  <c r="AC112" i="9" s="1"/>
  <c r="AB113" i="9"/>
  <c r="AC113" i="9" s="1"/>
  <c r="AB114" i="9"/>
  <c r="AC114" i="9" s="1"/>
  <c r="AB115" i="9"/>
  <c r="AC115" i="9" s="1"/>
  <c r="AB144" i="9"/>
  <c r="AC144" i="9" s="1"/>
  <c r="AB116" i="9"/>
  <c r="AC116" i="9" s="1"/>
  <c r="AB117" i="9"/>
  <c r="AC117" i="9" s="1"/>
  <c r="AB118" i="9"/>
  <c r="AC118" i="9" s="1"/>
  <c r="AB119" i="9"/>
  <c r="AC119" i="9" s="1"/>
  <c r="AB120" i="9"/>
  <c r="AC120" i="9" s="1"/>
  <c r="AB121" i="9"/>
  <c r="AC121" i="9" s="1"/>
  <c r="AB122" i="9"/>
  <c r="AC122" i="9" s="1"/>
  <c r="AB123" i="9"/>
  <c r="AC123" i="9" s="1"/>
  <c r="AB124" i="9"/>
  <c r="AC124" i="9" s="1"/>
  <c r="AB125" i="9"/>
  <c r="AC125" i="9" s="1"/>
  <c r="AB126" i="9"/>
  <c r="AC126" i="9" s="1"/>
  <c r="AB127" i="9"/>
  <c r="AC127" i="9" s="1"/>
  <c r="AB128" i="9"/>
  <c r="AC128" i="9" s="1"/>
  <c r="AB129" i="9"/>
  <c r="AC129" i="9" s="1"/>
  <c r="AB130" i="9"/>
  <c r="AC130" i="9" s="1"/>
  <c r="AB131" i="9"/>
  <c r="AC131" i="9" s="1"/>
  <c r="AB132" i="9"/>
  <c r="AC132" i="9" s="1"/>
  <c r="AB133" i="9"/>
  <c r="AC133" i="9" s="1"/>
  <c r="AB134" i="9"/>
  <c r="AC134" i="9" s="1"/>
  <c r="AB135" i="9"/>
  <c r="AC135" i="9" s="1"/>
  <c r="AB136" i="9"/>
  <c r="AC136" i="9" s="1"/>
  <c r="AB84" i="9"/>
  <c r="AC84" i="9" s="1"/>
  <c r="AB137" i="9"/>
  <c r="AC137" i="9" s="1"/>
  <c r="AB147" i="9"/>
  <c r="AC147" i="9" s="1"/>
  <c r="AB138" i="9"/>
  <c r="AC138" i="9" s="1"/>
  <c r="AB139" i="9"/>
  <c r="AC139" i="9" s="1"/>
  <c r="AB83" i="9"/>
  <c r="AC83" i="9" s="1"/>
  <c r="AB140" i="9"/>
  <c r="AC140" i="9" s="1"/>
  <c r="AB141" i="9"/>
  <c r="AC141" i="9" s="1"/>
  <c r="AB142" i="9"/>
  <c r="AC142" i="9" s="1"/>
  <c r="AB150" i="9"/>
  <c r="AC150" i="9" s="1"/>
  <c r="AB157" i="9"/>
  <c r="AC157" i="9" s="1"/>
  <c r="AB153" i="9"/>
  <c r="AC153" i="9" s="1"/>
  <c r="AB158" i="9"/>
  <c r="AC158" i="9" s="1"/>
  <c r="AB159" i="9"/>
  <c r="AC159" i="9" s="1"/>
  <c r="AB160" i="9"/>
  <c r="AC160" i="9" s="1"/>
  <c r="AB161" i="9"/>
  <c r="AC161" i="9" s="1"/>
  <c r="AB156" i="9"/>
  <c r="AC156" i="9" s="1"/>
  <c r="AB162" i="9"/>
  <c r="AC162" i="9" s="1"/>
  <c r="AB163" i="9"/>
  <c r="AC163" i="9" s="1"/>
  <c r="AB164" i="9"/>
  <c r="AC164" i="9" s="1"/>
  <c r="AB165" i="9"/>
  <c r="AC165" i="9" s="1"/>
  <c r="AB166" i="9"/>
  <c r="AC166" i="9" s="1"/>
  <c r="AB167" i="9"/>
  <c r="AC167" i="9" s="1"/>
  <c r="AB168" i="9"/>
  <c r="AC168" i="9" s="1"/>
  <c r="AB169" i="9"/>
  <c r="AC169" i="9" s="1"/>
  <c r="AB170" i="9"/>
  <c r="AC170" i="9" s="1"/>
  <c r="AB171" i="9"/>
  <c r="AC171" i="9" s="1"/>
  <c r="AB172" i="9"/>
  <c r="AC172" i="9" s="1"/>
  <c r="AB173" i="9"/>
  <c r="AC173" i="9" s="1"/>
  <c r="AB174" i="9"/>
  <c r="AC174" i="9" s="1"/>
  <c r="AB175" i="9"/>
  <c r="AC175" i="9" s="1"/>
  <c r="AB176" i="9"/>
  <c r="AC176" i="9" s="1"/>
  <c r="AB177" i="9"/>
  <c r="AC177" i="9" s="1"/>
  <c r="AB178" i="9"/>
  <c r="AC178" i="9" s="1"/>
  <c r="AB179" i="9"/>
  <c r="AC179" i="9" s="1"/>
  <c r="AB180" i="9"/>
  <c r="AC180" i="9" s="1"/>
  <c r="AB181" i="9"/>
  <c r="AC181" i="9" s="1"/>
  <c r="AB182" i="9"/>
  <c r="AC182" i="9" s="1"/>
  <c r="AB183" i="9"/>
  <c r="AC183" i="9" s="1"/>
  <c r="AB184" i="9"/>
  <c r="AC184" i="9" s="1"/>
  <c r="AB185" i="9"/>
  <c r="AC185" i="9" s="1"/>
  <c r="AB186" i="9"/>
  <c r="AC186" i="9" s="1"/>
  <c r="AB222" i="9"/>
  <c r="AC222" i="9" s="1"/>
  <c r="AB187" i="9"/>
  <c r="AC187" i="9" s="1"/>
  <c r="AB152" i="9"/>
  <c r="AC152" i="9" s="1"/>
  <c r="AB188" i="9"/>
  <c r="AC188" i="9" s="1"/>
  <c r="AB189" i="9"/>
  <c r="AC189" i="9" s="1"/>
  <c r="AB190" i="9"/>
  <c r="AC190" i="9" s="1"/>
  <c r="AB191" i="9"/>
  <c r="AC191" i="9" s="1"/>
  <c r="AB192" i="9"/>
  <c r="AC192" i="9" s="1"/>
  <c r="AB193" i="9"/>
  <c r="AC193" i="9" s="1"/>
  <c r="AB194" i="9"/>
  <c r="AC194" i="9" s="1"/>
  <c r="AB195" i="9"/>
  <c r="AC195" i="9" s="1"/>
  <c r="AB196" i="9"/>
  <c r="AC196" i="9" s="1"/>
  <c r="AB197" i="9"/>
  <c r="AC197" i="9" s="1"/>
  <c r="AB198" i="9"/>
  <c r="AC198" i="9" s="1"/>
  <c r="AB149" i="9"/>
  <c r="AC149" i="9" s="1"/>
  <c r="AB199" i="9"/>
  <c r="AC199" i="9" s="1"/>
  <c r="AB200" i="9"/>
  <c r="AC200" i="9" s="1"/>
  <c r="AB201" i="9"/>
  <c r="AC201" i="9" s="1"/>
  <c r="AB202" i="9"/>
  <c r="AC202" i="9" s="1"/>
  <c r="AB203" i="9"/>
  <c r="AC203" i="9" s="1"/>
  <c r="AB204" i="9"/>
  <c r="AC204" i="9" s="1"/>
  <c r="AB205" i="9"/>
  <c r="AC205" i="9" s="1"/>
  <c r="AB206" i="9"/>
  <c r="AC206" i="9" s="1"/>
  <c r="AB207" i="9"/>
  <c r="AC207" i="9" s="1"/>
  <c r="AB208" i="9"/>
  <c r="AC208" i="9" s="1"/>
  <c r="AB209" i="9"/>
  <c r="AC209" i="9" s="1"/>
  <c r="AB210" i="9"/>
  <c r="AC210" i="9" s="1"/>
  <c r="AB211" i="9"/>
  <c r="AC211" i="9" s="1"/>
  <c r="AB220" i="9"/>
  <c r="AC220" i="9" s="1"/>
  <c r="AB212" i="9"/>
  <c r="AC212" i="9" s="1"/>
  <c r="AB213" i="9"/>
  <c r="AC213" i="9" s="1"/>
  <c r="AB214" i="9"/>
  <c r="AC214" i="9" s="1"/>
  <c r="AB215" i="9"/>
  <c r="AC215" i="9" s="1"/>
  <c r="AB216" i="9"/>
  <c r="AC216" i="9" s="1"/>
  <c r="AB217" i="9"/>
  <c r="AC217" i="9" s="1"/>
  <c r="AB218" i="9"/>
  <c r="AC218" i="9" s="1"/>
  <c r="AB219" i="9"/>
  <c r="AC219" i="9" s="1"/>
  <c r="AB227" i="9"/>
  <c r="AC227" i="9" s="1"/>
  <c r="AB228" i="9"/>
  <c r="AC228" i="9" s="1"/>
  <c r="AB229" i="9"/>
  <c r="AC229" i="9" s="1"/>
  <c r="AB230" i="9"/>
  <c r="AC230" i="9" s="1"/>
  <c r="AB231" i="9"/>
  <c r="AC231" i="9" s="1"/>
  <c r="AB232" i="9"/>
  <c r="AC232" i="9" s="1"/>
  <c r="AB233" i="9"/>
  <c r="AC233" i="9" s="1"/>
  <c r="AB234" i="9"/>
  <c r="AC234" i="9" s="1"/>
  <c r="AB235" i="9"/>
  <c r="AC235" i="9" s="1"/>
  <c r="AB236" i="9"/>
  <c r="AC236" i="9" s="1"/>
  <c r="AB237" i="9"/>
  <c r="AC237" i="9" s="1"/>
  <c r="AB238" i="9"/>
  <c r="AC238" i="9" s="1"/>
  <c r="AB239" i="9"/>
  <c r="AC239" i="9" s="1"/>
  <c r="AB240" i="9"/>
  <c r="AC240" i="9" s="1"/>
  <c r="AB241" i="9"/>
  <c r="AC241" i="9" s="1"/>
  <c r="AB242" i="9"/>
  <c r="AC242" i="9" s="1"/>
  <c r="AB243" i="9"/>
  <c r="AC243" i="9" s="1"/>
  <c r="AB244" i="9"/>
  <c r="AC244" i="9" s="1"/>
  <c r="AB245" i="9"/>
  <c r="AC245" i="9" s="1"/>
  <c r="AB246" i="9"/>
  <c r="AC246" i="9" s="1"/>
  <c r="AB247" i="9"/>
  <c r="AC247" i="9" s="1"/>
  <c r="AB248" i="9"/>
  <c r="AC248" i="9" s="1"/>
  <c r="AB226" i="9"/>
  <c r="AC226" i="9" s="1"/>
  <c r="AB249" i="9"/>
  <c r="AC249" i="9" s="1"/>
  <c r="AB250" i="9"/>
  <c r="AC250" i="9" s="1"/>
  <c r="AB251" i="9"/>
  <c r="AC251" i="9" s="1"/>
  <c r="AB252" i="9"/>
  <c r="AC252" i="9" s="1"/>
  <c r="AB225" i="9"/>
  <c r="AC225" i="9" s="1"/>
  <c r="AB253" i="9"/>
  <c r="AC253" i="9" s="1"/>
  <c r="AB254" i="9"/>
  <c r="AC254" i="9" s="1"/>
  <c r="AB255" i="9"/>
  <c r="AC255" i="9" s="1"/>
  <c r="AB256" i="9"/>
  <c r="AC256" i="9" s="1"/>
  <c r="AB269" i="9"/>
  <c r="AC269" i="9" s="1"/>
  <c r="AB223" i="9"/>
  <c r="AC223" i="9" s="1"/>
  <c r="AB257" i="9"/>
  <c r="AC257" i="9" s="1"/>
  <c r="AB258" i="9"/>
  <c r="AC258" i="9" s="1"/>
  <c r="AB259" i="9"/>
  <c r="AC259" i="9" s="1"/>
  <c r="AB260" i="9"/>
  <c r="AC260" i="9" s="1"/>
  <c r="AB261" i="9"/>
  <c r="AC261" i="9" s="1"/>
  <c r="AB262" i="9"/>
  <c r="AC262" i="9" s="1"/>
  <c r="AB263" i="9"/>
  <c r="AC263" i="9" s="1"/>
  <c r="AB270" i="9"/>
  <c r="AC270" i="9" s="1"/>
  <c r="AB264" i="9"/>
  <c r="AC264" i="9" s="1"/>
  <c r="AB265" i="9"/>
  <c r="AC265" i="9" s="1"/>
  <c r="AB224" i="9"/>
  <c r="AC224" i="9" s="1"/>
  <c r="AB268" i="9"/>
  <c r="AC268" i="9" s="1"/>
  <c r="AB266" i="9"/>
  <c r="AC266" i="9" s="1"/>
  <c r="AB267" i="9"/>
  <c r="AC267" i="9" s="1"/>
  <c r="AB145" i="9"/>
  <c r="AC145" i="9" s="1"/>
  <c r="AB146" i="9"/>
  <c r="AC146" i="9" s="1"/>
  <c r="AB148" i="9"/>
  <c r="AC148" i="9" s="1"/>
  <c r="AB278" i="9"/>
  <c r="AC278" i="9" s="1"/>
  <c r="AB279" i="9"/>
  <c r="AC279" i="9" s="1"/>
  <c r="AB280" i="9"/>
  <c r="AC280" i="9" s="1"/>
  <c r="AB282" i="9"/>
  <c r="AC282" i="9" s="1"/>
  <c r="AB283" i="9"/>
  <c r="AC283" i="9" s="1"/>
  <c r="AB284" i="9"/>
  <c r="AC284" i="9" s="1"/>
  <c r="AB285" i="9"/>
  <c r="AC285" i="9" s="1"/>
  <c r="AB286" i="9"/>
  <c r="AC286" i="9" s="1"/>
  <c r="AB276" i="9"/>
  <c r="AC276" i="9" s="1"/>
  <c r="AB287" i="9"/>
  <c r="AC287" i="9" s="1"/>
  <c r="AB288" i="9"/>
  <c r="AC288" i="9" s="1"/>
  <c r="AB289" i="9"/>
  <c r="AC289" i="9" s="1"/>
  <c r="AB290" i="9"/>
  <c r="AC290" i="9" s="1"/>
  <c r="AB291" i="9"/>
  <c r="AC291" i="9" s="1"/>
  <c r="AB292" i="9"/>
  <c r="AC292" i="9" s="1"/>
  <c r="AB293" i="9"/>
  <c r="AC293" i="9" s="1"/>
  <c r="AB294" i="9"/>
  <c r="AC294" i="9" s="1"/>
  <c r="AB295" i="9"/>
  <c r="AC295" i="9" s="1"/>
  <c r="AB296" i="9"/>
  <c r="AC296" i="9" s="1"/>
  <c r="AB297" i="9"/>
  <c r="AC297" i="9" s="1"/>
  <c r="AB298" i="9"/>
  <c r="AC298" i="9" s="1"/>
  <c r="AB299" i="9"/>
  <c r="AC299" i="9" s="1"/>
  <c r="AB273" i="9"/>
  <c r="AC273" i="9" s="1"/>
  <c r="AB300" i="9"/>
  <c r="AC300" i="9" s="1"/>
  <c r="AB301" i="9"/>
  <c r="AC301" i="9" s="1"/>
  <c r="AB302" i="9"/>
  <c r="AC302" i="9" s="1"/>
  <c r="AB303" i="9"/>
  <c r="AC303" i="9" s="1"/>
  <c r="AB304" i="9"/>
  <c r="AC304" i="9" s="1"/>
  <c r="AB305" i="9"/>
  <c r="AC305" i="9" s="1"/>
  <c r="AB306" i="9"/>
  <c r="AC306" i="9" s="1"/>
  <c r="AB307" i="9"/>
  <c r="AC307" i="9" s="1"/>
  <c r="AB275" i="9"/>
  <c r="AC275" i="9" s="1"/>
  <c r="AB308" i="9"/>
  <c r="AC308" i="9" s="1"/>
  <c r="AB309" i="9"/>
  <c r="AC309" i="9" s="1"/>
  <c r="AB310" i="9"/>
  <c r="AC310" i="9" s="1"/>
  <c r="AB311" i="9"/>
  <c r="AC311" i="9" s="1"/>
  <c r="AB312" i="9"/>
  <c r="AC312" i="9" s="1"/>
  <c r="AB314" i="9"/>
  <c r="AC314" i="9" s="1"/>
  <c r="AB315" i="9"/>
  <c r="AC315" i="9" s="1"/>
  <c r="AB316" i="9"/>
  <c r="AC316" i="9" s="1"/>
  <c r="AB272" i="9"/>
  <c r="AC272" i="9" s="1"/>
  <c r="AB271" i="9"/>
  <c r="AC271" i="9" s="1"/>
  <c r="AB317" i="9"/>
  <c r="AC317" i="9" s="1"/>
  <c r="AB318" i="9"/>
  <c r="AC318" i="9" s="1"/>
  <c r="AB319" i="9"/>
  <c r="AC319" i="9" s="1"/>
  <c r="AB320" i="9"/>
  <c r="AC320" i="9" s="1"/>
  <c r="AB321" i="9"/>
  <c r="AC321" i="9" s="1"/>
  <c r="AB322" i="9"/>
  <c r="AC322" i="9" s="1"/>
  <c r="AB323" i="9"/>
  <c r="AC323" i="9" s="1"/>
  <c r="AB324" i="9"/>
  <c r="AC324" i="9" s="1"/>
  <c r="AB325" i="9"/>
  <c r="AC325" i="9" s="1"/>
  <c r="Y2" i="9"/>
  <c r="AK2" i="9" s="1"/>
  <c r="Y3" i="9"/>
  <c r="AK3" i="9" s="1"/>
  <c r="Y4" i="9"/>
  <c r="AK4" i="9" s="1"/>
  <c r="Y5" i="9"/>
  <c r="AK5" i="9" s="1"/>
  <c r="Y6" i="9"/>
  <c r="AK6" i="9" s="1"/>
  <c r="Y7" i="9"/>
  <c r="AK7" i="9" s="1"/>
  <c r="Y28" i="9"/>
  <c r="AK28" i="9" s="1"/>
  <c r="Y9" i="9"/>
  <c r="AK9" i="9" s="1"/>
  <c r="Y10" i="9"/>
  <c r="AK10" i="9" s="1"/>
  <c r="Y11" i="9"/>
  <c r="AK11" i="9" s="1"/>
  <c r="Y12" i="9"/>
  <c r="AK12" i="9" s="1"/>
  <c r="Y13" i="9"/>
  <c r="AK13" i="9" s="1"/>
  <c r="Y49" i="9"/>
  <c r="AK49" i="9" s="1"/>
  <c r="Y14" i="9"/>
  <c r="AK14" i="9" s="1"/>
  <c r="Y15" i="9"/>
  <c r="AK15" i="9" s="1"/>
  <c r="Y16" i="9"/>
  <c r="AK16" i="9" s="1"/>
  <c r="Y56" i="9"/>
  <c r="AK56" i="9" s="1"/>
  <c r="Y17" i="9"/>
  <c r="AK17" i="9" s="1"/>
  <c r="Y18" i="9"/>
  <c r="AK18" i="9" s="1"/>
  <c r="Y19" i="9"/>
  <c r="AK19" i="9" s="1"/>
  <c r="Y20" i="9"/>
  <c r="AK20" i="9" s="1"/>
  <c r="Y21" i="9"/>
  <c r="AK21" i="9" s="1"/>
  <c r="Y22" i="9"/>
  <c r="AK22" i="9" s="1"/>
  <c r="Y23" i="9"/>
  <c r="AK23" i="9" s="1"/>
  <c r="Y24" i="9"/>
  <c r="AK24" i="9" s="1"/>
  <c r="Y25" i="9"/>
  <c r="AK25" i="9" s="1"/>
  <c r="Y26" i="9"/>
  <c r="AK26" i="9" s="1"/>
  <c r="Y27" i="9"/>
  <c r="AK27" i="9" s="1"/>
  <c r="Y58" i="9"/>
  <c r="AK58" i="9" s="1"/>
  <c r="Y46" i="9"/>
  <c r="AK46" i="9" s="1"/>
  <c r="Y29" i="9"/>
  <c r="AK29" i="9" s="1"/>
  <c r="Y30" i="9"/>
  <c r="AK30" i="9" s="1"/>
  <c r="Y31" i="9"/>
  <c r="AK31" i="9" s="1"/>
  <c r="Y32" i="9"/>
  <c r="AK32" i="9" s="1"/>
  <c r="Y62" i="9"/>
  <c r="AK62" i="9" s="1"/>
  <c r="Y57" i="9"/>
  <c r="AK57" i="9" s="1"/>
  <c r="Y33" i="9"/>
  <c r="AK33" i="9" s="1"/>
  <c r="Y34" i="9"/>
  <c r="AK34" i="9" s="1"/>
  <c r="Y35" i="9"/>
  <c r="AK35" i="9" s="1"/>
  <c r="Y36" i="9"/>
  <c r="AK36" i="9" s="1"/>
  <c r="Y37" i="9"/>
  <c r="AK37" i="9" s="1"/>
  <c r="Y38" i="9"/>
  <c r="AK38" i="9" s="1"/>
  <c r="Y39" i="9"/>
  <c r="AK39" i="9" s="1"/>
  <c r="Y40" i="9"/>
  <c r="AK40" i="9" s="1"/>
  <c r="Y41" i="9"/>
  <c r="AK41" i="9" s="1"/>
  <c r="Y42" i="9"/>
  <c r="AK42" i="9" s="1"/>
  <c r="Y43" i="9"/>
  <c r="AK43" i="9" s="1"/>
  <c r="Y44" i="9"/>
  <c r="AK44" i="9" s="1"/>
  <c r="Y45" i="9"/>
  <c r="AK45" i="9" s="1"/>
  <c r="Y63" i="9"/>
  <c r="AK63" i="9" s="1"/>
  <c r="Y47" i="9"/>
  <c r="AK47" i="9" s="1"/>
  <c r="Y48" i="9"/>
  <c r="AK48" i="9" s="1"/>
  <c r="Y50" i="9"/>
  <c r="AK50" i="9" s="1"/>
  <c r="Y51" i="9"/>
  <c r="AK51" i="9" s="1"/>
  <c r="Y60" i="9"/>
  <c r="AK60" i="9" s="1"/>
  <c r="Y8" i="9"/>
  <c r="AK8" i="9" s="1"/>
  <c r="Y52" i="9"/>
  <c r="AK52" i="9" s="1"/>
  <c r="Y53" i="9"/>
  <c r="AK53" i="9" s="1"/>
  <c r="Y54" i="9"/>
  <c r="AK54" i="9" s="1"/>
  <c r="Y55" i="9"/>
  <c r="AK55" i="9" s="1"/>
  <c r="Y81" i="9"/>
  <c r="AK81" i="9" s="1"/>
  <c r="Y65" i="9"/>
  <c r="AK65" i="9" s="1"/>
  <c r="Y66" i="9"/>
  <c r="AK66" i="9" s="1"/>
  <c r="Y67" i="9"/>
  <c r="AK67" i="9" s="1"/>
  <c r="Y68" i="9"/>
  <c r="AK68" i="9" s="1"/>
  <c r="Y69" i="9"/>
  <c r="AK69" i="9" s="1"/>
  <c r="Y70" i="9"/>
  <c r="AK70" i="9" s="1"/>
  <c r="Y71" i="9"/>
  <c r="AK71" i="9" s="1"/>
  <c r="Y72" i="9"/>
  <c r="AK72" i="9" s="1"/>
  <c r="Y73" i="9"/>
  <c r="AK73" i="9" s="1"/>
  <c r="Y74" i="9"/>
  <c r="AK74" i="9" s="1"/>
  <c r="Y75" i="9"/>
  <c r="AK75" i="9" s="1"/>
  <c r="Y76" i="9"/>
  <c r="AK76" i="9" s="1"/>
  <c r="Y77" i="9"/>
  <c r="AK77" i="9" s="1"/>
  <c r="Y78" i="9"/>
  <c r="AK78" i="9" s="1"/>
  <c r="Y79" i="9"/>
  <c r="AK79" i="9" s="1"/>
  <c r="Y80" i="9"/>
  <c r="AK80" i="9" s="1"/>
  <c r="Y85" i="9"/>
  <c r="AK85" i="9" s="1"/>
  <c r="Y86" i="9"/>
  <c r="AK86" i="9" s="1"/>
  <c r="Y87" i="9"/>
  <c r="AK87" i="9" s="1"/>
  <c r="Y88" i="9"/>
  <c r="AK88" i="9" s="1"/>
  <c r="Y89" i="9"/>
  <c r="AK89" i="9" s="1"/>
  <c r="Y90" i="9"/>
  <c r="AK90" i="9" s="1"/>
  <c r="Y91" i="9"/>
  <c r="AK91" i="9" s="1"/>
  <c r="Y92" i="9"/>
  <c r="AK92" i="9" s="1"/>
  <c r="Y93" i="9"/>
  <c r="AK93" i="9" s="1"/>
  <c r="Y94" i="9"/>
  <c r="AK94" i="9" s="1"/>
  <c r="Y95" i="9"/>
  <c r="AK95" i="9" s="1"/>
  <c r="Y82" i="9"/>
  <c r="AK82" i="9" s="1"/>
  <c r="Y97" i="9"/>
  <c r="AK97" i="9" s="1"/>
  <c r="Y98" i="9"/>
  <c r="AK98" i="9" s="1"/>
  <c r="Y99" i="9"/>
  <c r="AK99" i="9" s="1"/>
  <c r="Y100" i="9"/>
  <c r="AK100" i="9" s="1"/>
  <c r="Y101" i="9"/>
  <c r="AK101" i="9" s="1"/>
  <c r="Y102" i="9"/>
  <c r="AK102" i="9" s="1"/>
  <c r="Y103" i="9"/>
  <c r="AK103" i="9" s="1"/>
  <c r="Y104" i="9"/>
  <c r="AK104" i="9" s="1"/>
  <c r="Y105" i="9"/>
  <c r="AK105" i="9" s="1"/>
  <c r="Y106" i="9"/>
  <c r="AK106" i="9" s="1"/>
  <c r="Y107" i="9"/>
  <c r="AK107" i="9" s="1"/>
  <c r="Y108" i="9"/>
  <c r="AK108" i="9" s="1"/>
  <c r="Y109" i="9"/>
  <c r="AK109" i="9" s="1"/>
  <c r="Y110" i="9"/>
  <c r="AK110" i="9" s="1"/>
  <c r="Y111" i="9"/>
  <c r="AK111" i="9" s="1"/>
  <c r="Y112" i="9"/>
  <c r="AK112" i="9" s="1"/>
  <c r="Y113" i="9"/>
  <c r="AK113" i="9" s="1"/>
  <c r="Y114" i="9"/>
  <c r="AK114" i="9" s="1"/>
  <c r="Y115" i="9"/>
  <c r="AK115" i="9" s="1"/>
  <c r="Y144" i="9"/>
  <c r="AK144" i="9" s="1"/>
  <c r="Y116" i="9"/>
  <c r="AK116" i="9" s="1"/>
  <c r="Y117" i="9"/>
  <c r="AK117" i="9" s="1"/>
  <c r="Y118" i="9"/>
  <c r="AK118" i="9" s="1"/>
  <c r="Y119" i="9"/>
  <c r="AK119" i="9" s="1"/>
  <c r="Y120" i="9"/>
  <c r="AK120" i="9" s="1"/>
  <c r="Y121" i="9"/>
  <c r="AK121" i="9" s="1"/>
  <c r="Y122" i="9"/>
  <c r="AK122" i="9" s="1"/>
  <c r="Y123" i="9"/>
  <c r="AK123" i="9" s="1"/>
  <c r="Y124" i="9"/>
  <c r="AK124" i="9" s="1"/>
  <c r="Y125" i="9"/>
  <c r="AK125" i="9" s="1"/>
  <c r="Y126" i="9"/>
  <c r="AK126" i="9" s="1"/>
  <c r="Y127" i="9"/>
  <c r="AK127" i="9" s="1"/>
  <c r="Y128" i="9"/>
  <c r="AK128" i="9" s="1"/>
  <c r="Y129" i="9"/>
  <c r="AK129" i="9" s="1"/>
  <c r="Y130" i="9"/>
  <c r="AK130" i="9" s="1"/>
  <c r="Y131" i="9"/>
  <c r="AK131" i="9" s="1"/>
  <c r="Y132" i="9"/>
  <c r="AK132" i="9" s="1"/>
  <c r="Y133" i="9"/>
  <c r="AK133" i="9" s="1"/>
  <c r="Y134" i="9"/>
  <c r="AK134" i="9" s="1"/>
  <c r="Y135" i="9"/>
  <c r="AK135" i="9" s="1"/>
  <c r="Y136" i="9"/>
  <c r="AK136" i="9" s="1"/>
  <c r="Y84" i="9"/>
  <c r="AK84" i="9" s="1"/>
  <c r="Y137" i="9"/>
  <c r="AK137" i="9" s="1"/>
  <c r="Y147" i="9"/>
  <c r="AK147" i="9" s="1"/>
  <c r="Y138" i="9"/>
  <c r="AK138" i="9" s="1"/>
  <c r="Y139" i="9"/>
  <c r="AK139" i="9" s="1"/>
  <c r="Y83" i="9"/>
  <c r="AK83" i="9" s="1"/>
  <c r="Y140" i="9"/>
  <c r="AK140" i="9" s="1"/>
  <c r="Y141" i="9"/>
  <c r="AK141" i="9" s="1"/>
  <c r="Y142" i="9"/>
  <c r="AK142" i="9" s="1"/>
  <c r="Y150" i="9"/>
  <c r="AK150" i="9" s="1"/>
  <c r="Y157" i="9"/>
  <c r="AK157" i="9" s="1"/>
  <c r="Y153" i="9"/>
  <c r="AK153" i="9" s="1"/>
  <c r="Y158" i="9"/>
  <c r="AK158" i="9" s="1"/>
  <c r="Y159" i="9"/>
  <c r="AK159" i="9" s="1"/>
  <c r="Y160" i="9"/>
  <c r="AK160" i="9" s="1"/>
  <c r="Y161" i="9"/>
  <c r="AK161" i="9" s="1"/>
  <c r="Y156" i="9"/>
  <c r="AK156" i="9" s="1"/>
  <c r="Y162" i="9"/>
  <c r="AK162" i="9" s="1"/>
  <c r="Y163" i="9"/>
  <c r="AK163" i="9" s="1"/>
  <c r="Y164" i="9"/>
  <c r="AK164" i="9" s="1"/>
  <c r="Y165" i="9"/>
  <c r="AK165" i="9" s="1"/>
  <c r="Y166" i="9"/>
  <c r="AK166" i="9" s="1"/>
  <c r="Y167" i="9"/>
  <c r="AK167" i="9" s="1"/>
  <c r="Y169" i="9"/>
  <c r="AK169" i="9" s="1"/>
  <c r="Y170" i="9"/>
  <c r="AK170" i="9" s="1"/>
  <c r="Y171" i="9"/>
  <c r="AK171" i="9" s="1"/>
  <c r="Y172" i="9"/>
  <c r="AK172" i="9" s="1"/>
  <c r="Y173" i="9"/>
  <c r="AK173" i="9" s="1"/>
  <c r="Y174" i="9"/>
  <c r="AK174" i="9" s="1"/>
  <c r="Y175" i="9"/>
  <c r="AK175" i="9" s="1"/>
  <c r="Y176" i="9"/>
  <c r="AK176" i="9" s="1"/>
  <c r="Y177" i="9"/>
  <c r="AK177" i="9" s="1"/>
  <c r="Y178" i="9"/>
  <c r="AK178" i="9" s="1"/>
  <c r="Y179" i="9"/>
  <c r="AK179" i="9" s="1"/>
  <c r="Y180" i="9"/>
  <c r="AK180" i="9" s="1"/>
  <c r="Y181" i="9"/>
  <c r="AK181" i="9" s="1"/>
  <c r="Y182" i="9"/>
  <c r="AK182" i="9" s="1"/>
  <c r="Y183" i="9"/>
  <c r="AK183" i="9" s="1"/>
  <c r="Y184" i="9"/>
  <c r="AK184" i="9" s="1"/>
  <c r="Y185" i="9"/>
  <c r="AK185" i="9" s="1"/>
  <c r="Y186" i="9"/>
  <c r="AK186" i="9" s="1"/>
  <c r="Y222" i="9"/>
  <c r="AK222" i="9" s="1"/>
  <c r="Y187" i="9"/>
  <c r="AK187" i="9" s="1"/>
  <c r="Y152" i="9"/>
  <c r="AK152" i="9" s="1"/>
  <c r="Y188" i="9"/>
  <c r="AK188" i="9" s="1"/>
  <c r="Y189" i="9"/>
  <c r="AK189" i="9" s="1"/>
  <c r="Y190" i="9"/>
  <c r="AK190" i="9" s="1"/>
  <c r="Y191" i="9"/>
  <c r="AK191" i="9" s="1"/>
  <c r="Y192" i="9"/>
  <c r="AK192" i="9" s="1"/>
  <c r="Y193" i="9"/>
  <c r="AK193" i="9" s="1"/>
  <c r="Y194" i="9"/>
  <c r="AK194" i="9" s="1"/>
  <c r="Y195" i="9"/>
  <c r="AK195" i="9" s="1"/>
  <c r="Y196" i="9"/>
  <c r="AK196" i="9" s="1"/>
  <c r="Y197" i="9"/>
  <c r="AK197" i="9" s="1"/>
  <c r="Y198" i="9"/>
  <c r="AK198" i="9" s="1"/>
  <c r="Y149" i="9"/>
  <c r="AK149" i="9" s="1"/>
  <c r="Y199" i="9"/>
  <c r="AK199" i="9" s="1"/>
  <c r="Y200" i="9"/>
  <c r="AK200" i="9" s="1"/>
  <c r="Y201" i="9"/>
  <c r="AK201" i="9" s="1"/>
  <c r="Y202" i="9"/>
  <c r="AK202" i="9" s="1"/>
  <c r="Y203" i="9"/>
  <c r="AK203" i="9" s="1"/>
  <c r="Y204" i="9"/>
  <c r="AK204" i="9" s="1"/>
  <c r="Y205" i="9"/>
  <c r="AK205" i="9" s="1"/>
  <c r="Y206" i="9"/>
  <c r="AK206" i="9" s="1"/>
  <c r="Y207" i="9"/>
  <c r="AK207" i="9" s="1"/>
  <c r="Y208" i="9"/>
  <c r="AK208" i="9" s="1"/>
  <c r="Y209" i="9"/>
  <c r="AK209" i="9" s="1"/>
  <c r="Y210" i="9"/>
  <c r="AK210" i="9" s="1"/>
  <c r="Y211" i="9"/>
  <c r="AK211" i="9" s="1"/>
  <c r="Y220" i="9"/>
  <c r="AK220" i="9" s="1"/>
  <c r="Y212" i="9"/>
  <c r="AK212" i="9" s="1"/>
  <c r="Y213" i="9"/>
  <c r="AK213" i="9" s="1"/>
  <c r="Y214" i="9"/>
  <c r="AK214" i="9" s="1"/>
  <c r="Y215" i="9"/>
  <c r="AK215" i="9" s="1"/>
  <c r="Y216" i="9"/>
  <c r="AK216" i="9" s="1"/>
  <c r="Y217" i="9"/>
  <c r="AK217" i="9" s="1"/>
  <c r="Y218" i="9"/>
  <c r="AK218" i="9" s="1"/>
  <c r="Y219" i="9"/>
  <c r="AK219" i="9" s="1"/>
  <c r="Y227" i="9"/>
  <c r="AK227" i="9" s="1"/>
  <c r="Y229" i="9"/>
  <c r="AK229" i="9" s="1"/>
  <c r="Y231" i="9"/>
  <c r="AK231" i="9" s="1"/>
  <c r="Y233" i="9"/>
  <c r="AK233" i="9" s="1"/>
  <c r="Y234" i="9"/>
  <c r="AK234" i="9" s="1"/>
  <c r="Y236" i="9"/>
  <c r="AK236" i="9" s="1"/>
  <c r="Y239" i="9"/>
  <c r="AK239" i="9" s="1"/>
  <c r="Y242" i="9"/>
  <c r="AK242" i="9" s="1"/>
  <c r="Y244" i="9"/>
  <c r="AK244" i="9" s="1"/>
  <c r="Y245" i="9"/>
  <c r="AK245" i="9" s="1"/>
  <c r="Y246" i="9"/>
  <c r="AK246" i="9" s="1"/>
  <c r="Y248" i="9"/>
  <c r="AK248" i="9" s="1"/>
  <c r="Y226" i="9"/>
  <c r="AK226" i="9" s="1"/>
  <c r="Y251" i="9"/>
  <c r="AK251" i="9" s="1"/>
  <c r="Y254" i="9"/>
  <c r="AK254" i="9" s="1"/>
  <c r="Y261" i="9"/>
  <c r="AK261" i="9" s="1"/>
  <c r="Y270" i="9"/>
  <c r="AK270" i="9" s="1"/>
  <c r="Y264" i="9"/>
  <c r="AK264" i="9" s="1"/>
  <c r="Y265" i="9"/>
  <c r="AK265" i="9" s="1"/>
  <c r="Y224" i="9"/>
  <c r="AK224" i="9" s="1"/>
  <c r="Y268" i="9"/>
  <c r="AK268" i="9" s="1"/>
  <c r="Y266" i="9"/>
  <c r="AK266" i="9" s="1"/>
  <c r="Y145" i="9"/>
  <c r="AK145" i="9" s="1"/>
  <c r="Y146" i="9"/>
  <c r="AK146" i="9" s="1"/>
  <c r="Y148" i="9"/>
  <c r="AK148" i="9" s="1"/>
  <c r="Y278" i="9"/>
  <c r="AK278" i="9" s="1"/>
  <c r="Y279" i="9"/>
  <c r="AK279" i="9" s="1"/>
  <c r="Y280" i="9"/>
  <c r="AK280" i="9" s="1"/>
  <c r="Y282" i="9"/>
  <c r="AK282" i="9" s="1"/>
  <c r="Y283" i="9"/>
  <c r="AK283" i="9" s="1"/>
  <c r="Y284" i="9"/>
  <c r="AK284" i="9" s="1"/>
  <c r="Y285" i="9"/>
  <c r="AK285" i="9" s="1"/>
  <c r="Y288" i="9"/>
  <c r="AK288" i="9" s="1"/>
  <c r="Y289" i="9"/>
  <c r="AK289" i="9" s="1"/>
  <c r="Y290" i="9"/>
  <c r="AK290" i="9" s="1"/>
  <c r="Y291" i="9"/>
  <c r="AK291" i="9" s="1"/>
  <c r="Y292" i="9"/>
  <c r="AK292" i="9" s="1"/>
  <c r="Y293" i="9"/>
  <c r="AK293" i="9" s="1"/>
  <c r="Y295" i="9"/>
  <c r="AK295" i="9" s="1"/>
  <c r="Y296" i="9"/>
  <c r="AK296" i="9" s="1"/>
  <c r="Y297" i="9"/>
  <c r="AK297" i="9" s="1"/>
  <c r="Y298" i="9"/>
  <c r="AK298" i="9" s="1"/>
  <c r="Y299" i="9"/>
  <c r="AK299" i="9" s="1"/>
  <c r="Y273" i="9"/>
  <c r="AK273" i="9" s="1"/>
  <c r="Y300" i="9"/>
  <c r="AK300" i="9" s="1"/>
  <c r="Y301" i="9"/>
  <c r="AK301" i="9" s="1"/>
  <c r="Y302" i="9"/>
  <c r="AK302" i="9" s="1"/>
  <c r="Y303" i="9"/>
  <c r="AK303" i="9" s="1"/>
  <c r="Y304" i="9"/>
  <c r="AK304" i="9" s="1"/>
  <c r="Y305" i="9"/>
  <c r="AK305" i="9" s="1"/>
  <c r="Y306" i="9"/>
  <c r="AK306" i="9" s="1"/>
  <c r="Y307" i="9"/>
  <c r="AK307" i="9" s="1"/>
  <c r="Y275" i="9"/>
  <c r="AK275" i="9" s="1"/>
  <c r="Y308" i="9"/>
  <c r="AK308" i="9" s="1"/>
  <c r="Y309" i="9"/>
  <c r="AK309" i="9" s="1"/>
  <c r="Y310" i="9"/>
  <c r="AK310" i="9" s="1"/>
  <c r="Y311" i="9"/>
  <c r="AK311" i="9" s="1"/>
  <c r="Y312" i="9"/>
  <c r="AK312" i="9" s="1"/>
  <c r="Y314" i="9"/>
  <c r="AK314" i="9" s="1"/>
  <c r="Y315" i="9"/>
  <c r="AK315" i="9" s="1"/>
  <c r="Y316" i="9"/>
  <c r="AK316" i="9" s="1"/>
  <c r="Y272" i="9"/>
  <c r="AK272" i="9" s="1"/>
  <c r="Y271" i="9"/>
  <c r="AK271" i="9" s="1"/>
  <c r="Y317" i="9"/>
  <c r="AK317" i="9" s="1"/>
  <c r="Y318" i="9"/>
  <c r="AK318" i="9" s="1"/>
  <c r="AK319" i="9"/>
  <c r="AK320" i="9"/>
  <c r="Y321" i="9"/>
  <c r="AK321" i="9" s="1"/>
  <c r="Y322" i="9"/>
  <c r="AK322" i="9" s="1"/>
  <c r="Y323" i="9"/>
  <c r="AK323" i="9" s="1"/>
  <c r="AK324" i="9"/>
  <c r="Y325" i="9"/>
  <c r="AK325" i="9" s="1"/>
  <c r="C2" i="9"/>
  <c r="A2" i="9" s="1"/>
  <c r="C61" i="9"/>
  <c r="A61" i="9" s="1"/>
  <c r="C59" i="9"/>
  <c r="A59" i="9" s="1"/>
  <c r="C3" i="9"/>
  <c r="A3" i="9" s="1"/>
  <c r="C4" i="9"/>
  <c r="A4" i="9" s="1"/>
  <c r="C5" i="9"/>
  <c r="A5" i="9" s="1"/>
  <c r="C6" i="9"/>
  <c r="A6" i="9" s="1"/>
  <c r="C7" i="9"/>
  <c r="A7" i="9" s="1"/>
  <c r="C28" i="9"/>
  <c r="A28" i="9" s="1"/>
  <c r="C9" i="9"/>
  <c r="A9" i="9" s="1"/>
  <c r="C10" i="9"/>
  <c r="A10" i="9" s="1"/>
  <c r="C11" i="9"/>
  <c r="A11" i="9" s="1"/>
  <c r="C12" i="9"/>
  <c r="A12" i="9" s="1"/>
  <c r="C13" i="9"/>
  <c r="A13" i="9" s="1"/>
  <c r="C49" i="9"/>
  <c r="A49" i="9" s="1"/>
  <c r="C14" i="9"/>
  <c r="A14" i="9" s="1"/>
  <c r="C15" i="9"/>
  <c r="A15" i="9" s="1"/>
  <c r="C16" i="9"/>
  <c r="A16" i="9" s="1"/>
  <c r="C56" i="9"/>
  <c r="A56" i="9" s="1"/>
  <c r="C17" i="9"/>
  <c r="A17" i="9" s="1"/>
  <c r="C18" i="9"/>
  <c r="A18" i="9" s="1"/>
  <c r="C19" i="9"/>
  <c r="A19" i="9" s="1"/>
  <c r="C20" i="9"/>
  <c r="A20" i="9" s="1"/>
  <c r="C21" i="9"/>
  <c r="A21" i="9" s="1"/>
  <c r="C22" i="9"/>
  <c r="A22" i="9" s="1"/>
  <c r="C23" i="9"/>
  <c r="A23" i="9" s="1"/>
  <c r="C24" i="9"/>
  <c r="A24" i="9" s="1"/>
  <c r="C25" i="9"/>
  <c r="A25" i="9" s="1"/>
  <c r="C26" i="9"/>
  <c r="A26" i="9" s="1"/>
  <c r="C27" i="9"/>
  <c r="A27" i="9" s="1"/>
  <c r="C58" i="9"/>
  <c r="A58" i="9" s="1"/>
  <c r="C46" i="9"/>
  <c r="A46" i="9" s="1"/>
  <c r="C29" i="9"/>
  <c r="A29" i="9" s="1"/>
  <c r="C30" i="9"/>
  <c r="A30" i="9" s="1"/>
  <c r="C31" i="9"/>
  <c r="A31" i="9" s="1"/>
  <c r="C32" i="9"/>
  <c r="A32" i="9" s="1"/>
  <c r="C62" i="9"/>
  <c r="A62" i="9" s="1"/>
  <c r="C57" i="9"/>
  <c r="A57" i="9" s="1"/>
  <c r="C33" i="9"/>
  <c r="A33" i="9" s="1"/>
  <c r="C34" i="9"/>
  <c r="A34" i="9" s="1"/>
  <c r="C35" i="9"/>
  <c r="A35" i="9" s="1"/>
  <c r="C36" i="9"/>
  <c r="A36" i="9" s="1"/>
  <c r="C37" i="9"/>
  <c r="A37" i="9" s="1"/>
  <c r="C38" i="9"/>
  <c r="A38" i="9" s="1"/>
  <c r="C39" i="9"/>
  <c r="A39" i="9" s="1"/>
  <c r="C40" i="9"/>
  <c r="A40" i="9" s="1"/>
  <c r="C41" i="9"/>
  <c r="A41" i="9" s="1"/>
  <c r="C42" i="9"/>
  <c r="A42" i="9" s="1"/>
  <c r="C43" i="9"/>
  <c r="A43" i="9" s="1"/>
  <c r="C44" i="9"/>
  <c r="A44" i="9" s="1"/>
  <c r="C45" i="9"/>
  <c r="A45" i="9" s="1"/>
  <c r="C63" i="9"/>
  <c r="A63" i="9" s="1"/>
  <c r="C47" i="9"/>
  <c r="A47" i="9" s="1"/>
  <c r="C48" i="9"/>
  <c r="A48" i="9" s="1"/>
  <c r="C50" i="9"/>
  <c r="A50" i="9" s="1"/>
  <c r="C51" i="9"/>
  <c r="A51" i="9" s="1"/>
  <c r="C60" i="9"/>
  <c r="A60" i="9" s="1"/>
  <c r="C8" i="9"/>
  <c r="A8" i="9" s="1"/>
  <c r="C52" i="9"/>
  <c r="A52" i="9" s="1"/>
  <c r="C53" i="9"/>
  <c r="A53" i="9" s="1"/>
  <c r="C54" i="9"/>
  <c r="A54" i="9" s="1"/>
  <c r="C55" i="9"/>
  <c r="A55" i="9" s="1"/>
  <c r="C81" i="9"/>
  <c r="A81" i="9" s="1"/>
  <c r="C65" i="9"/>
  <c r="A65" i="9" s="1"/>
  <c r="C66" i="9"/>
  <c r="A66" i="9" s="1"/>
  <c r="C67" i="9"/>
  <c r="A67" i="9" s="1"/>
  <c r="C68" i="9"/>
  <c r="A68" i="9" s="1"/>
  <c r="C69" i="9"/>
  <c r="A69" i="9" s="1"/>
  <c r="C70" i="9"/>
  <c r="A70" i="9" s="1"/>
  <c r="C71" i="9"/>
  <c r="A71" i="9" s="1"/>
  <c r="C72" i="9"/>
  <c r="A72" i="9" s="1"/>
  <c r="C73" i="9"/>
  <c r="A73" i="9" s="1"/>
  <c r="C74" i="9"/>
  <c r="A74" i="9" s="1"/>
  <c r="C75" i="9"/>
  <c r="A75" i="9" s="1"/>
  <c r="C76" i="9"/>
  <c r="A76" i="9" s="1"/>
  <c r="C77" i="9"/>
  <c r="A77" i="9" s="1"/>
  <c r="C78" i="9"/>
  <c r="A78" i="9" s="1"/>
  <c r="C79" i="9"/>
  <c r="A79" i="9" s="1"/>
  <c r="C80" i="9"/>
  <c r="A80" i="9" s="1"/>
  <c r="C85" i="9"/>
  <c r="A85" i="9" s="1"/>
  <c r="C86" i="9"/>
  <c r="A86" i="9" s="1"/>
  <c r="C87" i="9"/>
  <c r="A87" i="9" s="1"/>
  <c r="C88" i="9"/>
  <c r="A88" i="9" s="1"/>
  <c r="C89" i="9"/>
  <c r="A89" i="9" s="1"/>
  <c r="C90" i="9"/>
  <c r="A90" i="9" s="1"/>
  <c r="C91" i="9"/>
  <c r="A91" i="9" s="1"/>
  <c r="C92" i="9"/>
  <c r="A92" i="9" s="1"/>
  <c r="C93" i="9"/>
  <c r="A93" i="9" s="1"/>
  <c r="C94" i="9"/>
  <c r="A94" i="9" s="1"/>
  <c r="C95" i="9"/>
  <c r="A95" i="9" s="1"/>
  <c r="C82" i="9"/>
  <c r="A82" i="9" s="1"/>
  <c r="C97" i="9"/>
  <c r="A97" i="9" s="1"/>
  <c r="C98" i="9"/>
  <c r="A98" i="9" s="1"/>
  <c r="C99" i="9"/>
  <c r="A99" i="9" s="1"/>
  <c r="C100" i="9"/>
  <c r="A100" i="9" s="1"/>
  <c r="C101" i="9"/>
  <c r="A101" i="9" s="1"/>
  <c r="C102" i="9"/>
  <c r="A102" i="9" s="1"/>
  <c r="C103" i="9"/>
  <c r="A103" i="9" s="1"/>
  <c r="C104" i="9"/>
  <c r="A104" i="9" s="1"/>
  <c r="C105" i="9"/>
  <c r="A105" i="9" s="1"/>
  <c r="C106" i="9"/>
  <c r="A106" i="9" s="1"/>
  <c r="C107" i="9"/>
  <c r="A107" i="9" s="1"/>
  <c r="C108" i="9"/>
  <c r="A108" i="9" s="1"/>
  <c r="C109" i="9"/>
  <c r="A109" i="9" s="1"/>
  <c r="C110" i="9"/>
  <c r="A110" i="9" s="1"/>
  <c r="C111" i="9"/>
  <c r="A111" i="9" s="1"/>
  <c r="C112" i="9"/>
  <c r="A112" i="9" s="1"/>
  <c r="C113" i="9"/>
  <c r="A113" i="9" s="1"/>
  <c r="C114" i="9"/>
  <c r="A114" i="9" s="1"/>
  <c r="C115" i="9"/>
  <c r="A115" i="9" s="1"/>
  <c r="C144" i="9"/>
  <c r="A144" i="9" s="1"/>
  <c r="C116" i="9"/>
  <c r="A116" i="9" s="1"/>
  <c r="C117" i="9"/>
  <c r="A117" i="9" s="1"/>
  <c r="C118" i="9"/>
  <c r="A118" i="9" s="1"/>
  <c r="C119" i="9"/>
  <c r="A119" i="9" s="1"/>
  <c r="C120" i="9"/>
  <c r="A120" i="9" s="1"/>
  <c r="C121" i="9"/>
  <c r="A121" i="9" s="1"/>
  <c r="C122" i="9"/>
  <c r="A122" i="9" s="1"/>
  <c r="C123" i="9"/>
  <c r="A123" i="9" s="1"/>
  <c r="C124" i="9"/>
  <c r="A124" i="9" s="1"/>
  <c r="C125" i="9"/>
  <c r="A125" i="9" s="1"/>
  <c r="C126" i="9"/>
  <c r="A126" i="9" s="1"/>
  <c r="C127" i="9"/>
  <c r="A127" i="9" s="1"/>
  <c r="C128" i="9"/>
  <c r="A128" i="9" s="1"/>
  <c r="C129" i="9"/>
  <c r="A129" i="9" s="1"/>
  <c r="C130" i="9"/>
  <c r="A130" i="9" s="1"/>
  <c r="C131" i="9"/>
  <c r="A131" i="9" s="1"/>
  <c r="C132" i="9"/>
  <c r="A132" i="9" s="1"/>
  <c r="C133" i="9"/>
  <c r="A133" i="9" s="1"/>
  <c r="C134" i="9"/>
  <c r="A134" i="9" s="1"/>
  <c r="C135" i="9"/>
  <c r="A135" i="9" s="1"/>
  <c r="C136" i="9"/>
  <c r="A136" i="9" s="1"/>
  <c r="C84" i="9"/>
  <c r="A84" i="9" s="1"/>
  <c r="C137" i="9"/>
  <c r="A137" i="9" s="1"/>
  <c r="C147" i="9"/>
  <c r="A147" i="9" s="1"/>
  <c r="C138" i="9"/>
  <c r="A138" i="9" s="1"/>
  <c r="C139" i="9"/>
  <c r="A139" i="9" s="1"/>
  <c r="C83" i="9"/>
  <c r="A83" i="9" s="1"/>
  <c r="C140" i="9"/>
  <c r="A140" i="9" s="1"/>
  <c r="C141" i="9"/>
  <c r="A141" i="9" s="1"/>
  <c r="C142" i="9"/>
  <c r="A142" i="9" s="1"/>
  <c r="C143" i="9"/>
  <c r="A143" i="9" s="1"/>
  <c r="C154" i="9"/>
  <c r="A154" i="9" s="1"/>
  <c r="C155" i="9"/>
  <c r="A155" i="9" s="1"/>
  <c r="C150" i="9"/>
  <c r="A150" i="9" s="1"/>
  <c r="C157" i="9"/>
  <c r="A157" i="9" s="1"/>
  <c r="C153" i="9"/>
  <c r="A153" i="9" s="1"/>
  <c r="C158" i="9"/>
  <c r="A158" i="9" s="1"/>
  <c r="C159" i="9"/>
  <c r="A159" i="9" s="1"/>
  <c r="C160" i="9"/>
  <c r="A160" i="9" s="1"/>
  <c r="C161" i="9"/>
  <c r="A161" i="9" s="1"/>
  <c r="C156" i="9"/>
  <c r="A156" i="9" s="1"/>
  <c r="C162" i="9"/>
  <c r="A162" i="9" s="1"/>
  <c r="C163" i="9"/>
  <c r="A163" i="9" s="1"/>
  <c r="C164" i="9"/>
  <c r="A164" i="9" s="1"/>
  <c r="C165" i="9"/>
  <c r="A165" i="9" s="1"/>
  <c r="C166" i="9"/>
  <c r="A166" i="9" s="1"/>
  <c r="C167" i="9"/>
  <c r="A167" i="9" s="1"/>
  <c r="C168" i="9"/>
  <c r="A168" i="9" s="1"/>
  <c r="C169" i="9"/>
  <c r="A169" i="9" s="1"/>
  <c r="C170" i="9"/>
  <c r="A170" i="9" s="1"/>
  <c r="C171" i="9"/>
  <c r="A171" i="9" s="1"/>
  <c r="C172" i="9"/>
  <c r="A172" i="9" s="1"/>
  <c r="C173" i="9"/>
  <c r="A173" i="9" s="1"/>
  <c r="C174" i="9"/>
  <c r="A174" i="9" s="1"/>
  <c r="C175" i="9"/>
  <c r="A175" i="9" s="1"/>
  <c r="C176" i="9"/>
  <c r="A176" i="9" s="1"/>
  <c r="C177" i="9"/>
  <c r="A177" i="9" s="1"/>
  <c r="C178" i="9"/>
  <c r="A178" i="9" s="1"/>
  <c r="C179" i="9"/>
  <c r="A179" i="9" s="1"/>
  <c r="C180" i="9"/>
  <c r="A180" i="9" s="1"/>
  <c r="C181" i="9"/>
  <c r="A181" i="9" s="1"/>
  <c r="C182" i="9"/>
  <c r="A182" i="9" s="1"/>
  <c r="C183" i="9"/>
  <c r="A183" i="9" s="1"/>
  <c r="C184" i="9"/>
  <c r="A184" i="9" s="1"/>
  <c r="C185" i="9"/>
  <c r="A185" i="9" s="1"/>
  <c r="C186" i="9"/>
  <c r="A186" i="9" s="1"/>
  <c r="C222" i="9"/>
  <c r="A222" i="9" s="1"/>
  <c r="C187" i="9"/>
  <c r="A187" i="9" s="1"/>
  <c r="C152" i="9"/>
  <c r="A152" i="9" s="1"/>
  <c r="C188" i="9"/>
  <c r="A188" i="9" s="1"/>
  <c r="C189" i="9"/>
  <c r="A189" i="9" s="1"/>
  <c r="C190" i="9"/>
  <c r="A190" i="9" s="1"/>
  <c r="C191" i="9"/>
  <c r="A191" i="9" s="1"/>
  <c r="C192" i="9"/>
  <c r="A192" i="9" s="1"/>
  <c r="C193" i="9"/>
  <c r="A193" i="9" s="1"/>
  <c r="C194" i="9"/>
  <c r="A194" i="9" s="1"/>
  <c r="C195" i="9"/>
  <c r="A195" i="9" s="1"/>
  <c r="C196" i="9"/>
  <c r="A196" i="9" s="1"/>
  <c r="C197" i="9"/>
  <c r="A197" i="9" s="1"/>
  <c r="C198" i="9"/>
  <c r="A198" i="9" s="1"/>
  <c r="C149" i="9"/>
  <c r="A149" i="9" s="1"/>
  <c r="C199" i="9"/>
  <c r="A199" i="9" s="1"/>
  <c r="C200" i="9"/>
  <c r="A200" i="9" s="1"/>
  <c r="C201" i="9"/>
  <c r="A201" i="9" s="1"/>
  <c r="C202" i="9"/>
  <c r="A202" i="9" s="1"/>
  <c r="C203" i="9"/>
  <c r="A203" i="9" s="1"/>
  <c r="C204" i="9"/>
  <c r="A204" i="9" s="1"/>
  <c r="C205" i="9"/>
  <c r="A205" i="9" s="1"/>
  <c r="C206" i="9"/>
  <c r="A206" i="9" s="1"/>
  <c r="C207" i="9"/>
  <c r="A207" i="9" s="1"/>
  <c r="C208" i="9"/>
  <c r="A208" i="9" s="1"/>
  <c r="C209" i="9"/>
  <c r="A209" i="9" s="1"/>
  <c r="C210" i="9"/>
  <c r="A210" i="9" s="1"/>
  <c r="C211" i="9"/>
  <c r="A211" i="9" s="1"/>
  <c r="C220" i="9"/>
  <c r="A220" i="9" s="1"/>
  <c r="C212" i="9"/>
  <c r="A212" i="9" s="1"/>
  <c r="C213" i="9"/>
  <c r="A213" i="9" s="1"/>
  <c r="C214" i="9"/>
  <c r="A214" i="9" s="1"/>
  <c r="C215" i="9"/>
  <c r="A215" i="9" s="1"/>
  <c r="C216" i="9"/>
  <c r="A216" i="9" s="1"/>
  <c r="C217" i="9"/>
  <c r="A217" i="9" s="1"/>
  <c r="C218" i="9"/>
  <c r="A218" i="9" s="1"/>
  <c r="C219" i="9"/>
  <c r="A219" i="9" s="1"/>
  <c r="C227" i="9"/>
  <c r="A227" i="9" s="1"/>
  <c r="C228" i="9"/>
  <c r="A228" i="9" s="1"/>
  <c r="C229" i="9"/>
  <c r="A229" i="9" s="1"/>
  <c r="C230" i="9"/>
  <c r="A230" i="9" s="1"/>
  <c r="C231" i="9"/>
  <c r="A231" i="9" s="1"/>
  <c r="C232" i="9"/>
  <c r="A232" i="9" s="1"/>
  <c r="C233" i="9"/>
  <c r="A233" i="9" s="1"/>
  <c r="C234" i="9"/>
  <c r="A234" i="9" s="1"/>
  <c r="C235" i="9"/>
  <c r="A235" i="9" s="1"/>
  <c r="C236" i="9"/>
  <c r="A236" i="9" s="1"/>
  <c r="C237" i="9"/>
  <c r="A237" i="9" s="1"/>
  <c r="C238" i="9"/>
  <c r="A238" i="9" s="1"/>
  <c r="C239" i="9"/>
  <c r="A239" i="9" s="1"/>
  <c r="C240" i="9"/>
  <c r="A240" i="9" s="1"/>
  <c r="C241" i="9"/>
  <c r="A241" i="9" s="1"/>
  <c r="C242" i="9"/>
  <c r="A242" i="9" s="1"/>
  <c r="C243" i="9"/>
  <c r="A243" i="9" s="1"/>
  <c r="C244" i="9"/>
  <c r="A244" i="9" s="1"/>
  <c r="C245" i="9"/>
  <c r="A245" i="9" s="1"/>
  <c r="C246" i="9"/>
  <c r="A246" i="9" s="1"/>
  <c r="C247" i="9"/>
  <c r="A247" i="9" s="1"/>
  <c r="C248" i="9"/>
  <c r="A248" i="9" s="1"/>
  <c r="C226" i="9"/>
  <c r="A226" i="9" s="1"/>
  <c r="C249" i="9"/>
  <c r="A249" i="9" s="1"/>
  <c r="C250" i="9"/>
  <c r="A250" i="9" s="1"/>
  <c r="C251" i="9"/>
  <c r="A251" i="9" s="1"/>
  <c r="C252" i="9"/>
  <c r="A252" i="9" s="1"/>
  <c r="C225" i="9"/>
  <c r="A225" i="9" s="1"/>
  <c r="C253" i="9"/>
  <c r="A253" i="9" s="1"/>
  <c r="C254" i="9"/>
  <c r="A254" i="9" s="1"/>
  <c r="C255" i="9"/>
  <c r="A255" i="9" s="1"/>
  <c r="C256" i="9"/>
  <c r="A256" i="9" s="1"/>
  <c r="C269" i="9"/>
  <c r="A269" i="9" s="1"/>
  <c r="C223" i="9"/>
  <c r="A223" i="9" s="1"/>
  <c r="C257" i="9"/>
  <c r="A257" i="9" s="1"/>
  <c r="C258" i="9"/>
  <c r="A258" i="9" s="1"/>
  <c r="C259" i="9"/>
  <c r="A259" i="9" s="1"/>
  <c r="C260" i="9"/>
  <c r="A260" i="9" s="1"/>
  <c r="C261" i="9"/>
  <c r="A261" i="9" s="1"/>
  <c r="C262" i="9"/>
  <c r="A262" i="9" s="1"/>
  <c r="C263" i="9"/>
  <c r="A263" i="9" s="1"/>
  <c r="C270" i="9"/>
  <c r="A270" i="9" s="1"/>
  <c r="C264" i="9"/>
  <c r="A264" i="9" s="1"/>
  <c r="C265" i="9"/>
  <c r="A265" i="9" s="1"/>
  <c r="C224" i="9"/>
  <c r="A224" i="9" s="1"/>
  <c r="C268" i="9"/>
  <c r="A268" i="9" s="1"/>
  <c r="C266" i="9"/>
  <c r="A266" i="9" s="1"/>
  <c r="C267" i="9"/>
  <c r="A267" i="9" s="1"/>
  <c r="C145" i="9"/>
  <c r="A145" i="9" s="1"/>
  <c r="C146" i="9"/>
  <c r="A146" i="9" s="1"/>
  <c r="C148" i="9"/>
  <c r="A148" i="9" s="1"/>
  <c r="C278" i="9"/>
  <c r="A278" i="9" s="1"/>
  <c r="C279" i="9"/>
  <c r="A279" i="9" s="1"/>
  <c r="C280" i="9"/>
  <c r="A280" i="9" s="1"/>
  <c r="C282" i="9"/>
  <c r="A282" i="9" s="1"/>
  <c r="C283" i="9"/>
  <c r="A283" i="9" s="1"/>
  <c r="C284" i="9"/>
  <c r="A284" i="9" s="1"/>
  <c r="C285" i="9"/>
  <c r="A285" i="9" s="1"/>
  <c r="C286" i="9"/>
  <c r="A286" i="9" s="1"/>
  <c r="C276" i="9"/>
  <c r="A276" i="9" s="1"/>
  <c r="C287" i="9"/>
  <c r="A287" i="9" s="1"/>
  <c r="C288" i="9"/>
  <c r="A288" i="9" s="1"/>
  <c r="C289" i="9"/>
  <c r="A289" i="9" s="1"/>
  <c r="C290" i="9"/>
  <c r="A290" i="9" s="1"/>
  <c r="C291" i="9"/>
  <c r="A291" i="9" s="1"/>
  <c r="C292" i="9"/>
  <c r="A292" i="9" s="1"/>
  <c r="C293" i="9"/>
  <c r="A293" i="9" s="1"/>
  <c r="C294" i="9"/>
  <c r="A294" i="9" s="1"/>
  <c r="C295" i="9"/>
  <c r="A295" i="9" s="1"/>
  <c r="C296" i="9"/>
  <c r="A296" i="9" s="1"/>
  <c r="C297" i="9"/>
  <c r="A297" i="9" s="1"/>
  <c r="C298" i="9"/>
  <c r="A298" i="9" s="1"/>
  <c r="C299" i="9"/>
  <c r="A299" i="9" s="1"/>
  <c r="C273" i="9"/>
  <c r="A273" i="9" s="1"/>
  <c r="C300" i="9"/>
  <c r="A300" i="9" s="1"/>
  <c r="C301" i="9"/>
  <c r="A301" i="9" s="1"/>
  <c r="C302" i="9"/>
  <c r="A302" i="9" s="1"/>
  <c r="C303" i="9"/>
  <c r="A303" i="9" s="1"/>
  <c r="C304" i="9"/>
  <c r="A304" i="9" s="1"/>
  <c r="C305" i="9"/>
  <c r="A305" i="9" s="1"/>
  <c r="C306" i="9"/>
  <c r="A306" i="9" s="1"/>
  <c r="C307" i="9"/>
  <c r="A307" i="9" s="1"/>
  <c r="C275" i="9"/>
  <c r="A275" i="9" s="1"/>
  <c r="C308" i="9"/>
  <c r="A308" i="9" s="1"/>
  <c r="C309" i="9"/>
  <c r="A309" i="9" s="1"/>
  <c r="C310" i="9"/>
  <c r="A310" i="9" s="1"/>
  <c r="C311" i="9"/>
  <c r="A311" i="9" s="1"/>
  <c r="C312" i="9"/>
  <c r="A312" i="9" s="1"/>
  <c r="C314" i="9"/>
  <c r="A314" i="9" s="1"/>
  <c r="C315" i="9"/>
  <c r="A315" i="9" s="1"/>
  <c r="C316" i="9"/>
  <c r="A316" i="9" s="1"/>
  <c r="C272" i="9"/>
  <c r="A272" i="9" s="1"/>
  <c r="C271" i="9"/>
  <c r="A271" i="9" s="1"/>
  <c r="C317" i="9"/>
  <c r="A317" i="9" s="1"/>
  <c r="C318" i="9"/>
  <c r="A318" i="9" s="1"/>
  <c r="C319" i="9"/>
  <c r="A319" i="9" s="1"/>
  <c r="C320" i="9"/>
  <c r="A320" i="9" s="1"/>
  <c r="C321" i="9"/>
  <c r="A321" i="9" s="1"/>
  <c r="C322" i="9"/>
  <c r="A322" i="9" s="1"/>
  <c r="C323" i="9"/>
  <c r="A323" i="9" s="1"/>
  <c r="C324" i="9"/>
  <c r="A324" i="9" s="1"/>
  <c r="C325" i="9"/>
  <c r="A325" i="9" s="1"/>
  <c r="AN312" i="9" l="1"/>
  <c r="AM312" i="9" s="1" a="1"/>
  <c r="AM312" i="9" s="1"/>
  <c r="AD312" i="9" s="1"/>
  <c r="AN82" i="9"/>
  <c r="AM82" i="9" s="1" a="1"/>
  <c r="AM82" i="9" s="1"/>
  <c r="AN164" i="9"/>
  <c r="AM164" i="9" s="1" a="1"/>
  <c r="AM164" i="9" s="1"/>
  <c r="AN246" i="9"/>
  <c r="AM246" i="9" s="1" a="1"/>
  <c r="AM246" i="9" s="1"/>
  <c r="AN6" i="9"/>
  <c r="AM6" i="9" s="1" a="1"/>
  <c r="AM6" i="9" s="1"/>
  <c r="AN90" i="9"/>
  <c r="AM90" i="9" s="1" a="1"/>
  <c r="AM90" i="9" s="1"/>
  <c r="AN180" i="9"/>
  <c r="AM180" i="9" s="1" a="1"/>
  <c r="AM180" i="9" s="1"/>
  <c r="AN45" i="9"/>
  <c r="AM45" i="9" s="1" a="1"/>
  <c r="AM45" i="9" s="1"/>
  <c r="AN131" i="9"/>
  <c r="AM131" i="9" s="1" a="1"/>
  <c r="AM131" i="9" s="1"/>
  <c r="AN220" i="9"/>
  <c r="AM220" i="9" s="1" a="1"/>
  <c r="AM220" i="9" s="1"/>
  <c r="AN295" i="9"/>
  <c r="AM295" i="9" s="1" a="1"/>
  <c r="AM295" i="9" s="1"/>
  <c r="AN59" i="9"/>
  <c r="AM59" i="9" s="1" a="1"/>
  <c r="AM59" i="9" s="1"/>
  <c r="AN147" i="9"/>
  <c r="AM147" i="9" s="1" a="1"/>
  <c r="AM147" i="9" s="1"/>
  <c r="AN232" i="9"/>
  <c r="AM232" i="9" s="1" a="1"/>
  <c r="AM232" i="9" s="1"/>
  <c r="AN305" i="9"/>
  <c r="AM305" i="9" s="1" a="1"/>
  <c r="AM305" i="9" s="1"/>
  <c r="AD305" i="9" s="1"/>
  <c r="AN68" i="9"/>
  <c r="AM68" i="9" s="1" a="1"/>
  <c r="AM68" i="9" s="1"/>
  <c r="AN159" i="9"/>
  <c r="AM159" i="9" s="1" a="1"/>
  <c r="AM159" i="9" s="1"/>
  <c r="AN241" i="9"/>
  <c r="AM241" i="9" s="1" a="1"/>
  <c r="AM241" i="9" s="1"/>
  <c r="AN317" i="9"/>
  <c r="AM317" i="9" s="1" a="1"/>
  <c r="AM317" i="9" s="1"/>
  <c r="AN69" i="9"/>
  <c r="AM69" i="9" s="1" a="1"/>
  <c r="AM69" i="9" s="1"/>
  <c r="AN160" i="9"/>
  <c r="AM160" i="9" s="1" a="1"/>
  <c r="AM160" i="9" s="1"/>
  <c r="AN242" i="9"/>
  <c r="AM242" i="9" s="1" a="1"/>
  <c r="AM242" i="9" s="1"/>
  <c r="AN321" i="9"/>
  <c r="AM321" i="9" s="1" a="1"/>
  <c r="AM321" i="9" s="1"/>
  <c r="AD321" i="9" s="1"/>
  <c r="AN12" i="9"/>
  <c r="AM12" i="9" s="1" a="1"/>
  <c r="AM12" i="9" s="1"/>
  <c r="AN99" i="9"/>
  <c r="AM99" i="9" s="1" a="1"/>
  <c r="AM99" i="9" s="1"/>
  <c r="AN178" i="9"/>
  <c r="AM178" i="9" s="1" a="1"/>
  <c r="AM178" i="9" s="1"/>
  <c r="AN259" i="9"/>
  <c r="AM259" i="9" s="1" a="1"/>
  <c r="AM259" i="9" s="1"/>
  <c r="AN14" i="9"/>
  <c r="AM14" i="9" s="1" a="1"/>
  <c r="AM14" i="9" s="1"/>
  <c r="AN100" i="9"/>
  <c r="AM100" i="9" s="1" a="1"/>
  <c r="AM100" i="9" s="1"/>
  <c r="AN179" i="9"/>
  <c r="AM179" i="9" s="1" a="1"/>
  <c r="AM179" i="9" s="1"/>
  <c r="AN260" i="9"/>
  <c r="AM260" i="9" s="1" a="1"/>
  <c r="AM260" i="9" s="1"/>
  <c r="AD260" i="9" s="1"/>
  <c r="AN7" i="9"/>
  <c r="AM7" i="9" s="1" a="1"/>
  <c r="AM7" i="9" s="1"/>
  <c r="AN91" i="9"/>
  <c r="AM91" i="9" s="1" a="1"/>
  <c r="AM91" i="9" s="1"/>
  <c r="AN173" i="9"/>
  <c r="AM173" i="9" s="1" a="1"/>
  <c r="AM173" i="9" s="1"/>
  <c r="AN254" i="9"/>
  <c r="AM254" i="9" s="1" a="1"/>
  <c r="AM254" i="9" s="1"/>
  <c r="AN15" i="9"/>
  <c r="AM15" i="9" s="1" a="1"/>
  <c r="AM15" i="9" s="1"/>
  <c r="AN101" i="9"/>
  <c r="AM101" i="9" s="1" a="1"/>
  <c r="AM101" i="9" s="1"/>
  <c r="AN218" i="9"/>
  <c r="AM218" i="9" s="1" a="1"/>
  <c r="AM218" i="9" s="1"/>
  <c r="AN58" i="9"/>
  <c r="AM58" i="9" s="1" a="1"/>
  <c r="AM58" i="9" s="1"/>
  <c r="AN144" i="9"/>
  <c r="AM144" i="9" s="1" a="1"/>
  <c r="AM144" i="9" s="1"/>
  <c r="AN231" i="9"/>
  <c r="AM231" i="9" s="1" a="1"/>
  <c r="AM231" i="9" s="1"/>
  <c r="AN304" i="9"/>
  <c r="AM304" i="9" s="1" a="1"/>
  <c r="AM304" i="9" s="1"/>
  <c r="AN67" i="9"/>
  <c r="AM67" i="9" s="1" a="1"/>
  <c r="AM67" i="9" s="1"/>
  <c r="AN158" i="9"/>
  <c r="AM158" i="9" s="1" a="1"/>
  <c r="AM158" i="9" s="1"/>
  <c r="AN240" i="9"/>
  <c r="AM240" i="9" s="1" a="1"/>
  <c r="AM240" i="9" s="1"/>
  <c r="AD240" i="9" s="1"/>
  <c r="AN316" i="9"/>
  <c r="AM316" i="9" s="1" a="1"/>
  <c r="AM316" i="9" s="1"/>
  <c r="AN86" i="9"/>
  <c r="AM86" i="9" s="1" a="1"/>
  <c r="AM86" i="9" s="1"/>
  <c r="AN167" i="9"/>
  <c r="AM167" i="9" s="1" a="1"/>
  <c r="AM167" i="9" s="1"/>
  <c r="AD167" i="9" s="1"/>
  <c r="AN249" i="9"/>
  <c r="AM249" i="9" s="1" a="1"/>
  <c r="AM249" i="9" s="1"/>
  <c r="AD249" i="9" s="1"/>
  <c r="AN3" i="9"/>
  <c r="AM3" i="9" s="1" a="1"/>
  <c r="AM3" i="9" s="1"/>
  <c r="AN87" i="9"/>
  <c r="AM87" i="9" s="1" a="1"/>
  <c r="AM87" i="9" s="1"/>
  <c r="AN169" i="9"/>
  <c r="AM169" i="9" s="1" a="1"/>
  <c r="AM169" i="9" s="1"/>
  <c r="AN250" i="9"/>
  <c r="AM250" i="9" s="1" a="1"/>
  <c r="AM250" i="9" s="1"/>
  <c r="AD250" i="9" s="1"/>
  <c r="AN163" i="9"/>
  <c r="AM163" i="9" s="1" a="1"/>
  <c r="AM163" i="9" s="1"/>
  <c r="AN21" i="9"/>
  <c r="AM21" i="9" s="1" a="1"/>
  <c r="AM21" i="9" s="1"/>
  <c r="AN111" i="9"/>
  <c r="AM111" i="9" s="1" a="1"/>
  <c r="AM111" i="9" s="1"/>
  <c r="AN188" i="9"/>
  <c r="AM188" i="9" s="1" a="1"/>
  <c r="AM188" i="9" s="1"/>
  <c r="AN275" i="9"/>
  <c r="AM275" i="9" s="1" a="1"/>
  <c r="AM275" i="9" s="1"/>
  <c r="AN22" i="9"/>
  <c r="AM22" i="9" s="1" a="1"/>
  <c r="AM22" i="9" s="1"/>
  <c r="AN112" i="9"/>
  <c r="AM112" i="9" s="1" a="1"/>
  <c r="AM112" i="9" s="1"/>
  <c r="AN189" i="9"/>
  <c r="AM189" i="9" s="1" a="1"/>
  <c r="AM189" i="9" s="1"/>
  <c r="AN276" i="9"/>
  <c r="AM276" i="9" s="1" a="1"/>
  <c r="AM276" i="9" s="1"/>
  <c r="AN16" i="9"/>
  <c r="AM16" i="9" s="1" a="1"/>
  <c r="AM16" i="9" s="1"/>
  <c r="AN102" i="9"/>
  <c r="AM102" i="9" s="1" a="1"/>
  <c r="AM102" i="9" s="1"/>
  <c r="AN181" i="9"/>
  <c r="AM181" i="9" s="1" a="1"/>
  <c r="AM181" i="9" s="1"/>
  <c r="AN268" i="9"/>
  <c r="AM268" i="9" s="1" a="1"/>
  <c r="AM268" i="9" s="1"/>
  <c r="AN23" i="9"/>
  <c r="AM23" i="9" s="1" a="1"/>
  <c r="AM23" i="9" s="1"/>
  <c r="AN113" i="9"/>
  <c r="AM113" i="9" s="1" a="1"/>
  <c r="AM113" i="9" s="1"/>
  <c r="AN245" i="9"/>
  <c r="AM245" i="9" s="1" a="1"/>
  <c r="AM245" i="9" s="1"/>
  <c r="AN66" i="9"/>
  <c r="AM66" i="9" s="1" a="1"/>
  <c r="AM66" i="9" s="1"/>
  <c r="AN157" i="9"/>
  <c r="AM157" i="9" s="1" a="1"/>
  <c r="AM157" i="9" s="1"/>
  <c r="AN239" i="9"/>
  <c r="AM239" i="9" s="1" a="1"/>
  <c r="AM239" i="9" s="1"/>
  <c r="AN314" i="9"/>
  <c r="AM314" i="9" s="1" a="1"/>
  <c r="AM314" i="9" s="1"/>
  <c r="AD314" i="9" s="1"/>
  <c r="AN85" i="9"/>
  <c r="AM85" i="9" s="1" a="1"/>
  <c r="AM85" i="9" s="1"/>
  <c r="AN166" i="9"/>
  <c r="AM166" i="9" s="1" a="1"/>
  <c r="AM166" i="9" s="1"/>
  <c r="AN248" i="9"/>
  <c r="AM248" i="9" s="1" a="1"/>
  <c r="AM248" i="9" s="1"/>
  <c r="AN10" i="9"/>
  <c r="AM10" i="9" s="1" a="1"/>
  <c r="AM10" i="9" s="1"/>
  <c r="AN96" i="9"/>
  <c r="AM96" i="9" s="1" a="1"/>
  <c r="AM96" i="9" s="1"/>
  <c r="AN176" i="9"/>
  <c r="AM176" i="9" s="1" a="1"/>
  <c r="AM176" i="9" s="1"/>
  <c r="AN257" i="9"/>
  <c r="AM257" i="9" s="1" a="1"/>
  <c r="AM257" i="9" s="1"/>
  <c r="AD257" i="9" s="1"/>
  <c r="AN11" i="9"/>
  <c r="AM11" i="9" s="1" a="1"/>
  <c r="AM11" i="9" s="1"/>
  <c r="AN98" i="9"/>
  <c r="AM98" i="9" s="1" a="1"/>
  <c r="AM98" i="9" s="1"/>
  <c r="AN177" i="9"/>
  <c r="AM177" i="9" s="1" a="1"/>
  <c r="AM177" i="9" s="1"/>
  <c r="AN258" i="9"/>
  <c r="AM258" i="9" s="1" a="1"/>
  <c r="AM258" i="9" s="1"/>
  <c r="AN190" i="9"/>
  <c r="AM190" i="9" s="1" a="1"/>
  <c r="AM190" i="9" s="1"/>
  <c r="AN29" i="9"/>
  <c r="AM29" i="9" s="1" a="1"/>
  <c r="AM29" i="9" s="1"/>
  <c r="AN119" i="9"/>
  <c r="AM119" i="9" s="1" a="1"/>
  <c r="AM119" i="9" s="1"/>
  <c r="AN208" i="9"/>
  <c r="AM208" i="9" s="1" a="1"/>
  <c r="AM208" i="9" s="1"/>
  <c r="AN283" i="9"/>
  <c r="AM283" i="9" s="1" a="1"/>
  <c r="AM283" i="9" s="1"/>
  <c r="AD283" i="9" s="1"/>
  <c r="AN31" i="9"/>
  <c r="AM31" i="9" s="1" a="1"/>
  <c r="AM31" i="9" s="1"/>
  <c r="AN120" i="9"/>
  <c r="AM120" i="9" s="1" a="1"/>
  <c r="AM120" i="9" s="1"/>
  <c r="AN209" i="9"/>
  <c r="AM209" i="9" s="1" a="1"/>
  <c r="AM209" i="9" s="1"/>
  <c r="AN284" i="9"/>
  <c r="AM284" i="9" s="1" a="1"/>
  <c r="AM284" i="9" s="1"/>
  <c r="AD284" i="9" s="1"/>
  <c r="AN24" i="9"/>
  <c r="AM24" i="9" s="1" a="1"/>
  <c r="AM24" i="9" s="1"/>
  <c r="AN114" i="9"/>
  <c r="AM114" i="9" s="1" a="1"/>
  <c r="AM114" i="9" s="1"/>
  <c r="AN191" i="9"/>
  <c r="AM191" i="9" s="1" a="1"/>
  <c r="AM191" i="9" s="1"/>
  <c r="AN278" i="9"/>
  <c r="AM278" i="9" s="1" a="1"/>
  <c r="AM278" i="9" s="1"/>
  <c r="AD278" i="9" s="1"/>
  <c r="AN32" i="9"/>
  <c r="AM32" i="9" s="1" a="1"/>
  <c r="AM32" i="9" s="1"/>
  <c r="AN121" i="9"/>
  <c r="AM121" i="9" s="1" a="1"/>
  <c r="AM121" i="9" s="1"/>
  <c r="AN301" i="9"/>
  <c r="AM301" i="9" s="1" a="1"/>
  <c r="AM301" i="9" s="1"/>
  <c r="AD301" i="9" s="1"/>
  <c r="AN84" i="9"/>
  <c r="AM84" i="9" s="1" a="1"/>
  <c r="AM84" i="9" s="1"/>
  <c r="AN165" i="9"/>
  <c r="AM165" i="9" s="1" a="1"/>
  <c r="AM165" i="9" s="1"/>
  <c r="AN247" i="9"/>
  <c r="AM247" i="9" s="1" a="1"/>
  <c r="AM247" i="9" s="1"/>
  <c r="AN9" i="9"/>
  <c r="AM9" i="9" s="1" a="1"/>
  <c r="AM9" i="9" s="1"/>
  <c r="AN93" i="9"/>
  <c r="AM93" i="9" s="1" a="1"/>
  <c r="AM93" i="9" s="1"/>
  <c r="AN175" i="9"/>
  <c r="AM175" i="9" s="1" a="1"/>
  <c r="AM175" i="9" s="1"/>
  <c r="AN256" i="9"/>
  <c r="AM256" i="9" s="1" a="1"/>
  <c r="AM256" i="9" s="1"/>
  <c r="AN19" i="9"/>
  <c r="AM19" i="9" s="1" a="1"/>
  <c r="AM19" i="9" s="1"/>
  <c r="AN106" i="9"/>
  <c r="AM106" i="9" s="1" a="1"/>
  <c r="AM106" i="9" s="1"/>
  <c r="AN184" i="9"/>
  <c r="AM184" i="9" s="1" a="1"/>
  <c r="AM184" i="9" s="1"/>
  <c r="AN273" i="9"/>
  <c r="AM273" i="9" s="1" a="1"/>
  <c r="AM273" i="9" s="1"/>
  <c r="AD273" i="9" s="1"/>
  <c r="AN20" i="9"/>
  <c r="AM20" i="9" s="1" a="1"/>
  <c r="AM20" i="9" s="1"/>
  <c r="AN107" i="9"/>
  <c r="AM107" i="9" s="1" a="1"/>
  <c r="AM107" i="9" s="1"/>
  <c r="AN187" i="9"/>
  <c r="AM187" i="9" s="1" a="1"/>
  <c r="AM187" i="9" s="1"/>
  <c r="AN274" i="9"/>
  <c r="AM274" i="9" s="1" a="1"/>
  <c r="AM274" i="9" s="1"/>
  <c r="AD274" i="9" s="1"/>
  <c r="AN210" i="9"/>
  <c r="AM210" i="9" s="1" a="1"/>
  <c r="AM210" i="9" s="1"/>
  <c r="AD210" i="9" s="1"/>
  <c r="AN41" i="9"/>
  <c r="AM41" i="9" s="1" a="1"/>
  <c r="AM41" i="9" s="1"/>
  <c r="AN127" i="9"/>
  <c r="AM127" i="9" s="1" a="1"/>
  <c r="AM127" i="9" s="1"/>
  <c r="AN216" i="9"/>
  <c r="AM216" i="9" s="1" a="1"/>
  <c r="AM216" i="9" s="1"/>
  <c r="AN291" i="9"/>
  <c r="AM291" i="9" s="1" a="1"/>
  <c r="AM291" i="9" s="1"/>
  <c r="AN42" i="9"/>
  <c r="AM42" i="9" s="1" a="1"/>
  <c r="AM42" i="9" s="1"/>
  <c r="AN128" i="9"/>
  <c r="AM128" i="9" s="1" a="1"/>
  <c r="AM128" i="9" s="1"/>
  <c r="AN217" i="9"/>
  <c r="AM217" i="9" s="1" a="1"/>
  <c r="AM217" i="9" s="1"/>
  <c r="AN292" i="9"/>
  <c r="AM292" i="9" s="1" a="1"/>
  <c r="AM292" i="9" s="1"/>
  <c r="AD292" i="9" s="1"/>
  <c r="AN253" i="9"/>
  <c r="AM253" i="9" s="1" a="1"/>
  <c r="AM253" i="9" s="1"/>
  <c r="AN33" i="9"/>
  <c r="AM33" i="9" s="1" a="1"/>
  <c r="AM33" i="9" s="1"/>
  <c r="AN122" i="9"/>
  <c r="AM122" i="9" s="1" a="1"/>
  <c r="AM122" i="9" s="1"/>
  <c r="AN211" i="9"/>
  <c r="AM211" i="9" s="1" a="1"/>
  <c r="AM211" i="9" s="1"/>
  <c r="AN286" i="9"/>
  <c r="AM286" i="9" s="1" a="1"/>
  <c r="AM286" i="9" s="1"/>
  <c r="AD286" i="9" s="1"/>
  <c r="AN43" i="9"/>
  <c r="AM43" i="9" s="1" a="1"/>
  <c r="AM43" i="9" s="1"/>
  <c r="AN129" i="9"/>
  <c r="AM129" i="9" s="1" a="1"/>
  <c r="AM129" i="9" s="1"/>
  <c r="AN8" i="9"/>
  <c r="AM8" i="9" s="1" a="1"/>
  <c r="AM8" i="9" s="1"/>
  <c r="AN92" i="9"/>
  <c r="AM92" i="9" s="1" a="1"/>
  <c r="AM92" i="9" s="1"/>
  <c r="AN174" i="9"/>
  <c r="AM174" i="9" s="1" a="1"/>
  <c r="AM174" i="9" s="1"/>
  <c r="AN255" i="9"/>
  <c r="AM255" i="9" s="1" a="1"/>
  <c r="AM255" i="9" s="1"/>
  <c r="AD255" i="9" s="1"/>
  <c r="AN18" i="9"/>
  <c r="AM18" i="9" s="1" a="1"/>
  <c r="AM18" i="9" s="1"/>
  <c r="AN104" i="9"/>
  <c r="AM104" i="9" s="1" a="1"/>
  <c r="AM104" i="9" s="1"/>
  <c r="AN183" i="9"/>
  <c r="AM183" i="9" s="1" a="1"/>
  <c r="AM183" i="9" s="1"/>
  <c r="AN272" i="9"/>
  <c r="AM272" i="9" s="1" a="1"/>
  <c r="AM272" i="9" s="1"/>
  <c r="AD272" i="9" s="1"/>
  <c r="AN27" i="9"/>
  <c r="AM27" i="9" s="1" a="1"/>
  <c r="AM27" i="9" s="1"/>
  <c r="AN117" i="9"/>
  <c r="AM117" i="9" s="1" a="1"/>
  <c r="AM117" i="9" s="1"/>
  <c r="AN206" i="9"/>
  <c r="AM206" i="9" s="1" a="1"/>
  <c r="AM206" i="9" s="1"/>
  <c r="AN281" i="9"/>
  <c r="AM281" i="9" s="1" a="1"/>
  <c r="AM281" i="9" s="1"/>
  <c r="AD281" i="9" s="1"/>
  <c r="AN28" i="9"/>
  <c r="AM28" i="9" s="1" a="1"/>
  <c r="AM28" i="9" s="1"/>
  <c r="AN118" i="9"/>
  <c r="AM118" i="9" s="1" a="1"/>
  <c r="AM118" i="9" s="1"/>
  <c r="AN207" i="9"/>
  <c r="AM207" i="9" s="1" a="1"/>
  <c r="AM207" i="9" s="1"/>
  <c r="AN282" i="9"/>
  <c r="AM282" i="9" s="1" a="1"/>
  <c r="AM282" i="9" s="1"/>
  <c r="AN229" i="9"/>
  <c r="AM229" i="9" s="1" a="1"/>
  <c r="AM229" i="9" s="1"/>
  <c r="AN50" i="9"/>
  <c r="AM50" i="9" s="1" a="1"/>
  <c r="AM50" i="9" s="1"/>
  <c r="AN135" i="9"/>
  <c r="AM135" i="9" s="1" a="1"/>
  <c r="AM135" i="9" s="1"/>
  <c r="AN227" i="9"/>
  <c r="AM227" i="9" s="1" a="1"/>
  <c r="AM227" i="9" s="1"/>
  <c r="AN299" i="9"/>
  <c r="AM299" i="9" s="1" a="1"/>
  <c r="AM299" i="9" s="1"/>
  <c r="AD299" i="9" s="1"/>
  <c r="AN51" i="9"/>
  <c r="AM51" i="9" s="1" a="1"/>
  <c r="AM51" i="9" s="1"/>
  <c r="AN137" i="9"/>
  <c r="AM137" i="9" s="1" a="1"/>
  <c r="AM137" i="9" s="1"/>
  <c r="AN228" i="9"/>
  <c r="AM228" i="9" s="1" a="1"/>
  <c r="AM228" i="9" s="1"/>
  <c r="AD228" i="9" s="1"/>
  <c r="AN300" i="9"/>
  <c r="AM300" i="9" s="1" a="1"/>
  <c r="AM300" i="9" s="1"/>
  <c r="AD300" i="9" s="1"/>
  <c r="AN267" i="9"/>
  <c r="AM267" i="9" s="1" a="1"/>
  <c r="AM267" i="9" s="1"/>
  <c r="AD267" i="9" s="1"/>
  <c r="AN44" i="9"/>
  <c r="AM44" i="9" s="1" a="1"/>
  <c r="AM44" i="9" s="1"/>
  <c r="AN130" i="9"/>
  <c r="AM130" i="9" s="1" a="1"/>
  <c r="AM130" i="9" s="1"/>
  <c r="AN219" i="9"/>
  <c r="AM219" i="9" s="1" a="1"/>
  <c r="AM219" i="9" s="1"/>
  <c r="AN294" i="9"/>
  <c r="AM294" i="9" s="1" a="1"/>
  <c r="AM294" i="9" s="1"/>
  <c r="AD294" i="9" s="1"/>
  <c r="AN52" i="9"/>
  <c r="AM52" i="9" s="1" a="1"/>
  <c r="AM52" i="9" s="1"/>
  <c r="AN138" i="9"/>
  <c r="AM138" i="9" s="1" a="1"/>
  <c r="AM138" i="9" s="1"/>
  <c r="AN17" i="9"/>
  <c r="AM17" i="9" s="1" a="1"/>
  <c r="AM17" i="9" s="1"/>
  <c r="AN103" i="9"/>
  <c r="AM103" i="9" s="1" a="1"/>
  <c r="AM103" i="9" s="1"/>
  <c r="AN182" i="9"/>
  <c r="AM182" i="9" s="1" a="1"/>
  <c r="AM182" i="9" s="1"/>
  <c r="AN269" i="9"/>
  <c r="AM269" i="9" s="1" a="1"/>
  <c r="AM269" i="9" s="1"/>
  <c r="AD269" i="9" s="1"/>
  <c r="AN26" i="9"/>
  <c r="AM26" i="9" s="1" a="1"/>
  <c r="AM26" i="9" s="1"/>
  <c r="AN116" i="9"/>
  <c r="AM116" i="9" s="1" a="1"/>
  <c r="AM116" i="9" s="1"/>
  <c r="AN203" i="9"/>
  <c r="AM203" i="9" s="1" a="1"/>
  <c r="AM203" i="9" s="1"/>
  <c r="AN280" i="9"/>
  <c r="AM280" i="9" s="1" a="1"/>
  <c r="AM280" i="9" s="1"/>
  <c r="AD280" i="9" s="1"/>
  <c r="AN38" i="9"/>
  <c r="AM38" i="9" s="1" a="1"/>
  <c r="AM38" i="9" s="1"/>
  <c r="AN125" i="9"/>
  <c r="AM125" i="9" s="1" a="1"/>
  <c r="AM125" i="9" s="1"/>
  <c r="AN214" i="9"/>
  <c r="AM214" i="9" s="1" a="1"/>
  <c r="AM214" i="9" s="1"/>
  <c r="AN289" i="9"/>
  <c r="AM289" i="9" s="1" a="1"/>
  <c r="AM289" i="9" s="1"/>
  <c r="AD289" i="9" s="1"/>
  <c r="AN40" i="9"/>
  <c r="AM40" i="9" s="1" a="1"/>
  <c r="AM40" i="9" s="1"/>
  <c r="AN126" i="9"/>
  <c r="AM126" i="9" s="1" a="1"/>
  <c r="AM126" i="9" s="1"/>
  <c r="AN215" i="9"/>
  <c r="AM215" i="9" s="1" a="1"/>
  <c r="AM215" i="9" s="1"/>
  <c r="AN290" i="9"/>
  <c r="AM290" i="9" s="1" a="1"/>
  <c r="AM290" i="9" s="1"/>
  <c r="AN237" i="9"/>
  <c r="AM237" i="9" s="1" a="1"/>
  <c r="AM237" i="9" s="1"/>
  <c r="AD237" i="9" s="1"/>
  <c r="AN62" i="9"/>
  <c r="AM62" i="9" s="1" a="1"/>
  <c r="AM62" i="9" s="1"/>
  <c r="AN153" i="9"/>
  <c r="AM153" i="9" s="1" a="1"/>
  <c r="AM153" i="9" s="1"/>
  <c r="AN235" i="9"/>
  <c r="AM235" i="9" s="1" a="1"/>
  <c r="AM235" i="9" s="1"/>
  <c r="AN308" i="9"/>
  <c r="AM308" i="9" s="1" a="1"/>
  <c r="AM308" i="9" s="1"/>
  <c r="AD308" i="9" s="1"/>
  <c r="AN63" i="9"/>
  <c r="AM63" i="9" s="1" a="1"/>
  <c r="AM63" i="9" s="1"/>
  <c r="AN154" i="9"/>
  <c r="AM154" i="9" s="1" a="1"/>
  <c r="AM154" i="9" s="1"/>
  <c r="AN236" i="9"/>
  <c r="AM236" i="9" s="1" a="1"/>
  <c r="AM236" i="9" s="1"/>
  <c r="AN310" i="9"/>
  <c r="AM310" i="9" s="1" a="1"/>
  <c r="AM310" i="9" s="1"/>
  <c r="AD310" i="9" s="1"/>
  <c r="AN277" i="9"/>
  <c r="AM277" i="9" s="1" a="1"/>
  <c r="AM277" i="9" s="1"/>
  <c r="AN56" i="9"/>
  <c r="AM56" i="9" s="1" a="1"/>
  <c r="AM56" i="9" s="1"/>
  <c r="AN141" i="9"/>
  <c r="AM141" i="9" s="1" a="1"/>
  <c r="AM141" i="9" s="1"/>
  <c r="AN230" i="9"/>
  <c r="AM230" i="9" s="1" a="1"/>
  <c r="AM230" i="9" s="1"/>
  <c r="AD230" i="9" s="1"/>
  <c r="AN303" i="9"/>
  <c r="AM303" i="9" s="1" a="1"/>
  <c r="AM303" i="9" s="1"/>
  <c r="AD303" i="9" s="1"/>
  <c r="AN64" i="9"/>
  <c r="AM64" i="9" s="1" a="1"/>
  <c r="AM64" i="9" s="1"/>
  <c r="AN155" i="9"/>
  <c r="AM155" i="9" s="1" a="1"/>
  <c r="AM155" i="9" s="1"/>
  <c r="AN25" i="9"/>
  <c r="AM25" i="9" s="1" a="1"/>
  <c r="AM25" i="9" s="1"/>
  <c r="AN115" i="9"/>
  <c r="AM115" i="9" s="1" a="1"/>
  <c r="AM115" i="9" s="1"/>
  <c r="AD115" i="9" s="1"/>
  <c r="AN195" i="9"/>
  <c r="AM195" i="9" s="1" a="1"/>
  <c r="AM195" i="9" s="1"/>
  <c r="AD195" i="9" s="1"/>
  <c r="AN279" i="9"/>
  <c r="AM279" i="9" s="1" a="1"/>
  <c r="AM279" i="9" s="1"/>
  <c r="AD279" i="9" s="1"/>
  <c r="AN37" i="9"/>
  <c r="AM37" i="9" s="1" a="1"/>
  <c r="AM37" i="9" s="1"/>
  <c r="AN124" i="9"/>
  <c r="AM124" i="9" s="1" a="1"/>
  <c r="AM124" i="9" s="1"/>
  <c r="AN213" i="9"/>
  <c r="AM213" i="9" s="1" a="1"/>
  <c r="AM213" i="9" s="1"/>
  <c r="AN288" i="9"/>
  <c r="AM288" i="9" s="1" a="1"/>
  <c r="AM288" i="9" s="1"/>
  <c r="AD288" i="9" s="1"/>
  <c r="AN48" i="9"/>
  <c r="AM48" i="9" s="1" a="1"/>
  <c r="AM48" i="9" s="1"/>
  <c r="AN133" i="9"/>
  <c r="AM133" i="9" s="1" a="1"/>
  <c r="AM133" i="9" s="1"/>
  <c r="AN225" i="9"/>
  <c r="AM225" i="9" s="1" a="1"/>
  <c r="AM225" i="9" s="1"/>
  <c r="AD225" i="9" s="1"/>
  <c r="AN297" i="9"/>
  <c r="AM297" i="9" s="1" a="1"/>
  <c r="AM297" i="9" s="1"/>
  <c r="AD297" i="9" s="1"/>
  <c r="AN49" i="9"/>
  <c r="AM49" i="9" s="1" a="1"/>
  <c r="AM49" i="9" s="1"/>
  <c r="AN134" i="9"/>
  <c r="AM134" i="9" s="1" a="1"/>
  <c r="AM134" i="9" s="1"/>
  <c r="AN226" i="9"/>
  <c r="AM226" i="9" s="1" a="1"/>
  <c r="AM226" i="9" s="1"/>
  <c r="AN298" i="9"/>
  <c r="AM298" i="9" s="1" a="1"/>
  <c r="AM298" i="9" s="1"/>
  <c r="AD298" i="9" s="1"/>
  <c r="AN293" i="9"/>
  <c r="AM293" i="9" s="1" a="1"/>
  <c r="AM293" i="9" s="1"/>
  <c r="AD293" i="9" s="1"/>
  <c r="AN73" i="9"/>
  <c r="AM73" i="9" s="1" a="1"/>
  <c r="AM73" i="9" s="1"/>
  <c r="AN161" i="9"/>
  <c r="AM161" i="9" s="1" a="1"/>
  <c r="AM161" i="9" s="1"/>
  <c r="AN243" i="9"/>
  <c r="AM243" i="9" s="1" a="1"/>
  <c r="AM243" i="9" s="1"/>
  <c r="AD243" i="9" s="1"/>
  <c r="AN323" i="9"/>
  <c r="AM323" i="9" s="1" a="1"/>
  <c r="AM323" i="9" s="1"/>
  <c r="AD323" i="9" s="1"/>
  <c r="AN80" i="9"/>
  <c r="AM80" i="9" s="1" a="1"/>
  <c r="AM80" i="9" s="1"/>
  <c r="AN162" i="9"/>
  <c r="AM162" i="9" s="1" a="1"/>
  <c r="AM162" i="9" s="1"/>
  <c r="AN244" i="9"/>
  <c r="AM244" i="9" s="1" a="1"/>
  <c r="AM244" i="9" s="1"/>
  <c r="AN325" i="9"/>
  <c r="AM325" i="9" s="1" a="1"/>
  <c r="AM325" i="9" s="1"/>
  <c r="AN285" i="9"/>
  <c r="AM285" i="9" s="1" a="1"/>
  <c r="AM285" i="9" s="1"/>
  <c r="AD285" i="9" s="1"/>
  <c r="AN65" i="9"/>
  <c r="AM65" i="9" s="1" a="1"/>
  <c r="AM65" i="9" s="1"/>
  <c r="AN156" i="9"/>
  <c r="AM156" i="9" s="1" a="1"/>
  <c r="AM156" i="9" s="1"/>
  <c r="AN238" i="9"/>
  <c r="AM238" i="9" s="1" a="1"/>
  <c r="AM238" i="9" s="1"/>
  <c r="AN313" i="9"/>
  <c r="AM313" i="9" s="1" a="1"/>
  <c r="AM313" i="9" s="1"/>
  <c r="AD313" i="9" s="1"/>
  <c r="AN81" i="9"/>
  <c r="AM81" i="9" s="1" a="1"/>
  <c r="AM81" i="9" s="1"/>
  <c r="AN172" i="9"/>
  <c r="AM172" i="9" s="1" a="1"/>
  <c r="AM172" i="9" s="1"/>
  <c r="AN36" i="9"/>
  <c r="AM36" i="9" s="1" a="1"/>
  <c r="AM36" i="9" s="1"/>
  <c r="AN123" i="9"/>
  <c r="AM123" i="9" s="1" a="1"/>
  <c r="AM123" i="9" s="1"/>
  <c r="AN212" i="9"/>
  <c r="AM212" i="9" s="1" a="1"/>
  <c r="AM212" i="9" s="1"/>
  <c r="AN287" i="9"/>
  <c r="AM287" i="9" s="1" a="1"/>
  <c r="AM287" i="9" s="1"/>
  <c r="AN46" i="9"/>
  <c r="AM46" i="9" s="1" a="1"/>
  <c r="AM46" i="9" s="1"/>
  <c r="AN132" i="9"/>
  <c r="AM132" i="9" s="1" a="1"/>
  <c r="AM132" i="9" s="1"/>
  <c r="AN221" i="9"/>
  <c r="AM221" i="9" s="1" a="1"/>
  <c r="AM221" i="9" s="1"/>
  <c r="AN296" i="9"/>
  <c r="AM296" i="9" s="1" a="1"/>
  <c r="AM296" i="9" s="1"/>
  <c r="AD296" i="9" s="1"/>
  <c r="AN60" i="9"/>
  <c r="AM60" i="9" s="1" a="1"/>
  <c r="AM60" i="9" s="1"/>
  <c r="AN150" i="9"/>
  <c r="AM150" i="9" s="1" a="1"/>
  <c r="AM150" i="9" s="1"/>
  <c r="AN233" i="9"/>
  <c r="AM233" i="9" s="1" a="1"/>
  <c r="AM233" i="9" s="1"/>
  <c r="AN306" i="9"/>
  <c r="AM306" i="9" s="1" a="1"/>
  <c r="AM306" i="9" s="1"/>
  <c r="AD306" i="9" s="1"/>
  <c r="AN61" i="9"/>
  <c r="AM61" i="9" s="1" a="1"/>
  <c r="AM61" i="9" s="1"/>
  <c r="AN151" i="9"/>
  <c r="AM151" i="9" s="1" a="1"/>
  <c r="AM151" i="9" s="1"/>
  <c r="AN234" i="9"/>
  <c r="AM234" i="9" s="1" a="1"/>
  <c r="AM234" i="9" s="1"/>
  <c r="AN307" i="9"/>
  <c r="AM307" i="9" s="1" a="1"/>
  <c r="AM307" i="9" s="1"/>
  <c r="AD307" i="9" s="1"/>
  <c r="AN4" i="9"/>
  <c r="AM4" i="9" s="1" a="1"/>
  <c r="AM4" i="9" s="1"/>
  <c r="AN88" i="9"/>
  <c r="AM88" i="9" s="1" a="1"/>
  <c r="AM88" i="9" s="1"/>
  <c r="AN170" i="9"/>
  <c r="AM170" i="9" s="1" a="1"/>
  <c r="AM170" i="9" s="1"/>
  <c r="AN251" i="9"/>
  <c r="AM251" i="9" s="1" a="1"/>
  <c r="AM251" i="9" s="1"/>
  <c r="AN5" i="9"/>
  <c r="AM5" i="9" s="1" a="1"/>
  <c r="AM5" i="9" s="1"/>
  <c r="AN89" i="9"/>
  <c r="AM89" i="9" s="1" a="1"/>
  <c r="AM89" i="9" s="1"/>
  <c r="AN171" i="9"/>
  <c r="AM171" i="9" s="1" a="1"/>
  <c r="AM171" i="9" s="1"/>
  <c r="AN252" i="9"/>
  <c r="AM252" i="9" s="1" a="1"/>
  <c r="AM252" i="9" s="1"/>
  <c r="AN2" i="9"/>
  <c r="AM2" i="9" s="1" a="1"/>
  <c r="AM2" i="9" s="1"/>
  <c r="AD277" i="9"/>
  <c r="AD221" i="9"/>
  <c r="AD151" i="9"/>
  <c r="AD154" i="9"/>
  <c r="AD155" i="9"/>
  <c r="AN143" i="9"/>
  <c r="AM143" i="9" s="1" a="1"/>
  <c r="AM143" i="9" s="1"/>
  <c r="AD143" i="9" s="1"/>
  <c r="AD96" i="9"/>
  <c r="AD59" i="9"/>
  <c r="AD61" i="9"/>
  <c r="AD64" i="9"/>
  <c r="AD2" i="9"/>
  <c r="AD3" i="9"/>
  <c r="AD4" i="9"/>
  <c r="AD5" i="9"/>
  <c r="AD6" i="9"/>
  <c r="AD7" i="9"/>
  <c r="AD28" i="9"/>
  <c r="AD9" i="9"/>
  <c r="AD10" i="9"/>
  <c r="AD11" i="9"/>
  <c r="AD12" i="9"/>
  <c r="AN13" i="9"/>
  <c r="AM13" i="9" s="1" a="1"/>
  <c r="AM13" i="9" s="1"/>
  <c r="AD13" i="9" s="1"/>
  <c r="AD49" i="9"/>
  <c r="AD14" i="9"/>
  <c r="AD15" i="9"/>
  <c r="AD16" i="9"/>
  <c r="AD56" i="9"/>
  <c r="AD17" i="9"/>
  <c r="AD18" i="9"/>
  <c r="AD19" i="9"/>
  <c r="AD20" i="9"/>
  <c r="AD21" i="9"/>
  <c r="AD22" i="9"/>
  <c r="AD23" i="9"/>
  <c r="AD24" i="9"/>
  <c r="AD25" i="9"/>
  <c r="AD26" i="9"/>
  <c r="AD27" i="9"/>
  <c r="AD58" i="9"/>
  <c r="AD46" i="9"/>
  <c r="AD29" i="9"/>
  <c r="AN30" i="9"/>
  <c r="AM30" i="9" s="1" a="1"/>
  <c r="AM30" i="9" s="1"/>
  <c r="AD30" i="9" s="1"/>
  <c r="AD31" i="9"/>
  <c r="AD32" i="9"/>
  <c r="AD62" i="9"/>
  <c r="AN57" i="9"/>
  <c r="AM57" i="9" s="1" a="1"/>
  <c r="AM57" i="9" s="1"/>
  <c r="AD57" i="9" s="1"/>
  <c r="AD33" i="9"/>
  <c r="AN34" i="9"/>
  <c r="AM34" i="9" s="1" a="1"/>
  <c r="AM34" i="9" s="1"/>
  <c r="AD34" i="9" s="1"/>
  <c r="AN35" i="9"/>
  <c r="AM35" i="9" s="1" a="1"/>
  <c r="AM35" i="9" s="1"/>
  <c r="AD35" i="9" s="1"/>
  <c r="AD36" i="9"/>
  <c r="AD37" i="9"/>
  <c r="AD38" i="9"/>
  <c r="AN39" i="9"/>
  <c r="AM39" i="9" s="1" a="1"/>
  <c r="AM39" i="9" s="1"/>
  <c r="AD39" i="9" s="1"/>
  <c r="AD40" i="9"/>
  <c r="AD41" i="9"/>
  <c r="AD42" i="9"/>
  <c r="AD43" i="9"/>
  <c r="AD44" i="9"/>
  <c r="AD45" i="9"/>
  <c r="AD63" i="9"/>
  <c r="AN47" i="9"/>
  <c r="AM47" i="9" s="1" a="1"/>
  <c r="AM47" i="9" s="1"/>
  <c r="AD47" i="9" s="1"/>
  <c r="AD48" i="9"/>
  <c r="AD50" i="9"/>
  <c r="AD51" i="9"/>
  <c r="AD60" i="9"/>
  <c r="AD8" i="9"/>
  <c r="AD52" i="9"/>
  <c r="AN53" i="9"/>
  <c r="AM53" i="9" s="1" a="1"/>
  <c r="AM53" i="9" s="1"/>
  <c r="AD53" i="9" s="1"/>
  <c r="AN54" i="9"/>
  <c r="AM54" i="9" s="1" a="1"/>
  <c r="AM54" i="9" s="1"/>
  <c r="AD54" i="9" s="1"/>
  <c r="AN55" i="9"/>
  <c r="AM55" i="9" s="1" a="1"/>
  <c r="AM55" i="9" s="1"/>
  <c r="AD55" i="9" s="1"/>
  <c r="AD81" i="9"/>
  <c r="AD65" i="9"/>
  <c r="AD66" i="9"/>
  <c r="AD67" i="9"/>
  <c r="AD68" i="9"/>
  <c r="AD69" i="9"/>
  <c r="AN70" i="9"/>
  <c r="AM70" i="9" s="1" a="1"/>
  <c r="AM70" i="9" s="1"/>
  <c r="AD70" i="9" s="1"/>
  <c r="AN71" i="9"/>
  <c r="AM71" i="9" s="1" a="1"/>
  <c r="AM71" i="9" s="1"/>
  <c r="AD71" i="9" s="1"/>
  <c r="AN72" i="9"/>
  <c r="AM72" i="9" s="1" a="1"/>
  <c r="AM72" i="9" s="1"/>
  <c r="AD72" i="9" s="1"/>
  <c r="AD73" i="9"/>
  <c r="AN74" i="9"/>
  <c r="AM74" i="9" s="1" a="1"/>
  <c r="AM74" i="9" s="1"/>
  <c r="AD74" i="9" s="1"/>
  <c r="AN75" i="9"/>
  <c r="AM75" i="9" s="1" a="1"/>
  <c r="AM75" i="9" s="1"/>
  <c r="AD75" i="9" s="1"/>
  <c r="AN76" i="9"/>
  <c r="AM76" i="9" s="1" a="1"/>
  <c r="AM76" i="9" s="1"/>
  <c r="AD76" i="9" s="1"/>
  <c r="AN77" i="9"/>
  <c r="AM77" i="9" s="1" a="1"/>
  <c r="AM77" i="9" s="1"/>
  <c r="AD77" i="9" s="1"/>
  <c r="AN78" i="9"/>
  <c r="AM78" i="9" s="1" a="1"/>
  <c r="AM78" i="9" s="1"/>
  <c r="AD78" i="9" s="1"/>
  <c r="AN79" i="9"/>
  <c r="AM79" i="9" s="1" a="1"/>
  <c r="AM79" i="9" s="1"/>
  <c r="AD79" i="9" s="1"/>
  <c r="AD80" i="9"/>
  <c r="AD85" i="9"/>
  <c r="AD86" i="9"/>
  <c r="AD87" i="9"/>
  <c r="AD88" i="9"/>
  <c r="AD89" i="9"/>
  <c r="AD90" i="9"/>
  <c r="AD91" i="9"/>
  <c r="AD92" i="9"/>
  <c r="AD93" i="9"/>
  <c r="AN94" i="9"/>
  <c r="AM94" i="9" s="1" a="1"/>
  <c r="AM94" i="9" s="1"/>
  <c r="AD94" i="9" s="1"/>
  <c r="AN95" i="9"/>
  <c r="AM95" i="9" s="1" a="1"/>
  <c r="AM95" i="9" s="1"/>
  <c r="AD95" i="9" s="1"/>
  <c r="AD82" i="9"/>
  <c r="AN97" i="9"/>
  <c r="AM97" i="9" s="1" a="1"/>
  <c r="AM97" i="9" s="1"/>
  <c r="AD97" i="9" s="1"/>
  <c r="AD98" i="9"/>
  <c r="AD99" i="9"/>
  <c r="AD100" i="9"/>
  <c r="AD101" i="9"/>
  <c r="AD102" i="9"/>
  <c r="AD103" i="9"/>
  <c r="AD104" i="9"/>
  <c r="AN105" i="9"/>
  <c r="AM105" i="9" s="1" a="1"/>
  <c r="AM105" i="9" s="1"/>
  <c r="AD105" i="9" s="1"/>
  <c r="AD106" i="9"/>
  <c r="AD107" i="9"/>
  <c r="AN108" i="9"/>
  <c r="AM108" i="9" s="1" a="1"/>
  <c r="AM108" i="9" s="1"/>
  <c r="AD108" i="9" s="1"/>
  <c r="AN109" i="9"/>
  <c r="AM109" i="9" s="1" a="1"/>
  <c r="AM109" i="9" s="1"/>
  <c r="AD109" i="9" s="1"/>
  <c r="AN110" i="9"/>
  <c r="AM110" i="9" s="1" a="1"/>
  <c r="AM110" i="9" s="1"/>
  <c r="AD110" i="9" s="1"/>
  <c r="AD111" i="9"/>
  <c r="AD112" i="9"/>
  <c r="AD113" i="9"/>
  <c r="AD114" i="9"/>
  <c r="AD144" i="9"/>
  <c r="AD116" i="9"/>
  <c r="AD117" i="9"/>
  <c r="AD118" i="9"/>
  <c r="AD119" i="9"/>
  <c r="AD120" i="9"/>
  <c r="AD121" i="9"/>
  <c r="AD122" i="9"/>
  <c r="AD123" i="9"/>
  <c r="AD124" i="9"/>
  <c r="AD125" i="9"/>
  <c r="AD126" i="9"/>
  <c r="AD127" i="9"/>
  <c r="AD128" i="9"/>
  <c r="AD129" i="9"/>
  <c r="AD130" i="9"/>
  <c r="AD131" i="9"/>
  <c r="AD132" i="9"/>
  <c r="AD133" i="9"/>
  <c r="AD134" i="9"/>
  <c r="AD135" i="9"/>
  <c r="AN136" i="9"/>
  <c r="AM136" i="9" s="1" a="1"/>
  <c r="AM136" i="9" s="1"/>
  <c r="AD136" i="9" s="1"/>
  <c r="AD84" i="9"/>
  <c r="AD137" i="9"/>
  <c r="AD147" i="9"/>
  <c r="AD138" i="9"/>
  <c r="AN139" i="9"/>
  <c r="AM139" i="9" s="1" a="1"/>
  <c r="AM139" i="9" s="1"/>
  <c r="AD139" i="9" s="1"/>
  <c r="AN83" i="9"/>
  <c r="AM83" i="9" s="1" a="1"/>
  <c r="AM83" i="9" s="1"/>
  <c r="AD83" i="9" s="1"/>
  <c r="AN140" i="9"/>
  <c r="AM140" i="9" s="1" a="1"/>
  <c r="AM140" i="9" s="1"/>
  <c r="AD140" i="9" s="1"/>
  <c r="AD141" i="9"/>
  <c r="AN142" i="9"/>
  <c r="AM142" i="9" s="1" a="1"/>
  <c r="AM142" i="9" s="1"/>
  <c r="AD142" i="9" s="1"/>
  <c r="AD150" i="9"/>
  <c r="AD157" i="9"/>
  <c r="AD153" i="9"/>
  <c r="AD158" i="9"/>
  <c r="AD159" i="9"/>
  <c r="AD160" i="9"/>
  <c r="AD161" i="9"/>
  <c r="AD156" i="9"/>
  <c r="AD162" i="9"/>
  <c r="AD163" i="9"/>
  <c r="AD164" i="9"/>
  <c r="AD165" i="9"/>
  <c r="AD166" i="9"/>
  <c r="AN168" i="9"/>
  <c r="AM168" i="9" s="1" a="1"/>
  <c r="AM168" i="9" s="1"/>
  <c r="AD168" i="9" s="1"/>
  <c r="AD169" i="9"/>
  <c r="AD170" i="9"/>
  <c r="AD171" i="9"/>
  <c r="AD172" i="9"/>
  <c r="AD173" i="9"/>
  <c r="AD174" i="9"/>
  <c r="AD175" i="9"/>
  <c r="AD176" i="9"/>
  <c r="AD177" i="9"/>
  <c r="AD178" i="9"/>
  <c r="AD179" i="9"/>
  <c r="AD180" i="9"/>
  <c r="AD181" i="9"/>
  <c r="AD182" i="9"/>
  <c r="AD183" i="9"/>
  <c r="AD184" i="9"/>
  <c r="AN185" i="9"/>
  <c r="AM185" i="9" s="1" a="1"/>
  <c r="AM185" i="9" s="1"/>
  <c r="AD185" i="9" s="1"/>
  <c r="AN186" i="9"/>
  <c r="AM186" i="9" s="1" a="1"/>
  <c r="AM186" i="9" s="1"/>
  <c r="AD186" i="9" s="1"/>
  <c r="AN222" i="9"/>
  <c r="AM222" i="9" s="1" a="1"/>
  <c r="AM222" i="9" s="1"/>
  <c r="AD222" i="9" s="1"/>
  <c r="AD187" i="9"/>
  <c r="AN152" i="9"/>
  <c r="AM152" i="9" s="1" a="1"/>
  <c r="AM152" i="9" s="1"/>
  <c r="AD152" i="9" s="1"/>
  <c r="AD188" i="9"/>
  <c r="AD189" i="9"/>
  <c r="AD190" i="9"/>
  <c r="AD191" i="9"/>
  <c r="AN192" i="9"/>
  <c r="AM192" i="9" s="1" a="1"/>
  <c r="AM192" i="9" s="1"/>
  <c r="AD192" i="9" s="1"/>
  <c r="AN193" i="9"/>
  <c r="AM193" i="9" s="1" a="1"/>
  <c r="AM193" i="9" s="1"/>
  <c r="AD193" i="9" s="1"/>
  <c r="AN194" i="9"/>
  <c r="AM194" i="9" s="1" a="1"/>
  <c r="AM194" i="9" s="1"/>
  <c r="AD194" i="9" s="1"/>
  <c r="AN196" i="9"/>
  <c r="AM196" i="9" s="1" a="1"/>
  <c r="AM196" i="9" s="1"/>
  <c r="AD196" i="9" s="1"/>
  <c r="AN197" i="9"/>
  <c r="AM197" i="9" s="1" a="1"/>
  <c r="AM197" i="9" s="1"/>
  <c r="AD197" i="9" s="1"/>
  <c r="AN198" i="9"/>
  <c r="AM198" i="9" s="1" a="1"/>
  <c r="AM198" i="9" s="1"/>
  <c r="AD198" i="9" s="1"/>
  <c r="AN149" i="9"/>
  <c r="AM149" i="9" s="1" a="1"/>
  <c r="AM149" i="9" s="1"/>
  <c r="AD149" i="9" s="1"/>
  <c r="AN199" i="9"/>
  <c r="AM199" i="9" s="1" a="1"/>
  <c r="AM199" i="9" s="1"/>
  <c r="AD199" i="9" s="1"/>
  <c r="AN200" i="9"/>
  <c r="AM200" i="9" s="1" a="1"/>
  <c r="AM200" i="9" s="1"/>
  <c r="AD200" i="9" s="1"/>
  <c r="AN201" i="9"/>
  <c r="AM201" i="9" s="1" a="1"/>
  <c r="AM201" i="9" s="1"/>
  <c r="AD201" i="9" s="1"/>
  <c r="AN202" i="9"/>
  <c r="AM202" i="9" s="1" a="1"/>
  <c r="AM202" i="9" s="1"/>
  <c r="AD202" i="9" s="1"/>
  <c r="AD203" i="9"/>
  <c r="AN204" i="9"/>
  <c r="AM204" i="9" s="1" a="1"/>
  <c r="AM204" i="9" s="1"/>
  <c r="AD204" i="9" s="1"/>
  <c r="AN205" i="9"/>
  <c r="AM205" i="9" s="1" a="1"/>
  <c r="AM205" i="9" s="1"/>
  <c r="AD205" i="9" s="1"/>
  <c r="AD206" i="9"/>
  <c r="AD207" i="9"/>
  <c r="AD208" i="9"/>
  <c r="AD209" i="9"/>
  <c r="AD211" i="9"/>
  <c r="AD220" i="9"/>
  <c r="AD212" i="9"/>
  <c r="AD213" i="9"/>
  <c r="AD214" i="9"/>
  <c r="AD215" i="9"/>
  <c r="AD216" i="9"/>
  <c r="AD217" i="9"/>
  <c r="AD218" i="9"/>
  <c r="AD219" i="9"/>
  <c r="AD227" i="9"/>
  <c r="AD229" i="9"/>
  <c r="AD231" i="9"/>
  <c r="AD232" i="9"/>
  <c r="AD233" i="9"/>
  <c r="AD234" i="9"/>
  <c r="AD235" i="9"/>
  <c r="AD236" i="9"/>
  <c r="AD238" i="9"/>
  <c r="AD239" i="9"/>
  <c r="AD241" i="9"/>
  <c r="AD242" i="9"/>
  <c r="AD244" i="9"/>
  <c r="AD245" i="9"/>
  <c r="AD246" i="9"/>
  <c r="AD247" i="9"/>
  <c r="AD248" i="9"/>
  <c r="AD226" i="9"/>
  <c r="AD251" i="9"/>
  <c r="AD252" i="9"/>
  <c r="AD253" i="9"/>
  <c r="AD254" i="9"/>
  <c r="AD256" i="9"/>
  <c r="AN223" i="9"/>
  <c r="AM223" i="9" s="1" a="1"/>
  <c r="AM223" i="9" s="1"/>
  <c r="AD223" i="9" s="1"/>
  <c r="AD258" i="9"/>
  <c r="AD259" i="9"/>
  <c r="AN261" i="9"/>
  <c r="AM261" i="9" s="1" a="1"/>
  <c r="AM261" i="9" s="1"/>
  <c r="AD261" i="9" s="1"/>
  <c r="AN262" i="9"/>
  <c r="AM262" i="9" s="1" a="1"/>
  <c r="AM262" i="9" s="1"/>
  <c r="AD262" i="9" s="1"/>
  <c r="AN263" i="9"/>
  <c r="AM263" i="9" s="1" a="1"/>
  <c r="AM263" i="9" s="1"/>
  <c r="AD263" i="9" s="1"/>
  <c r="AN270" i="9"/>
  <c r="AM270" i="9" s="1" a="1"/>
  <c r="AM270" i="9" s="1"/>
  <c r="AD270" i="9" s="1"/>
  <c r="AN264" i="9"/>
  <c r="AM264" i="9" s="1" a="1"/>
  <c r="AM264" i="9" s="1"/>
  <c r="AD264" i="9" s="1"/>
  <c r="AN265" i="9"/>
  <c r="AM265" i="9" s="1" a="1"/>
  <c r="AM265" i="9" s="1"/>
  <c r="AD265" i="9" s="1"/>
  <c r="AN224" i="9"/>
  <c r="AM224" i="9" s="1" a="1"/>
  <c r="AM224" i="9" s="1"/>
  <c r="AD224" i="9" s="1"/>
  <c r="AD268" i="9"/>
  <c r="AN266" i="9"/>
  <c r="AM266" i="9" s="1" a="1"/>
  <c r="AM266" i="9" s="1"/>
  <c r="AD266" i="9" s="1"/>
  <c r="AN145" i="9"/>
  <c r="AM145" i="9" s="1" a="1"/>
  <c r="AM145" i="9" s="1"/>
  <c r="AD145" i="9" s="1"/>
  <c r="AN146" i="9"/>
  <c r="AM146" i="9" s="1" a="1"/>
  <c r="AM146" i="9" s="1"/>
  <c r="AD146" i="9" s="1"/>
  <c r="AN148" i="9"/>
  <c r="AM148" i="9" s="1" a="1"/>
  <c r="AM148" i="9" s="1"/>
  <c r="AD148" i="9" s="1"/>
  <c r="AD282" i="9"/>
  <c r="AD276" i="9"/>
  <c r="AD287" i="9"/>
  <c r="AD290" i="9"/>
  <c r="AD291" i="9"/>
  <c r="AD295" i="9"/>
  <c r="AN302" i="9"/>
  <c r="AM302" i="9" s="1" a="1"/>
  <c r="AM302" i="9" s="1"/>
  <c r="AD302" i="9" s="1"/>
  <c r="AD304" i="9"/>
  <c r="AD275" i="9"/>
  <c r="AN309" i="9"/>
  <c r="AM309" i="9" s="1" a="1"/>
  <c r="AM309" i="9" s="1"/>
  <c r="AD309" i="9" s="1"/>
  <c r="AN311" i="9"/>
  <c r="AM311" i="9" s="1" a="1"/>
  <c r="AM311" i="9" s="1"/>
  <c r="AD311" i="9" s="1"/>
  <c r="AN315" i="9"/>
  <c r="AM315" i="9" s="1" a="1"/>
  <c r="AM315" i="9" s="1"/>
  <c r="AD315" i="9" s="1"/>
  <c r="AD316" i="9"/>
  <c r="AN271" i="9"/>
  <c r="AM271" i="9" s="1" a="1"/>
  <c r="AM271" i="9" s="1"/>
  <c r="AD271" i="9" s="1"/>
  <c r="AD317" i="9"/>
  <c r="AN318" i="9"/>
  <c r="AM318" i="9" s="1" a="1"/>
  <c r="AM318" i="9" s="1"/>
  <c r="AD318" i="9" s="1"/>
  <c r="AN319" i="9"/>
  <c r="AM319" i="9" s="1" a="1"/>
  <c r="AM319" i="9" s="1"/>
  <c r="AD319" i="9" s="1"/>
  <c r="AN320" i="9"/>
  <c r="AM320" i="9" s="1" a="1"/>
  <c r="AM320" i="9" s="1"/>
  <c r="AD320" i="9" s="1"/>
  <c r="AN322" i="9"/>
  <c r="AM322" i="9" s="1" a="1"/>
  <c r="AM322" i="9" s="1"/>
  <c r="AD322" i="9" s="1"/>
  <c r="AN324" i="9"/>
  <c r="AM324" i="9" s="1" a="1"/>
  <c r="AM324" i="9" s="1"/>
  <c r="AD324" i="9" s="1"/>
  <c r="AD325" i="9"/>
  <c r="U2" i="1" l="1"/>
  <c r="AG2" i="1" s="1"/>
  <c r="AE2" i="1"/>
  <c r="X2" i="1" l="1"/>
  <c r="Y2" i="1" s="1"/>
  <c r="AO2" i="1"/>
  <c r="AN2" i="1"/>
  <c r="AM2" i="1"/>
  <c r="AF2" i="1"/>
  <c r="AL2" i="1"/>
  <c r="AJ2" i="1" l="1"/>
  <c r="AI2" i="1" s="1" a="1"/>
  <c r="AI2" i="1" s="1"/>
  <c r="Z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<sst xmlns="http://schemas.openxmlformats.org/spreadsheetml/2006/main" count="6751" uniqueCount="1505">
  <si>
    <t xml:space="preserve">NUMERO DE SERIAL </t>
  </si>
  <si>
    <t>CANAL DE RECEPCION</t>
  </si>
  <si>
    <t>PETICIONARIO</t>
  </si>
  <si>
    <t>OYS</t>
  </si>
  <si>
    <t xml:space="preserve">NOMBRES Y APELLIDOS PACIENTE </t>
  </si>
  <si>
    <t>TIPO DE DOCUMENTO</t>
  </si>
  <si>
    <t>No. Documento</t>
  </si>
  <si>
    <t>EDAD</t>
  </si>
  <si>
    <t>TELEFONOS</t>
  </si>
  <si>
    <t>CORREO</t>
  </si>
  <si>
    <t>EPS PACIENTE</t>
  </si>
  <si>
    <t>UNIDAD</t>
  </si>
  <si>
    <t>CIUDAD</t>
  </si>
  <si>
    <t>CLASIFICACION PQRS</t>
  </si>
  <si>
    <t>MOTIVO</t>
  </si>
  <si>
    <t>ESPECIALIDAD / AREA / PROCESO</t>
  </si>
  <si>
    <t>DESCRIPCIÓN</t>
  </si>
  <si>
    <t xml:space="preserve">ATRIBUTOS DE CALIDAD </t>
  </si>
  <si>
    <t>FECHA RECEPCION
AAA/MM/D</t>
  </si>
  <si>
    <t>TIEMPO MAXIMO RESPUESTA</t>
  </si>
  <si>
    <t>FECHA MÁXIMA DE RESPUESTA</t>
  </si>
  <si>
    <t xml:space="preserve">RESPONSABLE  ASIGNADO </t>
  </si>
  <si>
    <t>FECHA DE RESPUESTA PRELIMINAR</t>
  </si>
  <si>
    <t>dias</t>
  </si>
  <si>
    <t>CLASIFICACIÓN RESPUESTA UNIDAD</t>
  </si>
  <si>
    <t>ALERTA DE VENCIMIENTO</t>
  </si>
  <si>
    <t xml:space="preserve">ATRIBUIBLE </t>
  </si>
  <si>
    <t>RESPONSABLE RESPUESTA</t>
  </si>
  <si>
    <t>RESPUESTA</t>
  </si>
  <si>
    <t xml:space="preserve">FECHA RESPUESTA </t>
  </si>
  <si>
    <t>MES RTA</t>
  </si>
  <si>
    <t>OPORTUNIDAD DE RESPUESTA</t>
  </si>
  <si>
    <t>OPORTUNA</t>
  </si>
  <si>
    <t>Observación</t>
  </si>
  <si>
    <t>tipo</t>
  </si>
  <si>
    <t>CONTEO DÍAS</t>
  </si>
  <si>
    <t>gg</t>
  </si>
  <si>
    <t>datos</t>
  </si>
  <si>
    <t>MES</t>
  </si>
  <si>
    <t>AÑO</t>
  </si>
  <si>
    <t>DÍA</t>
  </si>
  <si>
    <t>Hoy</t>
  </si>
  <si>
    <t>NO OPORTUNA</t>
  </si>
  <si>
    <t># DOCUMENTO</t>
  </si>
  <si>
    <t>RIESGO DE VIDA/REGULAR</t>
  </si>
  <si>
    <t>FECHA RECEPCION
DD/MM/AAAA</t>
  </si>
  <si>
    <t>TIEMPO MAXIMO RESPUESTA (DÍAS)</t>
  </si>
  <si>
    <t>FECHA MAXIMA DE RESPUESTA</t>
  </si>
  <si>
    <t>OBSERVACIONES</t>
  </si>
  <si>
    <t>AU</t>
  </si>
  <si>
    <t>EPS</t>
  </si>
  <si>
    <t>CC</t>
  </si>
  <si>
    <t>gestionPQRS@compensarsalud.com</t>
  </si>
  <si>
    <t>COMPENSAR</t>
  </si>
  <si>
    <t>ESPECIALIZADA</t>
  </si>
  <si>
    <t>BOGOTÁ D.C</t>
  </si>
  <si>
    <t>SOLICITUD</t>
  </si>
  <si>
    <t>REGULAR</t>
  </si>
  <si>
    <t xml:space="preserve">ASIGNACIÓN DE CITAS </t>
  </si>
  <si>
    <t>NEUROLOGÍA</t>
  </si>
  <si>
    <t>ACCESIBILIDAD</t>
  </si>
  <si>
    <t>ATENCION AL USUARIO</t>
  </si>
  <si>
    <t>SI</t>
  </si>
  <si>
    <t>JUAN</t>
  </si>
  <si>
    <t>N/A</t>
  </si>
  <si>
    <t>JOBANNA</t>
  </si>
  <si>
    <t>CAROLINA</t>
  </si>
  <si>
    <t>PRIMARIA</t>
  </si>
  <si>
    <t>TUNJA</t>
  </si>
  <si>
    <t>GASTROENTEROLOGÍA</t>
  </si>
  <si>
    <t>ESPERANZA QUIROGA (Boyacá)</t>
  </si>
  <si>
    <t>NO</t>
  </si>
  <si>
    <t>COMPENSAR DOMICILIARIO</t>
  </si>
  <si>
    <t>DOMICILIARIA</t>
  </si>
  <si>
    <t>QUEJAS</t>
  </si>
  <si>
    <t>RIESGO DE VIDA</t>
  </si>
  <si>
    <t>ORDENAMIENTO DE PROFESIONALES</t>
  </si>
  <si>
    <t>ORDEN MEDICA</t>
  </si>
  <si>
    <t>CONTINUIDAD</t>
  </si>
  <si>
    <t>ADRIANA TIBASOSA</t>
  </si>
  <si>
    <t>BRIYITH</t>
  </si>
  <si>
    <t>ORTOPEDIA Y/O TRAUMATOLOGÍA</t>
  </si>
  <si>
    <t>USUARIO</t>
  </si>
  <si>
    <t>OTROS</t>
  </si>
  <si>
    <t>PETICIONES</t>
  </si>
  <si>
    <t>HC COMPLETA</t>
  </si>
  <si>
    <t>HISTORIA CLINICA</t>
  </si>
  <si>
    <t>PAULA</t>
  </si>
  <si>
    <t>ECOPETROL</t>
  </si>
  <si>
    <t>ENVIO DE ORDENES MEDICAS</t>
  </si>
  <si>
    <t>FORMULA MEDICA</t>
  </si>
  <si>
    <t>DR. IRIARTE</t>
  </si>
  <si>
    <t>TERCERO FAMILIAR</t>
  </si>
  <si>
    <t>FISIATRIA</t>
  </si>
  <si>
    <t>javargasb@compensarsalud.com</t>
  </si>
  <si>
    <t>SOGAMOSO</t>
  </si>
  <si>
    <t>OTORRINOLARINGOLOGÍA</t>
  </si>
  <si>
    <t>RC</t>
  </si>
  <si>
    <t>NEUROPEDIATRÍA</t>
  </si>
  <si>
    <t>MONITORIZACIÓN / TELEMETRIA</t>
  </si>
  <si>
    <t>CATALINA VARON</t>
  </si>
  <si>
    <t>TERCERO JUZGADO</t>
  </si>
  <si>
    <t>CE</t>
  </si>
  <si>
    <t>vmmurillor@compensarsalud.com</t>
  </si>
  <si>
    <t>apmorenoj@compensarsalud.com</t>
  </si>
  <si>
    <t>TI</t>
  </si>
  <si>
    <t>UROLOGIA</t>
  </si>
  <si>
    <t>WEB</t>
  </si>
  <si>
    <t>AMIRA  DIAZ MORENO</t>
  </si>
  <si>
    <t>DUITAMA</t>
  </si>
  <si>
    <t>TRATO INADECUADO PERSONAL ADMINISTRATIVO</t>
  </si>
  <si>
    <t>FUNCIONARIOS</t>
  </si>
  <si>
    <t>FAMISANAR</t>
  </si>
  <si>
    <t>BUZÓN DE SUGERENCIAS</t>
  </si>
  <si>
    <t>OPORTUNIDAD</t>
  </si>
  <si>
    <t>ELECTROENCEFALOGRAMA</t>
  </si>
  <si>
    <t>padoplancomplementario@compensarsalud.com</t>
  </si>
  <si>
    <t>TERAPIA OCUPACIONAL</t>
  </si>
  <si>
    <t>MIPRES</t>
  </si>
  <si>
    <t>PERTINENCIA</t>
  </si>
  <si>
    <t>ENFERMERA EN CASA</t>
  </si>
  <si>
    <t>ENFERMERÍA</t>
  </si>
  <si>
    <t>PSICOLOGÍA</t>
  </si>
  <si>
    <t>RECLAMO</t>
  </si>
  <si>
    <t>EGRESO DEL PROGRAMA</t>
  </si>
  <si>
    <t>VISITA DOMICILIARIA</t>
  </si>
  <si>
    <t>nubia.mendoza@ecopetrol.com.co</t>
  </si>
  <si>
    <t>ECOPETROL DOMICILIARIO</t>
  </si>
  <si>
    <t>TERAPIA FISICA</t>
  </si>
  <si>
    <t>DEMORA EN LA ATENCIÓN CITA MEDICA</t>
  </si>
  <si>
    <t>MEDICINA GENERAL</t>
  </si>
  <si>
    <t xml:space="preserve">SE ENVIA HISTORIA CLINICA COMPLETA SEGUN LO SOLICITADO </t>
  </si>
  <si>
    <t>mgiraldop@siessalud.com.co</t>
  </si>
  <si>
    <t>DEMORA ATENCIÓN CONTACT CENTER</t>
  </si>
  <si>
    <t>CONTACT CENTER</t>
  </si>
  <si>
    <t>JONNATHAN CASTRO</t>
  </si>
  <si>
    <t>SEGURIDAD</t>
  </si>
  <si>
    <t>TRATO INADECUADO PACIENTE</t>
  </si>
  <si>
    <t>JURIDICA</t>
  </si>
  <si>
    <t>apfa125@yahoo.com</t>
  </si>
  <si>
    <t>INFORMACIÓN ADMINISTRATIVA (Horarios-sedes-preparaciones examnes)</t>
  </si>
  <si>
    <t>LABORATORIOS</t>
  </si>
  <si>
    <t>CAPITAL SALUD</t>
  </si>
  <si>
    <t>AUTORIZACIONES</t>
  </si>
  <si>
    <t>auxiliaratencionalusuariosoacha2@asistirsalud.com</t>
  </si>
  <si>
    <t>enlace.venecia@viva1a.com.co</t>
  </si>
  <si>
    <t>NUEVA EPS</t>
  </si>
  <si>
    <t>CANCELACIÓN DE CITAS MEDICAS POR PARTE DEL PACIENTE</t>
  </si>
  <si>
    <t>MEDICINA INTERNA</t>
  </si>
  <si>
    <t>NEUMOLOGÍA</t>
  </si>
  <si>
    <t>OFTALMOLOGIA</t>
  </si>
  <si>
    <t>TRASNPORTE ESPECIAL</t>
  </si>
  <si>
    <t>TRANSPORTE</t>
  </si>
  <si>
    <t>HEMATOLOGÍA</t>
  </si>
  <si>
    <t>CONSULTA NEUROLOGÍA 1A VEZ</t>
  </si>
  <si>
    <t>REUMATOLOGÍA</t>
  </si>
  <si>
    <t>ODONTOLOGÍA GENERAL</t>
  </si>
  <si>
    <t>TRATO INADECUADO PROFESIONAL MEDICO</t>
  </si>
  <si>
    <t>HENRY  MEDARDO MARTINEZ</t>
  </si>
  <si>
    <t>AMBULANCIA</t>
  </si>
  <si>
    <t>PEP</t>
  </si>
  <si>
    <t>CONSULTA NEUROLOGÍA CONTROL</t>
  </si>
  <si>
    <t xml:space="preserve">CONSULTA NEUROLOGÍA CONTROL </t>
  </si>
  <si>
    <t>ESPIROMETRIA</t>
  </si>
  <si>
    <t>CONSULTA NEUROLOGIA CONTROL</t>
  </si>
  <si>
    <t>CIRUGÍA PLÁSTICA Y ESTÉTICA</t>
  </si>
  <si>
    <t>ENTE DE CONTROL</t>
  </si>
  <si>
    <t>ALFONSO  GONZALEZ GARZON</t>
  </si>
  <si>
    <t>NEFROLOGÍA</t>
  </si>
  <si>
    <t>JUNTA MEDICA</t>
  </si>
  <si>
    <t>DIANA</t>
  </si>
  <si>
    <t>ACTUALIZACION  DE DATOS</t>
  </si>
  <si>
    <t xml:space="preserve">CONSULTA NEUROLOGÍA 1A VEZ </t>
  </si>
  <si>
    <t>articuladorcentro@compensarsalud.com</t>
  </si>
  <si>
    <t>DEMORA EN LA ATENCIÓN CAJA</t>
  </si>
  <si>
    <t>MEDICINA FAMILIAR</t>
  </si>
  <si>
    <t>ANA LUCRECIA ALVARADO DE ZEA</t>
  </si>
  <si>
    <t xml:space="preserve">SE ENVIA FORMATO DE SOLICITUD DE HISTORIA CLINICA </t>
  </si>
  <si>
    <t>GERIATRÍA</t>
  </si>
  <si>
    <t>ELECTROMIOGRAFIA</t>
  </si>
  <si>
    <t>LACEPEDAV@COMPENSARSALUD.COM</t>
  </si>
  <si>
    <t>ALCIDES RAFAEL ARIZA SIERRA</t>
  </si>
  <si>
    <t>arpa12@gmail.com</t>
  </si>
  <si>
    <t>smhernandezc@compensarsalud.com</t>
  </si>
  <si>
    <t xml:space="preserve">CONSULTA NEUROLOGIA 1A VEZ </t>
  </si>
  <si>
    <t>JOSE HILARIO TORRES ACOSTA</t>
  </si>
  <si>
    <t>APLICACION DE  MEDICAMENTOS</t>
  </si>
  <si>
    <t>CARDIOLOGÍA</t>
  </si>
  <si>
    <t>GUSTAVO  RODRIGUEZ MORALES</t>
  </si>
  <si>
    <t>INCONFORMIDAD POR DIFICULTAD PARA ACCEDER A CITA DE NEUROLOGIA CONTROL EN CLINICOS</t>
  </si>
  <si>
    <t>GILMA MERCEDES MORALES GAMBOA</t>
  </si>
  <si>
    <t xml:space="preserve">BLANCA ELIA TORRES </t>
  </si>
  <si>
    <t>GESTIÓN FARMACEUTICA</t>
  </si>
  <si>
    <t xml:space="preserve">ENTREGA DE MEDICAMENTOS </t>
  </si>
  <si>
    <t>ENTREGA DE MEDICAMENTOS</t>
  </si>
  <si>
    <t>CANCELACIÓN DE CITAS MEDICAS POR PARTE DE CLINICOS</t>
  </si>
  <si>
    <t>INGRESO A PROGRAMA</t>
  </si>
  <si>
    <t>RESULTADOS DE EXAMENES</t>
  </si>
  <si>
    <t>ENTREGA DE INSUMOS</t>
  </si>
  <si>
    <t>INSUMOS</t>
  </si>
  <si>
    <t>EDWARD STIVENT ROA BALLESTEROS</t>
  </si>
  <si>
    <t>EDWARD STIVENT ROA BALLESTEROS CC 1022352700 3202025362 3134804866 JANNETHBALLE2014@GMAIL.COM BOGOTÁ. D.C. TV 18C # 47A - 46 SUR 34 GENERO:MASCULINO NÍVEL EDUCATIVO: UNIVERSITARIO GRUPO ÉTNICO:NO APLICA RÉGIMEN AFILIACIÓN:CONTRIBUTIVO POBLACIÓN ESPECIAL:NO APLICA LIDA YANET BALLESTEROS MORALES CC 51800073 6013874950 3202025362 JANNETHBALLE2014@GMAIL.COM MADRE BOGOTÁ. D.C. TV 18C # 47A - 46 SUR DESDE CAC BOGOTÁ, USUARIO ACTIVO SEGÚN ADRES CON LA ENTIDAD #CAJA DE COMPENSACIÓN FAMILIAR COMPENSAR CONTRIBUTIVO, CON DIAGNÓSTICO CEFALEA, REQUIERE REPROGRAMAR CITA PARA RESONANCIA MAGNETICA DE CEREBRO CON CONTRASTE, RESONANCIA CON ANGIOGRAFIA ARTERIAL ORDEN DEL 01/09/2022 Y AL COMUNICARSE CON LA ENTIDAD, ESTA CITA ES ASIGNADA PARA EL DÍA 07/12/2022 A LAS 09+00 Y 09+20 EN IPS IDIME EL LAGO, SIN EMBARGO, NO SE CUMPLE CON LA OPORTUNIDAD EN LA ASIGNACIÓN DE LA CITA MÉDICA PUES CON RESULTADOS DEBE TENER CITA CON NEUROLOGIA PARA DETERMINAR DIAGNOSTICO Y TRATAMIENTO, LOS SINTOMAS POR LOS QUE CONSULTO INICIALMENTE PERSISTEN, SE REITERA ES NECESARIO REPROGRAMAR LA CITA DE LOS ESTUDIOS Y PROGRAMAR LA CITA CON EL ESPECIALISTA. SE ENVÍA PARA VALIDACIÓN Y GESTIÓN DE ACUERDO A NORMATIVIDAD VIGENTE.</t>
  </si>
  <si>
    <t>NIKOLL ESPINEL</t>
  </si>
  <si>
    <t>JUAN SEBASTIAN RODRIGUEZ SILVA</t>
  </si>
  <si>
    <t>RESULTADOS EXAMENES</t>
  </si>
  <si>
    <t>EXÁMENES DIAGNÓSTICOS</t>
  </si>
  <si>
    <t>PROCEDIMIENTOS DE ENFERMERIA</t>
  </si>
  <si>
    <t>OLGA FRANCIA JARAMILLO JARAMILLO</t>
  </si>
  <si>
    <t>ofjj1975@hotmail.com</t>
  </si>
  <si>
    <t>ENDOCRINOLOGÍA</t>
  </si>
  <si>
    <t>FELICITACIONES</t>
  </si>
  <si>
    <t>NUTRICIÓN Y DIETÉTICA</t>
  </si>
  <si>
    <t xml:space="preserve">MARIA ISABEL CANDIA </t>
  </si>
  <si>
    <t>INFRAESTRUCTURA</t>
  </si>
  <si>
    <t xml:space="preserve">CONSULTA NEUROLOGÍA PEDIATRICA 1A VEZ </t>
  </si>
  <si>
    <t>FISIOTERAPIA</t>
  </si>
  <si>
    <t>ACUEDUCTO DOMICILIARIO</t>
  </si>
  <si>
    <t>HC PARCIAL</t>
  </si>
  <si>
    <t>CAPITAL SALUD DOMICILIARIO</t>
  </si>
  <si>
    <t>VACUNACION</t>
  </si>
  <si>
    <t>PROFESIONALENLACEKENNEDY2@UMS.COM.CO</t>
  </si>
  <si>
    <t xml:space="preserve">JUAN CARLOS  NIZO VILLARREAL </t>
  </si>
  <si>
    <t>PEDIATRÍA</t>
  </si>
  <si>
    <t>JOHN WILLIAM ROJAS BERMUDEZ</t>
  </si>
  <si>
    <t>TRABAJO SOCIAL</t>
  </si>
  <si>
    <t>TERAPIA REHABILITACION PULMONAR</t>
  </si>
  <si>
    <t xml:space="preserve">ANA LUCILA ARIAS </t>
  </si>
  <si>
    <t>rociosalgado18@hotmail.com</t>
  </si>
  <si>
    <t>DICKSON ENRIQUE BELL UZCATEGUI</t>
  </si>
  <si>
    <t>dicksonbell06@gmail.com</t>
  </si>
  <si>
    <t>famibpms@famisanar.com.co</t>
  </si>
  <si>
    <t>CAPILAROSCOPIA</t>
  </si>
  <si>
    <t>PSIQUIATRÍA</t>
  </si>
  <si>
    <t>ANONIMO</t>
  </si>
  <si>
    <t>GENÉTICA</t>
  </si>
  <si>
    <t xml:space="preserve">MARIA ESTHER TORRES </t>
  </si>
  <si>
    <t>ytorresjp@gmail.com</t>
  </si>
  <si>
    <t>VIVIANA CONSTANZA ESQUIVEL RUIZ</t>
  </si>
  <si>
    <t>SAYMARIS  HILARION FRANCO</t>
  </si>
  <si>
    <t>ELECTROCARDIOGRAMA</t>
  </si>
  <si>
    <t>INCAPACIDADES</t>
  </si>
  <si>
    <t>INCAPACIDAD</t>
  </si>
  <si>
    <t>GERALDINE  RAMIREZ MOGOLLON</t>
  </si>
  <si>
    <t>yanethmd25@yahoo.com</t>
  </si>
  <si>
    <t>LUCIANO ANDRES VACA VILLEGAS</t>
  </si>
  <si>
    <t>ADELA  GUERRA ROJAS</t>
  </si>
  <si>
    <t>LESOTOR@compensarsalud.com</t>
  </si>
  <si>
    <t>OXIGENO</t>
  </si>
  <si>
    <t>DERMATOLOGÍA</t>
  </si>
  <si>
    <t>VICKY  PRIETO LOPEZ</t>
  </si>
  <si>
    <t>MARGARITA  URREGO DE FLOREZ</t>
  </si>
  <si>
    <t>florezmar08@hotmail.com</t>
  </si>
  <si>
    <t>POLISOMNOGRAMA</t>
  </si>
  <si>
    <t>yvalbuena@viva1a.com.co</t>
  </si>
  <si>
    <t>CARLOS ARTURO ALZATE  SALDARRIAGA</t>
  </si>
  <si>
    <t>carlosalzatesal@hotmail.com</t>
  </si>
  <si>
    <t>LUIS FELIPE LANCHEROS VACA</t>
  </si>
  <si>
    <t>DIOCELINA  ROJAS DE PEÑA</t>
  </si>
  <si>
    <t>GERMAN  GUERRERO CHAVES</t>
  </si>
  <si>
    <t>TOMA DE MUESTRAS DE LABORATORIO CLÍNICO</t>
  </si>
  <si>
    <t>cpacostam@compensarsalud.com</t>
  </si>
  <si>
    <t>NELLY  RODRIGUEZ CLAVIJO</t>
  </si>
  <si>
    <t>nellyclavijo5921@gmail.com</t>
  </si>
  <si>
    <t>HENRY  GARZON MORA</t>
  </si>
  <si>
    <t xml:space="preserve">CONFIRMACIÓN DE CITAS </t>
  </si>
  <si>
    <t>MARIA ANTONIA GAMBOA DE BERNAL</t>
  </si>
  <si>
    <t>ROSA ADELA ECHAVARRIA ARANGO</t>
  </si>
  <si>
    <t>rositaechavarriaarango@gmail.com</t>
  </si>
  <si>
    <t>REQUIERE CITA DE CONTROL NEUROLOGIA</t>
  </si>
  <si>
    <t>DIANA PATRICIA CARDONA ROMAN</t>
  </si>
  <si>
    <t>FLOR ALBA MARCIALES RIVERA</t>
  </si>
  <si>
    <t>sami_327@hotmail.com</t>
  </si>
  <si>
    <t>CITOLOGIA</t>
  </si>
  <si>
    <t>MARTHA YUDY ARANGUREN BOTIA</t>
  </si>
  <si>
    <t>TERAPIA RESPIRATORIA</t>
  </si>
  <si>
    <t xml:space="preserve">MARIA CECILIA MARTINEZ </t>
  </si>
  <si>
    <t>moralesanguie42@gmail.com</t>
  </si>
  <si>
    <t xml:space="preserve">GINECOLOGIA </t>
  </si>
  <si>
    <t>nodozipaquirapqrs@famisanar.com.co</t>
  </si>
  <si>
    <t>LEVI  TORRES ALZATE</t>
  </si>
  <si>
    <t>alzate_16@outlook.com</t>
  </si>
  <si>
    <t>SULELLY ANDREA GARAVITO HERNANDEZ</t>
  </si>
  <si>
    <t>sulellyandrea@hotmail.com</t>
  </si>
  <si>
    <t>CARMEN ROCIO SANCHEZ VIVAS</t>
  </si>
  <si>
    <t>rociosanchez5199@gmail.com</t>
  </si>
  <si>
    <t>MARIA ANTONIA SORA WILCHES</t>
  </si>
  <si>
    <t>EXONERACIÓN DE COPAGOS</t>
  </si>
  <si>
    <t>INFILTRACIONES</t>
  </si>
  <si>
    <t>FONOAUDIOLOGÍA Y/O TERAPIA DEL LENGUAJE</t>
  </si>
  <si>
    <t>quejas.farmacia@nuevaeps.com.co</t>
  </si>
  <si>
    <t>CLINICA DE HERIDAS</t>
  </si>
  <si>
    <t>LEIDY JOHANA RODRIGUEZ VARGAS</t>
  </si>
  <si>
    <t>ljohana_89@hotmail.com</t>
  </si>
  <si>
    <t>LUZ MERY GONZALEZ RAMIREZ</t>
  </si>
  <si>
    <t>CESAR ARNULFO BONILLA VASQUEZ</t>
  </si>
  <si>
    <t>shairarodriguez01022@gmail.com</t>
  </si>
  <si>
    <t>LINA</t>
  </si>
  <si>
    <t>quejas.cundinamarca@nuevaeps.com.co</t>
  </si>
  <si>
    <t>CARLOS HUMBERTO GOMEZ GUTIERREZ</t>
  </si>
  <si>
    <t>MARIA HILDA HERNANDEZ DE RAMIREZ</t>
  </si>
  <si>
    <t xml:space="preserve">JOSE FRANCISCO HERNANDEZ </t>
  </si>
  <si>
    <t>02939716 OPC-2022-067343</t>
  </si>
  <si>
    <t>ENTREGA INCOMPLETA DE MEDICAMENTOS</t>
  </si>
  <si>
    <t>NAZARIO  CARDENAS LEON</t>
  </si>
  <si>
    <t>HAROLD STEVEN HERNANDEZ MARIÑO</t>
  </si>
  <si>
    <t xml:space="preserve">BLANCA CECILIA JIMENEZ </t>
  </si>
  <si>
    <t>dorasuarez5410@gmail.com</t>
  </si>
  <si>
    <t>MARIA FRANCELINA ROBLES FORERO</t>
  </si>
  <si>
    <t>personalizamostusideas@gmail.com</t>
  </si>
  <si>
    <t>MASSIEL KINSKI LEON RODRIGUEZ</t>
  </si>
  <si>
    <t>JOSHUA EMANUEL RAMOS CARDOZO</t>
  </si>
  <si>
    <t xml:space="preserve">AU-STD3267  SRA LORENA- MADRE -   TEL-  3012088186  ACEPTA CITA SE DAN INDICACIONES PARA ASISTIR, DICE ENTENDER  NEUROLOGÍA PEDIÁTRICA COMPENSAR PRESENCIAL (Primera Vez) 16/11/2022 03:30 p.m. FREDY ALBERTO FORERO SANCHEZ
</t>
  </si>
  <si>
    <t>SERVICIO NO CAPITADO</t>
  </si>
  <si>
    <t>JUAN JOSE MARTINEZ GUTIERREZ</t>
  </si>
  <si>
    <t>DESDE EL PASADO VIERNES 14 DE OCTUBRE ESTOY PENDIENTE QUE CLÍNICOS PROGRAMAS DE ATENCIÓN (CARRERA 15 NO. 98 - 37) PROGRAME LA MONITORIZACIÓN ELECTROENCEFALOGRÁFICA POR VIDEO Y RADIO A MI HIJO JUANJOSÉ MARTÍNEZ GUTIÉRREZ, MENOR DE 13 AÑOS. ESE MISMO DÍA HICIERON, UN TAL ESCALAMIENTO (RADICADO ESCALAMIENTO 11484795), EL CUAL SÓLO ES UN GRAN NOMBRE PORQUE PASAN MÁS DE LOS 5 DÍAS HÁBILES PARA DAR RESPUESTA Y AÚN BRILLA POR SU AUSENCIA. PERO COMO ME URGE ESTE PROCEDIMIENTO, LLAMÉ EL JUEVES 20 DE OCTUBRE, Y PAOLA PÉREZ ME COMUNICÓ QUE PONDRÍA UNA OBSERVACIÓN PARA LA ATENCIÓN DE MI CASO. HOY MARTES 25 DE OCTUBRE, VUELVO A LLAMAR Y CONTESTA MARTHA SÁNCHEZ QUIEN ME INFORMÓ QUE ESTUVIERA PENDIENTE PORQUE EL CASO AÚN ESTABA EN ESCALAMIENTO. ASÍ LAS COSAS, SOLICITO QUE CLÍNICOS PROGRAMAS DE ATENCIÓN LE PROGRAME URGENTEMENTE LA AUTORIZACIÓN DE MONITORIZACIÓN ELECTROENCEFALOGRÁFICA POR VIDEO Y RADIO A MI HIJO.</t>
  </si>
  <si>
    <t>MARIA ESPERANZA VEGA PUERTAS</t>
  </si>
  <si>
    <t>RESPETUOSAMENTE ME PERMITO ENVIAR ORDENES MÉDICA CON EL OBJETIVO DE CONTINUAR TRÁMITES CORRESPONDIENTES.</t>
  </si>
  <si>
    <t>TUT-2022146-13000</t>
  </si>
  <si>
    <t>mcgranobles@compensarsalud.com</t>
  </si>
  <si>
    <t xml:space="preserve">AU-STD3190  VICKY  PRIETO LOPEZ TELEFONO 3142129823  AUTORIZACION   ACEPTA CITA
ME PERMITO INFORMARLE QUE LA CITA SOLICITADA SE PROGRAMA PARA PACIENTE IDENTIFICADO(A) CC:  52845960
PACIENTE: VICKY  PRIETO LOPEZ
CONSULTA: NEUROLOGÍA  PRESENCIAL
DÍA: 15 DE NOVIEMBRE DE 2022
HORA: 07:00 AM
PROFESIONAL: CARLOS MANUEL CARDENAS JAUREGUI	
SEDE: AMÉRICAS (AV. AMÉRICAS No 65- 09 FRENTE A LA ESTACIÓN DE TRANSMILENIO PRADERA)
POR FAVOR ASISTIR CON AUTORIZACIÓN VIGENTE, DOCUMENTO IDENTIDAD, LLEGAR 20 MINUTOS ANTES  </t>
  </si>
  <si>
    <t>EN20220000463681</t>
  </si>
  <si>
    <t>"Cordial Saludo
Informo que el día de hoy 01/11/2022 se está realiza el procedimiento."</t>
  </si>
  <si>
    <t>EN20220000463711</t>
  </si>
  <si>
    <t>BIANCA  DE OLIVEIRA ÑAÑEZ</t>
  </si>
  <si>
    <t>#IVRBOG_1.3.4 USUARIA SE COMUNICA PARA PONER QUEJA EN NOMBRE DE SU HIJA ACTIVO SEGÚN ADRES CON LA ENTIDAD #CAJA DE COMPENSACIÓN FAMILIAR COMPENSAR CONTRIBUTIVO CON DIAGNÓSTICO PROBLEMA MENTAL DE TRASTORNO DE COMPORTAMIENTO Y CONDUCTA , TRASTORNOS NO ORGÁNICOS DE EL SUEÑO MANIFIESTA INCONFORMIDAD CON LA EPS POR QUE NECESITA CONSULTA DE PRIMERA VEZ POR ESPECIALISTA POR NEUROLOGÍA PEDIÁTRICA EN EL MENOR TIEMPO POSIBLE . SE ENVÍA PARA VALIDACIÓN Y GESTIÓN DE ACUERDO CON NORMATIVIDAD VIGENTE.</t>
  </si>
  <si>
    <t xml:space="preserve">AU-STD3272  SR LUIS ÑAÑEZ - ABUELO   TEL- 3118044702- 9312840-  ACEPTA CITA SE DAN INDICACIONES PARA ASISTIR, DICE ENTENDER  NEUROLOGÍA PEDIÁTRICA COMPENSAR PRESENCIAL (Primera Vez) 13/12/2022 02:00 p.m. SEBASTIAN POSADA BUSTOS
</t>
  </si>
  <si>
    <t>EN20220000463891</t>
  </si>
  <si>
    <t>JOSE DEJESUS CRUZ TOVAR</t>
  </si>
  <si>
    <t xml:space="preserve">AU-STD3193 TELEFONO  AUTORIZACION 221394562329293    NO RESPONDEN 2632748 3125284927 MENSAJE DE VOZ 
RESPUESTA A EPS EN SAIA
ME PERMITO INFORMARLE QUE LA CITA SOLICITADA SE PROGRAMA PARA PACIENTE IDENTIFICADO(A) CC:  17024196
PACIENTE: JOSE DEJESUS CRUZ TOVAR
CONSULTA: NEUROLOGÍA  PRESENCIAL
DÍA: 22 DE NOVIEMBRE DE 2022
HORA: 2:00 PM
PROFESIONAL: CARLOS MANUEL CARDENAS JAUREGUI	
SEDE: AMÉRICAS (AV. AMÉRICAS No 65- 09 FRENTE A LA ESTACIÓN DE TRANSMILENIO PRADERA)
POR FAVOR ASISTIR CON AUTORIZACIÓN VIGENTE, DOCUMENTO IDENTIDAD, LLEGAR 20 MINUTOS ANTES  
</t>
  </si>
  <si>
    <t>EN20220000463905</t>
  </si>
  <si>
    <t>PQRD REGULAR DATOS DEL AFECTADO: JOSE FRANCISCO HERNANDEZ CC 11338933 3123535781 3057748501 JH020261@GMAIL.COM SOACHA KRA 3 # 30-130 BLOQUE 1 APTO 101 #IVRNAL_2.2USUARIO SEGÚN ADRES ACTIVA CON LA ENTIDAD #CAJA DE COMPENSACIÓN FAMILIAR COMPENSAR CONTRIBUTIVO CON DIAGNÓSTICO GASTRITIS CRÓNICA, INSOMNIO, MIGRAÑA PERDIDA DE LA MEMORIA MANIFIESTA INCONFORMIDAD YA QUE REQUIERE DE LA PROGRAMACIÓN Y PRESTACIÓN EFECTIVA DE CONSULTA DE PRIMERA VEZ CON ESPECIALIDAD EN NEUROLOGÍA AUTORIZADOS PAR LA IPS CLÍNICOS PROGRAMAS DE ATENCIÓN PERO EN LA ENTIDAD LE INDICAN QUE HAY QUE ESCALAR EL CASO QUE ELLO LO LLAMAN QUE SO DEMORA 5 DÍAS Y DESDE EL 5 /10 /2022 ESTA ESPERANDO , Y REQUIERE DE LA CITA LO MÁS PRONTO Y TRAS ESO SE DEMORAN MAS DE 1 HORA PARA CONTESTAR LA LÍNEAS DE ATENCIÓN 4324046- 3183903701 SE ENVÍA PARA VALIDACIÓN Y GESTIÓN DE ACUERDO CON NORMATIVIDAD VIGENTE.</t>
  </si>
  <si>
    <t>"Señor(a)
JOSE FRANCISCO HERNANDEZ 
jh020261@gmail.com
Reciba un cordial saludo,
En atención a su comunicado recibido por esta Coordinación donde nos solicita asignación de consulta médica especializada de Neurologia para el paciente JOSE FRANCISCO HERNANDEZ  identificado con CC No. 11338933; queremos manifestarle que todos los aspectos de su comunicación fueron revisados con detenimiento e interés.
De acuerdo con su solicitud y previa verificación, se asigna cita médica especializada, de la siguiente manera:
Especialidad: Neurologia
Fecha: 05/11/2022
Hora: 10:20 am
Profesional: DANNY EFRAIN SANDOVAL CASTILLO
Sede: America
Sede Américas: Avenida Américas No. 65- 09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</si>
  <si>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EN20220000463922</t>
  </si>
  <si>
    <t>JUAN MANUEL VARGAS GUALDRON</t>
  </si>
  <si>
    <t>PQRD REGULAR DATOS DEL AFECTADO: JUAN MANUEL VARGAS GUALDRON TI 1012357768 6012237908 3507789570 KARENCITA.GUALDRON.7@GMAIL.COM BOGOTÁ. D.C. CARRERA 88, # 75 - 27 KAREN VIVIANA GUALDRON OSORIO CC 1012338344 6012237908 3507789570 KARENCITA.GUALDRON.7@GMAIL.COM OTRO BOGOTÁ. D.C. CARRERA 88, # 75 - 27 #RAD20222100012739342 USUARIO ACTIVO SEGÚN ADRES CON LA ENTIDAD #CAJA DE COMPENSACIÓN FAMILIAR COMPENSAR CONTRIBUTIVO. CADA VEZ QUE SOLICITO UNA CITA PARA MI HIJO POR EL ÁREA DEL SEGUIMIENTO DE NEUROLOGÍA PEDIÁTRICA, DEBIDO A QUE MI HIJO TIENE EN ESTUDIO UNA ENFERMEDAD *MIASTENIA GRAVIS, ME REMITEN A LA IPS CLÍNICOS DONDE SIEMPRE QUE LLAMO NO TIENEN AGENDA NI CON EL DOCTOR QUE ATIENDE A MI HIJO FREDY FORERO NI CON NINGUNO Y EN COMPENSAR SOLO DICEN QUE DEPENDO DE LA IPS Y ES UNA SITUACIÓN QUÉ PASA SIEMPRE QUE NECESITO UNA CITA DE SEGUIMIENTO, Y CUANDO ME DAN LAS CITA ME TOCA ESPERAR MÁS DE DOS MESES. REQUIERO CON PRIORIDAD LA CITA PARA HIJO. ADJUNTO CORREO DONDE DICEN QUE ME DARÁN RESPUESTA EL 9 DE OCTUBRE, RESPUESTA QUE AÚN ESTOY ESPERANDO.</t>
  </si>
  <si>
    <t xml:space="preserve">AU-STD3195  KAREN GUALDRON- MADRE -   TEL-  3507789570  ACEPTA CITA SE DAN INDICACIONES PARA ASISTIR, DICE ENTENDER  NEUROLOGÍA PEDIÁTRICA COMPENSAR PRESENCIAL (Control) 23/11/2022 04:00 p.m. FREDY ALBERTO FORERO SANCHEZ
</t>
  </si>
  <si>
    <t>EN20220000463956</t>
  </si>
  <si>
    <t>LIZZETTE PAOLA LUGO RAMIREZ</t>
  </si>
  <si>
    <t>PQRD REGULAR DATOS DEL AFECTADO: LIZZETTE PAOLA LUGO RAMIREZ CC 1014209760 6014766959 3228312348 LIZZIECUTTIE@GMAIL.COM BOGOTÁ. D.C. 76 D # 108-76, PISO 2 #CHAT #EFECTIVO USUARIO ACTIVO SEGÚN ADRES CON LA ENTIDAD #CAJA DE COMPENSACIÓN FAMILIAR COMPENSAR CONTRIBUTIVO, CON DIAGNÓSTICO MIGRAÑA, REQUIERE PROGRAMACIÓN DE COITA DE CONTROL DE NEUROLOGÍA CON EL DOCTOR CARLOS MANUEL CÁRDENAS JÁUREGUI EN LA IPS CLÍNICOS, PARA CONTROL DE MEDICAMENTO BIOLÓGICO, CON ORDEN MEDICA DEL 01/09/2022, TAMBIÉN SOLICITA PROGRAMACIÓN DE CITA DE FISIATRÍA CON ORDEN MEDICA DEL 08/09/222. SE ENVÍA PARA VALIDACIÓN Y GESTIÓN DE ACUERDO A NORMATIVIDAD VIGENTE.</t>
  </si>
  <si>
    <t xml:space="preserve">AU-STD3196  LIZZETTE PAOLA LUGO RAMIREZ TELEFONO 3228312348  AUTORIZACION 222444559464278   ACEPTA CITA
ME PERMITO INFORMARLE QUE LA CITA SOLICITADA SE PROGRAMA PARA PACIENTE IDENTIFICADO(A) CC:  1014209760
PACIENTE: LIZZETTE PAOLA LUGO RAMIREZ
CONSULTA: NEUROLOGÍA  PRESENCIAL
DÍA: 23 DE NOVIEMBRE DE 2022
HORA: 12:36 PM
PROFESIONAL: CARLOS MANUEL CARDENAS JAUREGUI	
SEDE: AMÉRICAS (AV. AMÉRICAS No 65- 09 FRENTE A LA ESTACIÓN DE TRANSMILENIO PRADERA)
POR FAVOR ASISTIR CON AUTORIZACIÓN VIGENTE, DOCUMENTO IDENTIDAD, LLEGAR 20 MINUTOS ANTES  </t>
  </si>
  <si>
    <t>EN20220000464040</t>
  </si>
  <si>
    <t>MARIA ISABEL GARZON CALDERON</t>
  </si>
  <si>
    <t>Señor(a)
MARIA ISABEL GARZON CALDERON
migc2169@gmail.com
Reciba un cordial saludo,
En atención a su comunicado recibido por esta Coordinación donde nos solicita asignación de consulta médica especializada de Neurologia para el paciente MARIA ISABEL GARZON CALDERON identificado con CC No. 39795226; queremos manifestarle que todos los aspectos de su comunicación fueron revisados con detenimiento e interés.
De acuerdo con su solicitud y previa verificación, se asigna cita médica especializada, de la siguiente manera:
Especialidad: Neurologia
Fecha: 10/11/2022
Hora: 06:30 pm
Profesional: JUAN DIEGO VARGAS JARAMILLO
Sede: calle 98
Sede Calle 98: Carrera. 15 No. 98 - 37 Barrio Chico
Se realiza varios intentos de llamadas al número celular 3158272710 (NO DEJA ENVIAR MENSAJE DE VOZ) el día 02 de Noviembre a las 02:34 PM , por lo tanto no se logra establecer comunicación con usted para informar  datos de programación de consulta de Neurologia.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t>
  </si>
  <si>
    <t>EN20220000464367</t>
  </si>
  <si>
    <t>#RAD20229300402585172 #PETICIÓNDIRECTA USUARIO SEGÚN ADRES ACTIVO CON LA EPS #CAJA DE COMPENSACIÓN FAMILIAR COMPENSAR, VERIFICANDO ARCHIVO ADJUNTO REQUIERE CITA DE CONTROL POR NEUROLOGÍA EN CLÍNICOS IPS, CON LA DRA JENNIFER NATALIE MARIÑO ENRÍQUEZ. SE ADJUNTA ARCHIVO</t>
  </si>
  <si>
    <t>CITA YA ASIGNADA POR AU-JOBANNA-  02/11/2022 06:00 a.m. LORENA KATHERINE CASAS DUARTE</t>
  </si>
  <si>
    <t>EN20220000461837</t>
  </si>
  <si>
    <t>PACIENTE MANIFIESTA INCONFORMIDAD EN CUANTO A LA DISPONIBILIDAD DE CITA NEUROLOGIA YA QUE RECIERE DE PROGRAMACION CON LA PROFESIONAL CAROL RUEDA PARA EL MES DE DICIEMBRE AGARDECE PRONTA RESPUESTA. YA TIENE UN ESCALAMIENTO CON LA SUPER SALUD CON EL NUMERO 20222100012501332.</t>
  </si>
  <si>
    <t xml:space="preserve">AU-STD3199 LUZ MERY GONZALEZ RAMIREZ TELEFONO 3123454325  AUTORIZACION 222648589608633    ACEPTA CITA 
ME PERMITO INFORMARLE QUE LA CITA SOLICITADA SE PROGRAMA PARA PACIENTE IDENTIFICADO(A) CC:  1013592297
PACIENTE: LUZ MERY GONZALEZ RAMIREZ 
CONSULTA: NEUROLOGÍA  PRESENCIAL
DÍA: 17 DE DICIEMBRE DE 2022
HORA: 09:00 AM
PROFESIONAL: KAROL PAOLA RUEDA VERGARA	
SEDE: AMÉRICAS (AV. AMÉRICAS No 65- 09 FRENTE A LA ESTACIÓN DE TRANSMILENIO PRADERA)
POR FAVOR ASISTIR CON AUTORIZACIÓN VIGENTE, DOCUMENTO IDENTIDAD, LLEGAR 20 MINUTOS ANTES  </t>
  </si>
  <si>
    <t>EN20220000461358</t>
  </si>
  <si>
    <t>BRYAM ORLANDO GODOY MARIN</t>
  </si>
  <si>
    <t>PACIENTE TUVO ACCIDENTE DESDE JUNIO Y NECESITA URGENTE CITA DE EVALUACION ORTOPTICA EN AMBOS OJOS, SONSULTA OFTALMOLOGIA, Y CONSULTA DE NEUROLOGIA EN CLINICOS SE REQUIEREN ESTA CITAS URGENTES PARA EL PACIENTE ORLANDOGODOY12@HOTMAIL.COM CEL 3222584549 GRACIAS.</t>
  </si>
  <si>
    <t>Señor(a)
LILIA MARIN
lilimarinvillalba@hotmail.com
Reciba un cordial saludo,
En atención a su comunicado recibido por esta Coordinación donde nos solicita asignación de consulta médica especializada de Neurologia para el paciente BRYAM ORLANDO GODOY MARIN identificado con CC No. 1022425326; queremos manifestarle que todos los aspectos de su comunicación fueron revisados con detenimiento e interés.
De acuerdo con su solicitud y previa verificación, se asigna cita médica especializada, de la siguiente manera:
Especialidad: Neurologia
Fecha: 03/11/2022
Hora: 10:12 AM
Profesional: ENID YAMILE BARBOSA MARTINEZ
Sede: CALLE 98
Sede Calle 98: Carrera. 15 No. 98 - 37 Barrio Chico
Se precisa que el día 01 de Noviembre a las 05:24 PM, se estableció comunicación con la Sra. LILIA MARIN (mamá) en calidad de peticionario al número telefónico 3222584549, a quien se informa datos de consulta.  Usuaria acepta información.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</si>
  <si>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EN20220000464652</t>
  </si>
  <si>
    <t>GLORIA STELLA HERNANDEZ GUERRERO</t>
  </si>
  <si>
    <t>SE ACERCA USUARIA QUIEN TENIA PROGRAMADA CONSULTA DE REFORMULACIÓN HOY 28.10.2022 SIN EMBARGO AYER SE COMUNICARON PARA CANCELAR Y LA PERSONA LE REAGENDA SERVICIO PARA EL 17.11.2022 SIN EMBARGO ELLA SE ENCUENTRA SIN MEDICAMENTO, NO ES LA PRIMERA VEZ QUE OCURRE ES ALGO RECURRENTE CON ESTA INSTITUCIÓN QUIEN INCUMPLE CON ATENCIÓN A LOS USUAIROS POR LO ANTERIOR SOLICITA SE ADELANTE DE MANERA PRIORITARIA ESTA CONSULTA DE NEUROLOGIA SOLICITA SEA PRESENCIAL, PARA REVISIÓN DE RESULTADOS Y REFORMULACIÓN. ADEMAS REQUIERE CONSULTA 1 VEZ MEDICINA FISICA Y REHABILITACIÓN TIENE CASO 11563301 SIN RESPUESTA POR LO CUAL SOLICITA PROGRAMACIÓN PRIORITARIA DE ESTA COSULTA TAMBIEN.</t>
  </si>
  <si>
    <t xml:space="preserve">AU-STD3201 SRA GLORIA STELLA HERNANDEZ GUERRERO  TEL- 3125751408  ACEPTA ADELANTAR CITA CON OTRO DR. SE DAN INDICACIONES PARA ASISTIR, DICE ENTENDER  NEUROLOGÍA COMPENSAR PRESENCIAL (Control) 03/11/2022 09:48 a.m. DIANA CAROLINA TORRES CASTELLANOS
</t>
  </si>
  <si>
    <t>EN20220000461865</t>
  </si>
  <si>
    <t>LA IPS CLINICOS SIEMPRE NIEGA EL SERVICIO DE SALUD, ARGUMENTADO QUE NO HAY AGENDA. RAZON POR LA CUAL SOLICITO A COMPENSAR MI EPS SOLUCIONAR ESTA NEGACION DE SERVICIO POR AGENDA Y DARME LA ATENCION QUE REQUIERO PORQUE MI SALUD NEUROLOGICA SE ENCUENTRA MUY AFECTADA.</t>
  </si>
  <si>
    <t xml:space="preserve">
CORDIAL SALUDO
EN ATENCIÓN A SU COMUNICADO RECIBIDO POR ESTA COORDINACIÓN DONDE NOS SOLICITA ASIGNACIÓN DE CONSULTA MÉDICA ESPECIALIZADA DE NEUROLOGÍA PARA EL (LA) PACIENTE  MARIA ESPERANZA VEGA PUERTAS IDENTIFICADO(A) CON CC NO. 41661821; QUEREMOS MANIFESTARLE QUE TODOS LOS ASPECTOS DE SU COMUNICACIÓN FUERON REVISADOS CON DETENIMIENTO E INTERÉS. 
DE ACUERDO CON SU SOLICITUD Y PREVIA VERIFICACIÓN, SE ASIGNA CITA MÉDICA ESPECIALIZADA, DE LA SIGUIENTE MANERA: 
ESPECIALIDAD: NEUROLOGÍA
DIA: MARTES
FECHA:   15 DE NOVIEMBRE DE 2022
HORA: 06:24 AM
PROFESIONAL: LESLIE YADIRA ORTEGA HERNÁNDEZ	
SEDE: CALLE 98 (CARRERA 15 NO 98 -37 BARRIO CHICO)
NOTA: POR FAVOR ASISTIR CON AUTORIZACIÓN VIGENTE, DOCUMENTO IDENTIDAD Y LLEGAR CON 20 MINUTOS DE ANTICIPACIÓN PARA TRÁMITES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 
</t>
  </si>
  <si>
    <t>EN20220000461174</t>
  </si>
  <si>
    <t>JOHN HERNAN MEDRANDA ROSASCO</t>
  </si>
  <si>
    <t>ESTOY HACE UN MES CON UNA GRIPA QUE PARECE COVID, MUY ENFERMO HACE 15 DIAS PEDI UNA CITA CON LA DRA NELLY BARRETO, SOY PACIENTE DE CRONICOS POR QUE TUVE UN INFARTO HACE UNOS AÑOS, SOY AFILIADO QUE PAGA, Y TRABAJA PARA PAGAR, ENTRE MI ESPOSA (46662762) Y YO PAGAMOS ALGO MAS DE $700.000 PESOS MENSUALES POR LA SALUD, PERO QUEDE DESCONCERTADO AL VER QUE A LOS QUE ATENDIAN BIEN ERA A LOS AMIGOS Y A LOS QUE NO PAGAN. DESPUES DE LA ESPERA DE CASI 15 DIAS PENSE QUE HIBA A MORIR, FUI Y ME ATIENDE HOY A LAS 12:12 PM LA SEÑORA DEL PISO 1, ME ENVIA A LA CONSULTA DE LA DOCTORA NELLY BARRETO Y NO ME ANOTO, POR LO TANTO DESPUES DE HABER PAGADO, PERDIDO CASI 1 MES DE LA CITA, ME ESTOY MURIENDO, UNA HORA DE TRABAJO PERDIDO ESPERANDO QUE ME LLAMARAN Y NUNCA LO HICIERON, SALI CORRIENDO ENFERMO A MI TRABAJO POR QUE NO TENGO PARA ESPERAR 4 O LAS HORAS QUE LA SEÑORA DESEE QUE ESPERE O ME ANOTE. HOY VOY A IR DONDE UN MEDICO PARTICULAR POR QUE SI NO ME MUERO CON ESTA GRIPA O COVID, ESPERARIA DE PARTE UDS QUE SON LOS QUE TIENEN ESOS TRABAJADORES NEGLIGENTES, MALOS, INHUMANOS, POR FAVOR AL MENOS ME RECONOZCAN LA FACTURA DEL MEDICO Y LO QUE PERDI ALLA EN LA EPS ($3.500, QUE PAGUE POR LA CONSULTA Y NO ME FUE REEMBOLSADO) DE TODAS MANERAS PONDRE MI QUEJA A LA SUPERSALUD A VER SI ESO PUEDA SERVIRNOS A LOS COLOMBIANOS TRABAJADORES</t>
  </si>
  <si>
    <t>Buenos dias
en respuesta a PQR, 
El día 26/10/2022 a medio día efectivamente paciente se acerca a mi puesto de trabajo, le recibo documento para activación sin turno porque manifestó que venia a penas a la consulta, verifico en sistema paciente tenia cita a las 12:16, al momento de acercarse a mi llega a las 12:13, realizo activación a las 12:14, dos minutos antes de la cita, pasada una hora el paciente baja a sala me trata muy mal y de manera grosera, humillante y demasiado ofuscado refiriendo que la Dra. Nelly Barreto le indica que jamás fue activo por mi, reviso histórico de citas encontrando que Pte. esta activo, a tiempo y con la Dra. Nelly, en ese momento la llamo y le comento lo sucedido a lo que ella me responde que el Pte. efectivamente estaba activo, pero qué no aparecía en lista de llegadas sino manifiesta que "Alguien" le dio la respectiva salida.
Presentamos excusas por lo sucedido ya que se trató de un error de sistema SAP.</t>
  </si>
  <si>
    <t>EN20220000464734</t>
  </si>
  <si>
    <t>JESUS GERARDO FLOREZ CASTILLO</t>
  </si>
  <si>
    <t xml:space="preserve">
RAD20229500112826512, USUARIO ACTIVO SEGÚN ADRES CON LA ENTIDAD #CAJA DE COMPENSACIÓN FAMILIAR COMPENSAR CONTRIBUTIVO. SE SOLICITA UNA CITA CON NEUROLOGÍA POR ACV HACE 2 MESES, ES MUY URGENTE SE ESTA DETERIORANDO LA SALUD; LA RESPUESTA DE LA ENTIDAD ES "NO SE HABILITADO AGENDA PARA ESA PROFESIÓN", ENTIDAD( HOSPITAL UNIVERSITARIO SAN RAFAEL).
</t>
  </si>
  <si>
    <t>CITA YA PROGRAMADA POR AU- CAROLINA - 19/11/2022 09:36 a.m DANNY EFRAIN SANDOVAL CASTILLO</t>
  </si>
  <si>
    <t>EN20220000464275</t>
  </si>
  <si>
    <t>LIBIA DIANETH SUAREZ GARAVITO</t>
  </si>
  <si>
    <t xml:space="preserve">AU-STD3205  LIBIA DIANETH SUAREZ GARAVITO TELEFONO 3228376925  AUTORIZACION   ACEPTA CITA
ME PERMITO INFORMARLE QUE LA CITA SOLICITADA SE PROGRAMA PARA PACIENTE IDENTIFICADO(A) CC:  52067005
PACIENTE: LIBIA DIANETH SUAREZ GARAVITO
CONSULTA: NEUROLOGÍA  PRESENCIAL
DÍA: 08 DE NOVIEMBRE DE 2022
HORA: 08:36 AM
PROFESIONAL: GIOVANNY ALEXANDER CORTES BERNAL	
SEDE: AMÉRICAS (AV. AMÉRICAS No 65- 09 FRENTE A LA ESTACIÓN DE TRANSMILENIO PRADERA)
POR FAVOR ASISTIR CON AUTORIZACIÓN VIGENTE, DOCUMENTO IDENTIDAD, LLEGAR 20 MINUTOS ANTES  
</t>
  </si>
  <si>
    <t>EN20220000464859</t>
  </si>
  <si>
    <t>CARLOS GABRIEL SANTAMARIA CARRILLO</t>
  </si>
  <si>
    <t>ASUNTO: TOTAL SALUD CONTACTO: GLADYS ROBERTINA CARRILLO VERANO CASO: 04494992 FECHA DE VENCIMIENTO: 2/11/2022 PRIORIDAD: NORMAL COMENTARIOS: BUNAS TARDES, PARA DENUNCIAR AL PRESTADOR DE SERVICIOS CLINICOS IPS ,DEBIDO A QUE DESDE EL DIA 3 DE AGOSTO HE LLAMADA PARA SOLICITAR UNA CITA PARA MI HIJO QUE ES EPILEPTICO Y QUIEN REQUIERE MANEJO POR NEUROLOGIA Y ES LA HORA QUE NO ME HAN DADO RESPUESTA ,SOLO CONTESTAN QUE NO HAY AGENDA , ESTO ME PARECE UN ATROPELLO CON LA SALUD DE NOSOTROS , YO LLEVO MUCHOS AÑOS COTIZANDO EN COMPENSAR Y NO ME PARECE JUSTO EL TRATO QUE NOS DAN A SUS USURARIOS. GLADYS ROBERTINA CARRILLO VERANO 51865598</t>
  </si>
  <si>
    <t>Señor(a)
CARLOS GABRIEL SANTAMARIA CARRILLO
willysantamaria@yahoo.com
Reciba un cordial saludo,
Paciente que ya cuenta con cita asignada asi:
En atención a su comunicado recibido por esta Coordinación donde nos solicita asignación de consulta médica especializada de Neurologia para el paciente CARLOS GABRIEL SANTAMARIA CARRILLO identificado con CC No. 1030598894; queremos manifestarle que todos los aspectos de su comunicación fueron revisados con detenimiento e interés.
De acuerdo con su solicitud y previa verificación, se asigna cita médica especializada, de la siguiente manera:
Especialidad: Neurologia
Fecha: 21/11/2022
Hora: 01:10 pm
Profesional: DANNY EFRAIN SANDOVAL CASTILLO
Sede: Americas
Sede Américas: Avenida Américas No. 65- 09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</si>
  <si>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EN20220000460910</t>
  </si>
  <si>
    <t>GLORIA AYDE MELO LOPEZ</t>
  </si>
  <si>
    <t>TENGO UNA ORDEN PARA NEUTOLOGO DESDE EL 17 DE JUNIO DEL 2022, LA HE RADICADO POR DIFERENTES MEDIOS, Y EN ÚLTIMO QUEDÓ ESCALADA EL DÍA 8 DE AGOSTO DEL 2022, ME DIJERON QUE EN CINCO (5) DÍAS HÁBILES ME LLAMABAN, PERO AL NO RECIBIR CONTACTO, EL DÍA 31 DE AGOSTO VOLVÍ A COMUNICARME, DONDE ME DIJERON QUE QUEDABA EN LISTA, MOMENTO DESDE EL CUAL NO VOLVÍ A RECIBIR LLAMADA O CORREO ALGUNO CON EL AGENDAMIENTO. POR LO ANTERIOR, SOLICITO QUE DE MANERA INMEDIATA SE ME FIJE LA FECHA Y HORA PARA MI CITA DE NEUROLOGÍA, LA CUAL ES DE IMPORTANCIA ALTA PARA MI SALUD.</t>
  </si>
  <si>
    <t xml:space="preserve">AU-STD3207  SRA GLORIA MELO -  TEL- 3175132372 ACEPTA CITA SE DAN INDICACIONES PARA ASISTIR, DICE ENTENDER  NEUROLOGÍA COMPENSAR PRESENCIAL (Primera Vez) 03/11/2022 08:12 a.m. ENID YAMILE BARBOSA MARTINEZ
</t>
  </si>
  <si>
    <t>EN20220000463323</t>
  </si>
  <si>
    <t>RUBEN ALFONSO ORTIZ PALENCIA</t>
  </si>
  <si>
    <t>PACIENTE MANIFIESTA INCONFORMIDAD YA QUE REQUIERE DE UNA CITA CON OTORRINO Y POR NEUROLOGIA A LA FECHA NO HA SIDO POSIBLE QUE SE LAS PROGRAMEN REQUIERE DE ESTAS CITAS LO ANTES POSIBLE YA QUE LA DEMORA ESTA AFECTANDO LA SALUD DEL PACIENTE . DE IGUAL MANERA PACIENTE REQFIERE QUE POR PARTE DE ASISTIR NUNCA LE REALIZAN EL ENVIO DE LOS RESULTADOS DE LABORATORIOS Y APOYOS DIAGNOSTICOS AL CORREO SOLICITA QUE SE VALIDE QUE PASA SI ES UN PROBLEMA INTERNO O ES QUE DEL AREA CORRESPONDIENTE NO HACEN LA GESTION DE ENVIO. QUEDA ATENTO</t>
  </si>
  <si>
    <t xml:space="preserve">AU-STD3208 RUBEN ALFONSO ORTIZ PALENCIA TELEFONO 6944252  AUTORIZACION   ACEPTA CITA
ME PERMITO INFORMARLE QUE LA CITA SOLICITADA SE PROGRAMA PARA PACIENTE IDENTIFICADO(A) CC:  79324753
PACIENTE: RUBEN ALFONSO ORTIZ PALENCIA
CONSULTA: NEUROLOGÍA  PRESENCIAL
DÍA: 08 DE NOVIEMBRE DE 2022
HORA: 07:00 AM
PROFESIONAL: GIOVANNY ALEXANDER CORTES BERNAL	
SEDE: AMÉRICAS (AV. AMÉRICAS No 65- 09 FRENTE A LA ESTACIÓN DE TRANSMILENIO PRADERA)
POR FAVOR ASISTIR CON AUTORIZACIÓN VIGENTE, DOCUMENTO IDENTIDAD, LLEGAR 20 MINUTOS ANTES  
</t>
  </si>
  <si>
    <t>EN20220000462939</t>
  </si>
  <si>
    <t xml:space="preserve">	79893271</t>
  </si>
  <si>
    <t xml:space="preserve">JOHN WAYNE HERNANDEZ RODRIGUEZ </t>
  </si>
  <si>
    <t xml:space="preserve">	3214765953</t>
  </si>
  <si>
    <t>MI QUEJA NUEVAMENTE ES POR EL MAL SERVICIO DE SU CALL CENTER, ME REMITEN CON EL ASISTIR SOACHA, EN DONDE DISCRIMINAN A LA POBLACIÓN HACEN UN SERVICIO PAUPÉRRIMO, MALO, NEFASTO, NOCIVO PARA LA SALUD DE LOS QUE TENEMOS QUE SUFRIR LA DESGRACIA DE SER AFILIADOS A COMPENSAR QUIEN LOS TERCERIZA CON ASISTIR, ME ENVÍAN DE REDES MEDICAS DE SU AREA DE PSIQUIATRIA A SACAR UNOS EXÁMENES (LOS CUALES YA ME HICIERON) Y SER PUESTO EN SEGUIMIENTO CON MEDICINA INTERNA (CITA QUE NO SE HA CONSEGUIDO), NEUROLOGIA (CITA QUE NO SE HA CONSEGUIDO), Y CLINICA DEL SUEÑO (CITA QUE NO SE HA CONSEGUIDO), PARA VOLVER A SER VALORADO EN SEGUIMIENTO POR PSIQUIATRIA (CITA QUE NO SE HA CONSEGUIDO). NECESITO URGENTEMENTE ESTOS EXÁMENES YA QUE ME ESTOY TENIENDO PROBLEMAS EN MI VIDA LABORAL Y FAMILIAR Y SE ESTA DETERIORANDO MI CALIDAD DE VIDA. NECESITO DE MANERA INMEDIATA LOS SIGUIENTES SERVICIOS MEDICINA INTERNA NEUROLOGIA CLINICA DEL SUEÑO PSIQUIATRIA</t>
  </si>
  <si>
    <t>Señor(a)
JOHN WAYNE HERNANDEZ RODRIGUEZ
wayne-hr@hotmail.com
Reciba un cordial saludo,
En atención a su comunicado recibido por esta Coordinación donde nos solicita asignación de consulta médica especializada de Neurologiapara el paciente JOHN WAYNE HERNANDEZ RODRIGUEZ identificado con CC No. 79893271; queremos manifestarle que todos los aspectos de su comunicación fueron revisados con detenimiento e interés.
De acuerdo con su solicitud y previa verificación, se asigna cita médica especializada, de la siguiente manera:
Especialidad: Neurologia
Fecha: 03/11/2022
Hora: 05:30 pm
Profesional: ENID YAMILE BARBOSA MARTINEZ
Sede: CALLE 98
Sede Calle 98: Carrera. 15 No. 98 - 37 Barrio Chico
Se precisa que el día 01 de Noviembre a las 04:35 PM, se estableció comunicación con el Sr. JOHN WAYNE HERNANDEZ RODRIGUEZ en calidad de Afectado al número telefónico 3214765953, a quien se informa datos de consulta.  Usuaria acepta información.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</si>
  <si>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EN20220000463575</t>
  </si>
  <si>
    <t>FLOR  LEON AVILA</t>
  </si>
  <si>
    <t xml:space="preserve">SE COMUNICA USUARIO MANIFESTANDO SU INCONFORMIDAD INDICANDO QUE TIENE UNA CITA PARA CLÍNICA DEL DOLOR Y CONSULTA PARA NEUROLOGÍA POR ENTIDAD CLÍNICOS DESDE EL MES DE MARZO/22, PERO AL COMUNICARSE LE INDICAN QUE NO HAY DISPONIBILIDAD, LE REALIZAN ESCALAMIENTOS, EL CUAL FUE EN EL MES DE AGOSTO/22, PERO NO LE HAN DADO RESPUESTA. LE HA TOCADO COMPRAR LOS MEDICAMENTOS, YA QUE SON DE SUMA IMPORTANCIA. POR TAL MOTIVO, SOLICITA QUE SE LE BRINDE LA ATENCIÓN DE LAS CONSULTAS QUE TIENE PENDIENTES PORQUE EL RETRASO DE ESTAS LE ESTÁ AFECTADO SU SALUD. TAMBIÉN RESPUESTA POR CORREO FISICO. REQUIERE PRIORIDAD A LA SOLICITUD. DIRECCION: CR 65 B 57 T 67 SUR AP 304 CELULAR: 3134233072 / 3112700721 CORREO ELECTRONICO: ANEAPI79@GMAIL.COM LENNY GOMEZ. CALL CENTER. </t>
  </si>
  <si>
    <t xml:space="preserve">AU-STD3262   FLOR  LEON AVILA   TEL-  3134233072  ACEPTA CITA SE DAN INDICACIONES PARA ASISTIR, DICE ENTENDER.NEUROLOGÍA COMPENSAR PRESENCIAL (Control) 28/11/2022 09:00 a.m. JEIMY NATALIA GIRALDO URREA
</t>
  </si>
  <si>
    <t>EN20220000465053</t>
  </si>
  <si>
    <t>LUIS MANUEL TABARES MIDERO</t>
  </si>
  <si>
    <t>#RAD20222100012781862, USUARIO ACTIVO SEGÚN ADRES CON LA ENTIDAD #CAJA DE COMPENSACIÓN FAMILIAR COMPENSAR CONTRIBUTIVO. HEMOS SOLICITADO CITA CON NEURÓLOGO, DESDE INICIO DEL AÑO (ENERO 2022) Y A LA FECHA NO HEMOS RECIBIDO RESPUESTA POR PARTE DE LA EPS, SE SOLICITADO CON LA EMPRESA CLÍNICOS IPS, PERO HASTA LA FECHA NO SE HA RECIBIDO RESPUESTA CON LA ASIGNACIÓN DE LA CITA. TENIENDO EN CUENTA QUE ES NECESARIO ESTA CITA POR QUE SE SIGUEN PRESENTADOS CASOS DE CONVULSIÓN Y SE REQUIERE CAMBIO DE MEDICAMENTO, PERO ESTO SOLO LO HACE EL NEURÓLOGO Y NO UN MÉDICO GENERAL, NI EL HOSPITAL AL CUAL SE HA LLEVADO A LUIS MANUEL TABARES POR URGENCIAS. LA CONDICIÓN DE ÉL ES UN CHICO CON DISCAPACIDAD COGNITIVA Y LOS DIFERENTES EQUIS ODIOS QUE A PRESENTANDO ESTÁN AFECTANDO MÁS SU SALUD. DE ANTEMANO MUCHAS GRACIAS POR LA GESTIÓN.</t>
  </si>
  <si>
    <t>ASIGNADA EL DIA 25/10/2022 - CORDIAL SALUDO,  
EN ATENCIÓN A SU COMUNICADO RECIBIDO POR ESTA COORDINACIÓN DONDE NOS SOLICITA ASIGNACIÓN DE CONSULTA MÉDICA ESPECIALIZADA DE NEUROLOGÍA PARA EL (LA) PACIENTE LUIS MANUEL TABARES MIDERO  IDENTIFICADO(A) CON CC NO. 1010248749; QUEREMOS MANIFESTARLE QUE TODOS LOS ASPECTOS DE SU COMUNICACIÓN FUERON REVISADOS CON DETENIMIENTO E INTERÉS. 
DE ACUERDO CON SU SOLICITUD Y PREVIA VERIFICACIÓN, SE ASIGNA CITA MÉDICA ESPECIALIZADA, DE LA SIGUIENTE MANERA: 
ESPECIALIDAD: NEUROLOGÍA
DIA: MIERCOLES
FECHA:  09 DE NOVIEMBRE DE 2022
HORA: 4:36 PM
PROFESIONAL: LORENA KATHERINE CASAS DUARTE	
SEDE: CALLE 98 (CARRERA 15 NO 98 -37 BARRIO CHICO)
NOTA: POR FAVOR ASISTIR CON AUTORIZACIÓN VIGENTE, DOCUMENTO IDENTIDAD Y LLEGAR CON 20 MINUTOS DE ANTICIPACIÓN PARA TRÁMITES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 </t>
  </si>
  <si>
    <t>EN20220000460826</t>
  </si>
  <si>
    <t>JORGE ENRIQUE  GAMBOA NIÑO</t>
  </si>
  <si>
    <t xml:space="preserve">
SOLCITO CITA DE NEUROLOGÍA EN CLÍNICOS YA QUE ELLOS INDICAN QUE NO HAY AGENDA CON ELLOS Y QUE COMPEN-SAR LE DEBE DAR OTRO PROVEEDOR.
</t>
  </si>
  <si>
    <t>Señor(a)
MARIA MENDIVELSO
marymendicruz@gmail.com
Reciba un cordial saludo,
En atención a su comunicado recibido por esta Coordinación donde nos solicita asignación de consulta médica especializada de Neurologia para el paciente JORGE ENRIQUE  GAMBOA NIÑO identificado con CC No. 11252999; queremos manifestarle que todos los aspectos de su comunicación fueron revisados con detenimiento e interés.
De acuerdo con su solicitud y previa verificación, se asigna cita médica especializada, de la siguiente manera:
Especialidad: Neurologia
Fecha: 28/11/2022
Hora: 09:00 AM
Profesional: JUAN DIEGO VARGAS JARAMILLO
Sede: CALLE 98
Sede Calle 98: Carrera. 15 No. 98 - 37 Barrio Chico
Se precisa que el día 01 de Noviembre a las 05:20 PM, se estableció comunicación con la Sra. MARIA MENDIVELSO (esposa) en calidad de peticionario al número telefónico 3112322565, a quien se informa datos de consulta.  Usuaria acepta información.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</si>
  <si>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EN20220000460777</t>
  </si>
  <si>
    <t>FLAVIO ARTURO VALERO PUERTO</t>
  </si>
  <si>
    <t>BUEN DÍA ESTIMADOS, SOLICITAMOS SU AMABLE COLABORACIÓN CON LA GESTIÓN DE UNA CITA MEDICA PARA CONTROL DE NEUROLOGÍA, YA QUE NO HA SIDO POSIBLE CONSEGUIR CITA PARA ESTE CONTROL. ANTECENDES: MI PAPÁ, FLAVIO VALERO PUERTO TUBO CITA EL 11 DE ABRIL DE 2022 Y DE LA CUAL SE DIO UNA ORDEN PARA CONTROL EN 6 MESES, SE SOLICITO LA RESPECTIVA AUTORIZACIÓN EN COMPENSAR Y SE PROCEDIÓ A SOLICITAR LA CITA EL 30 DE AGOSTO DE 2022 EN CLINICOS BAJO EL RADICADO NO 10956380, EL CUAL TENIA FECHA LIMITE DE RESPUESTA EL 21 DE OCTUBRE. ESTA CITA ES DE VITAL IMPORTANCIA PARA EL SEGUIMIENTO Y CONTROL DE LA SALUD DE MI PAPÁ YA QUE SON DAN LA FORMULA DE LOS MEDICAMENTOS VITALES COMO APIXABAN, ENTRO OTROS, ADICIONALMENTE EL PACIENTE A ESTADO PRESENTADO ALGUNOS MOLESTIAS DE SALUD, LAS CUALES NORMAMENTE SE HA REVISADO Y MANEJADO BAJO ESTA ESPECIALIDAD. TENIENDO EN CUENTA LO EXPUESTO ANTERIORMENTE SOLICITO SU AMABLE COLABORACIÓN CON LA CITA DE FORMA PRIORITARIA. EN CASO QUE EL ESTADO DE SALUD DEL PACIENTE SE VEA COMPROMETIDA, COMPENSAR Y CLINICOS SERÁN RESPONSABLES DEL MISMO, TENIENDO EN CUENTA QUE SE PRIVO DE FORMA OPORTUNA EL SERVICIO DE SALUD.</t>
  </si>
  <si>
    <t xml:space="preserve">AU-STD3213  ROSALBA MORENO- ESPOSA -  TEL- 3005174029  ACEPTA CITA SE DAN INDICACIONES PARA ASISTIR, DICE ENTENDER NEUROLOGÍA COMPENSAR PRESENCIAL (Control) 10/11/2022 03:12 p.m. ENID YAMILE BARBOSA MARTINEZ
</t>
  </si>
  <si>
    <t>EN20220000462274</t>
  </si>
  <si>
    <t>NEIBER ROCIO GONZALEZ SANTANA</t>
  </si>
  <si>
    <t xml:space="preserve">
USUARIA MANIFIESTA SU INCONFORMIDAD YA QUE EL DÍA 28/08/2022 TUVO QUE SER LLEVADA POR URGENCIAS A LA CLINICA SAN IGNACIO CON DIAGNÓSTICO DE INFARTO HIPOCAMPO, EN DONDE LE DAN SALIDA EL DÍA 29/08/2022 CON ORDEN PARA CONTROL POR NEUROLOGÍA PRIORITARIO A UN MES, EL CUAL COMPENSAR LE INDICA DEBE SER TOMADO A TRAVÉS DE LA IPS CLÍNICOS, PERO YA SE VAN A CUMPLIR 2 MESES Y NO HA LOGRADO OBTENER SU CONTROL DEBIDO A QUE EN DICHA IPS NUNCA CONTESTAN O NO SE ENCUENTRA AGENDA DISPONIBLE, INDICA CUENTA CON ORDEN DE MEDICAMENTOS PARA ÚLTIMA ENTREGA EL DÍA 29/10/2022 Y REQUIERE SU CITA DE CONTROL DE MANERA URGENTE PARA SU REFORMULACIÓN Y CONTINUIDAD DE TRATAMIENTO, POR LO QUE A TRAVÉS DE ESTE MEDIO SE SOLICITA LA ASIGNACIÓN DEL SERVICIO LO MÁS PRONTO POSIBLE ASÍ COMO MANIFIESTA SE GENERARA LA RADICACIÓN ANTE SUPERINTENDENCIA. TELÉFONO OPCIONAL 3173961541 INGRY MANSO - CALL CENTER
</t>
  </si>
  <si>
    <t xml:space="preserve">AU-STD3214 NEIBER ROCIO GONZALEZ SANTANA TELEFONO 3153521884  AUTORIZACION  222577103521973   ACEPTA CITA 
ME PERMITO INFORMARLE QUE LA CITA SOLICITADA SE PROGRAMA PARA PACIENTE IDENTIFICADO(A) CC:  
PACIENTE: NEIBER ROCIO GONZALEZ SANTANA
CONSULTA: NEUROLOGÍA  PRESENCIAL
DÍA: 22 DE NOVIEMBRE DE 2022
HORA: 2:24 PM
PROFESIONAL: CARLOS MANUEL CARDENAS JAUREGUI	
SEDE: AMÉRICAS (AV. AMÉRICAS No 65- 09 FRENTE A LA ESTACIÓN DE TRANSMILENIO PRADERA)
POR FAVOR ASISTIR CON AUTORIZACIÓN VIGENTE, DOCUMENTO IDENTIDAD, LLEGAR 20 MINUTOS ANTES  
</t>
  </si>
  <si>
    <t>EN20220000465366</t>
  </si>
  <si>
    <t>EDWIN MANUELL CHAVES GALVIS</t>
  </si>
  <si>
    <t>"Señor(a)
DIANA GALVIS
DIANITA13GALVIS@HOTMAIL.COM
Reciba un cordial saludo,
En atención a su comunicado recibido por esta Coordinación donde nos solicita asignación de consulta médica especializada de Neurologia Pediatrica para el paciente EDWIN MANUEL CHAVES GALVIS identificado con TI No. 1028800912; queremos manifestarle que todos los aspectos de su comunicación fueron revisados con detenimiento e interés.
De acuerdo con su solicitud y previa verificación, se asigna cita médica especializada, de la siguiente manera:
Especialidad: Neurologia Pediatrica
Fecha: 15/11/2022
Hora: 01:00 pm
Profesional: PAULA JULIANA RODRIGUEZ SOLER
Sede: calle 98
Sede Calle 98: Carrera. 15 No. 98 - 37 Barrio Chico
Se precisa que el día 02 de Noviembre a las 01:35 PM, se estableció comunicación con la Sra. DIANA GALVIS (mamá) en calidad de peticionario al número telefónico 3182351218, a quien se informa datos de consulta.  Usuaria acepta información.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</si>
  <si>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EN20220000463389</t>
  </si>
  <si>
    <t>JOHANA LILIBETH SANCHEZ LUQUE</t>
  </si>
  <si>
    <t>DESDE EL 13 DE JULIO DE 2022, TENGO ORDEN CON PRIORIDAD 001 PARA CITA CON NEUROLOGÍA; CUPS 890274 (POLIARTERITIS NODOSA CON POSIBLE COMPROMISO DE SNC), Y A LA FECHA NO HE RECIBIDO RESPUESTA, JAMÁS HAY AGENDA. REQUIERO CON SUMA IMPORTANCIA ME AYUDEN, YA QUE ES INMINENTE IDENTIFICAR EL ORIGEN DE UN PROBLEMA DE SALUD QUE PRESENTO, Y EL OBJETIVO ES HACERLO ANTES DE QUE MI ESTADO DE SALUD SE COMPLIQUE. ORDEN CLINICA 10X-NEUROLOGIA NO. OC19714278</t>
  </si>
  <si>
    <t xml:space="preserve">AU-STD3216  EN LOS NUMEROS DE CONTACTO TEL- 3003047838 - 3043549471  NO CONTESTAN, SE ENVIA INFORMACION POR CORREO AUTOMATICO Y A EPS POR SAIA  NEUROLOGÍA COMPENSAR PRESENCIAL  18/11/2022 09:24 a.m. ENID YAMILE BARBOSA MARTINEZ
</t>
  </si>
  <si>
    <t>EN20220000465538</t>
  </si>
  <si>
    <t>JUAN SEBASTIAN LOPEZ SALAMANCA</t>
  </si>
  <si>
    <t>FAMILIAR DE MENOR MANIFIESTA INCONFORMIDAD POR DIFICULTAD PARA ACCEDER A CITA DE OTORRINO, SOLICITA RESPUESTA URGENTE CON ASIGNACION DE CITA EN CUALQUIER UNIDAD DE SERVICIOS YA QUE LE INDICAN QUE EN AUTOPISTA SUR NO CUENTAN CON EL PROFESIONAL, ADEMAS MANIFIESTA QUE LA IPS CLINICOS NO LE HA HECHO LLEGAR EL RESULTADO DE ELECTROENCEFALOGRAMA QUE LE TOMARON EL 30/09/2022</t>
  </si>
  <si>
    <t xml:space="preserve">RECIBA UN CORDIAL SALUDO, 
EN ATENCIÓN AL REQUERIMIENTO, POR MEDIO DEL CUAL NOS SOLICITA ENTREGA DE RESULTADOS DE EXAMEN REALIZADO EL DÍA 30 DE SEPTIEMBRE DE 2022, PARA EL PACIENTE JUAN SEBASTIAN LOPEZ SALAMANCA IDENTIFICADO CON RC NO  1146145614
SE PRECISA QUE SE EMITE RESPUESTA POR PARTE DEL ÁREA DE NEUROFISIOLOGÍA, QUIEN MANIFIESTA LO SIGUIENTE: 
SE ENVIÓ REPORTE DE ELECTROENCEFALOGRAMA (PRIMERA VEZ)  AL CORREO ELECTRÓNICO REGISTRADO, EL DÍA MIÉRCOLES 02 DE NOVIEMBRE DE 2022.
POR ÚLTIMO, AGRADECEMOS LAS OBSERVACIONES QUE REALIZA CON EL ÁNIMO DE MEJORAR NUESTROS SERVICIOS Y ES DE NUESTRO INTERÉS MANIFESTAR QUE COMO INSTITUCIÓN PRESTADORA DE SERVICIOS DE SALUD ESTAMOS COMPROMETIDOS CON NUESTROS USUARIOS Y DISPUESTOS A SERVIRLE EN TODO LO QUE SE ENCUENTRA A NUESTRO ALCANCE. 
</t>
  </si>
  <si>
    <t>REAPERTURA EN20220000385363</t>
  </si>
  <si>
    <t>Señor(a)
EDWARD STIVENT ROA BALLESTEROS
DGRAFICOEDWARD@GMAIL.COM
Reciba un cordial saludo,
En atención a su comunicado recibido por esta Coordinación donde nos solicita asignación de consulta médica especializada de Neurologia para el paciente EDWARD STIVENT ROA BALLESTEROS identificado con CC No. 1022352700; queremos manifestarle que todos los aspectos de su comunicación fueron revisados con detenimiento e interés.
De acuerdo con su solicitud y previa verificación, se asigna cita médica especializada, de la siguiente manera:
Especialidad: neurologia 
Fecha: 10/11/2022
Hora: 07:20 am
Profesional: LUIS FERNANDO ROA WANDURRAGA
Sede:  CALLE 98
Sede Calle 98: Carrera. 15 No. 98 - 37 Barrio Chico
Se realiza varios intentos de llamadas al número celular 3134804866 (mensaje de voz) el día 02 de Noviembre a las 02:40 PM , por lo tanto no se logra establecer comunicación con usted para informar  datos de programación de consulta de Neurologia.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</si>
  <si>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EN20220000465609</t>
  </si>
  <si>
    <t>NELSON  ROZO GALINDO</t>
  </si>
  <si>
    <t xml:space="preserve">
REGULAR DATOS DEL AFECTADO NELSON ROZO GALINDO CC 79532207 6013928716 3138781103 MAILYANIRAVELASCO725@GMAIL.COM DATOS DEL PETICIONARIO YANIRA VELASCO RODRIGUEZ CC 3928716 6013928716 3138781103 MAILYANIRAVELASCO725@GMAIL.COM USUARIO ACTIVO SEGÚN ADRES CON LA EPS CAJA DE COMPENSACIÓN FAMILIAR COMPENSAR CONTRIBUTIVO MI PACIENTE NECESITA UNA CITA CON NEUROLOGÍA Y NO SE LA HAN DADO, TENEMOS NUMERO DE RADICADO 11268751 POR MEDIO DE CLÍNICOS, NOS INDICARON QUE SE IBAN A COMUNICAR Y YA SE VENCIÓ EL PLAZO Y NO SE HA REALIZADO LA COMUNICACIÓN, DE ANTE MANO LES AGRADEZCO SI NOS PUEDEN COLABORAR CON EL PRONTO AGENDAMIENTO DE LA CITA Y SI ES POSIBLE LO MAS PRONTO POSIBLE YA QUE ES DE SUMA URGENCIA. MUCHAS GRACIAS QUEDO ATENTA.
</t>
  </si>
  <si>
    <t xml:space="preserve">AU-STD3219 NELSON  ROZO GALINDO TEL- 3115687428 ACEPTA CITA SE DAN INDICACIONES PARA ASISTIR, DICE ENTENDER  // DICE CONTAR CON LA AUTORIZAACIONES NEUROLOGÍA EPILEPSIA COMPENSAR PRESENCIAL (Control) 24/11/2022 01:24 p.m. JULIO CESAR MORENO CASTELLANOS
</t>
  </si>
  <si>
    <t>EN20220000465637</t>
  </si>
  <si>
    <t>CLAUDIA  LAGUNA LOPEZ</t>
  </si>
  <si>
    <t>DESDE CAC, USUARIO SEGÚN ADRES ACTIVO CON LA ENTIDAD #CAJA DE COMPENSACIÓN FAMILIAR COMPENSAR, CON DIAGNÓSTICO DIAGNÓSTICO EPILEPSIA, REQUIERE DE MANERA PRIORITARIA LA PROGRAMACIÓN DE CITA DE CONTROL DE NEUROLOGÍA, PARA ORDEN DE MEDICAMENTOS, YA QUE, NO CUENTA CON MEDICAMENTOS Y SE LE INDICA TENER PROBLEMAS DE LA AFILIACIÓN, LO CUAL NO VA AL LUGAR, NO OBSTANTE, EN ADRES REGISTRA ACTIVO Y SE DEBEN GARANTIZAR LOS SERVICIOS DE SALUD. ADICIONALMENTE SE TIENE EN PROCESO RADICADO 20222100012420312 POR CONTROVERSIA DE PAGOS DE AÑOS ANTERIORES, EL CUAL AÚN ESTARÁ EN SEGUIMIENTO. USUARIA EN ALTO DETERIORO, CON ALTO RIESGO CONVULSIVO AL NO CONTAR CON MEDICAMENTOS. POR TAL MOTIVO, SE REQUIERE SE LE GARANTICE LA ENTREGA O LA PRESTACIÓN DE SERVICIOS QUE SE MENCIONAN ANTERIORMENTE. SE RECUERDA A EPS QUE SE LE ESTÁ VULNERANDO EL DERECHO AL USUARIO A UNA ATENCIÓN OPORTUNA INTEGRAL Y DE CALIDAD Y SE LES HACE RESPONSABLE DEL DETERIORO CLÍNICO Y COMPLICACIONES QUE PUEDE PRESENTAR LA PACIENTE POR LA DEMORA EN CITAS MÉDICAS, EXÁMENES Y/O MEDICAMENTOS. SE ENVÍA PARA SU VALIDACIÓN Y GESTIÓN SEGÚN NORMATIVIDAD VIGENTE.</t>
  </si>
  <si>
    <t>"Señor(a)
CLAUDIA  LAGUNA LOPEZ
CLAMALALO@HOTMAIL.COM
Reciba un cordial saludo,
En atención a su comunicado recibido por esta Coordinación donde nos solicita asignación de consulta médica especializada de Neurologia para el paciente CLAUDIA  LAGUNA LOPEZ identificado con CC No. 1026260220; queremos manifestarle que todos los aspectos de su comunicación fueron revisados con detenimiento e interés.
De acuerdo con su solicitud y previa verificación, se asigna cita médica especializada, de la siguiente manera:
Especialidad: Neurologia
Fecha: 30/11/2022
Hora: 08:00AM
Profesional: JULIANA VARGAS OSORIO
Sede: CALLE 98
Sede Calle 98: Carrera. 15 No. 98 - 37 Barrio Chico
Se precisa que el día 31 de octubre a las 12:33 Am, se estableció comunicación con la Sra. CLAUDIA  LAGUNA LOPEZ  en calidad de Afectado al número telefónico 3154170895, a quien se informa datos de consulta.  Usuaria acepta información.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</si>
  <si>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EN20220000465680</t>
  </si>
  <si>
    <t>HENRY  BOHORQUEZ RUIZ</t>
  </si>
  <si>
    <t>#RAD20222100012900152, USUARIO ACTIVO SEGÚN ADRES CON LA ENTIDAD #CAJA DE COMPENSACIÓN FAMILIAR COMPENSAR CONTRIBUTIVO EL PACIENTE NECESITA UNA CONSULTA DE CONTROL POR ESPECIALISTA EN NEUROLOGÍA YA QUE A COMIENZOS DEL AÑO EN CURSO TUVO UN ACV Y REQUIERE ESTAR EN CONTROL CON ESTA ESPECIALIDAD PARA EL MES DE NOVIEMBRE. MÁS O MENOS EL 12 DE OCTUBRE SE REALIZÓ LA LLAMADA A CLÍNICOS PROGRAMAS DE ATENCIÓN PARA SOLICITAR LA CITA PERO CONTESTAN QUE NO HAY CITAS Y ELLOS INFORMARON UN NÚMERO DE RADICADO DE ESCALAMIENTO PARA LA CITA: 1153 2046. HASTA EL MOMENTO NO SE HA TENIDO RESPUESTA DE AGENDAMIENTO DE LA CITA.</t>
  </si>
  <si>
    <t xml:space="preserve">AU-STD3221- SRA FABIOLA PIEDRAHITA    TEL- 3138285329  ACEPTA CITA SE DAN INDICACIONES PARA ASISTIR, DICE ENTENDER  // DICE CONTAR CON AUTORIZACION.NEUROLOGÍA COMPENSAR PRESENCIAL (Control) 21/11/2022 12:00 p.m. DANNY EFRAIN SANDOVAL CASTILLO
</t>
  </si>
  <si>
    <t>DIANA MARCELA SAIZ BELTRAN</t>
  </si>
  <si>
    <t xml:space="preserve">SOLICITO DE TU AMABLE COLABORACIÓN CON LA PACIENTE EN MENCIÓN, QUIEN NO LOGRA CONSEGUIR CITA DE NEUROLOGÍA.  </t>
  </si>
  <si>
    <t xml:space="preserve">AU-STD3222  DIANA MARCELA SAIZ BELTRAN TEL- 3118967665 ACEPTA CITA SE DAN INDICACIONES PARA ASISTIR, DICE ENTENDER .NEUROLOGÍA EPILEPSIA COMPENSAR PRESENCIAL (Control) 30/11/2022 09:36 a.m.	 JULIANA VARGAS OSORIO
</t>
  </si>
  <si>
    <t xml:space="preserve">LIBARDO  ARDILA </t>
  </si>
  <si>
    <t>luzardila2011@hotmail.com</t>
  </si>
  <si>
    <t>NO LE HAN LOS MEDICAMENTOS DE LA CONSULTA AL DOMICILIO</t>
  </si>
  <si>
    <t xml:space="preserve">BUEN DÍA, 
SEÑOR(A) 
LIBARDO ARDILA
LUZARDILA2011@HOTMAIL.COM
EPS CAPITAL SALUD  
RECIBA UN CORDIAL SALUDO, 
EN ATENCIÓN A SU SOLICITUD RECIBIDA EN DÍAS ANTERIORES, EN DONDE NOS MANIFIESTA LAS PRESUNTAS INCONSISTENCIAS EN CUANTO A LA DEMORA EN LA ENTREGA DE MEDICAMENTOS; SE PROCEDE A EMITIR RESPUESTA EN LOS SIGUIENTES TÉRMINOS: 
SE PRECISA QUE SE REALIZARON TODAS LAS GESTIONES DESPLEGADAS PARA GARANTIZAR LA PRESTACIÓN DE LOS SERVICIOS EN SALUD EN CUANTO A LA ENTREGA DE MEDICAMENTOS, POR LO TANTO, SE REALIZARA ÉL ENVIÓ DE SUS MEDICAMENTOS A PARTIR DEL DÍA MIÉRCOLES 02 DE NOVIEMBRE DE 2022. 
PARA NOSOTROS ES MUY IMPORTANTE CONOCER LOS COMENTARIOS Y SUGERENCIAS DE NUESTROS USUARIOS, CON EL FIN DE MEJORAR NUESTROS SERVICIOS DE MANERA CONTINUA Y OPORTUNA. 
POR ÚLTIMO, AGRADECEMOS LAS OBSERVACIONES QUE REALIZA CON EL ÁNIMO DE MEJORAR NUESTROS SERVICIOS Y ES DE NUESTRO INTERÉS MANIFESTAR QUE COMO INSTITUCIÓN PRESTADORA DE SERVICIOS DE SALUD ESTAMOS COMPROMETIDOS CON NUESTROS USUARIOS Y DISPUESTOS A SERVIRLE EN TODO LO QUE SE ENCUENTRA A NUESTRO ALCANCE. 
</t>
  </si>
  <si>
    <t>JUAN ESTEBAN CASTRO OVALLE</t>
  </si>
  <si>
    <t>castro.avila@hotmail.com</t>
  </si>
  <si>
    <t xml:space="preserve">CORDIAL SALUDO, SIGUIENDO LAS INDICACIONES Y EL DEBIDO PROCESO LEGAL QUE CORRES-PONDE, LES ENVÍO EL SOPORTE DE SOLICITUD DE CITAS CON ESPECIALISTA PARA MI HIJO, JUAN ESTEBAN CASTRO OVALLE. T.I:1028724872, EDAD:. 8AÑOS; AL CUAL NO HA SIDO POSIBLE GEN-DARLE LA ATENCIÓN CORRESPONDIENTE DESDE LA FECHA EN QUE LE GENERARON LAS ÓRDENES DE AUTORIZACIÓN DE SERVICIOS; LO SIGUIENTE DE NO EVIDENCIAR GESTIÓN POR PARTE DE LA IPS Y EPS, EL CASO SERÁ ESCALADO ANTE LA SUPERINTENDENCIA DE SALUD. AGRADECIDO POR SU ATENCIÓN Y ATENTOS A SU RESPUESTA. </t>
  </si>
  <si>
    <t>"Señor(a)
CAROLINA OVALLE
castro.avila@hotmail.com
Reciba un cordial saludo,
En atención a su comunicado recibido por esta Coordinación donde nos solicita asignación de consulta médica especializada de Neurología Pediátrica para el paciente JUAN ESTEBAN CASTRO OVALLE identificado con TI No. 1028724872; queremos manifestarle que todos los aspectos de su comunicación fueron revisados con detenimiento e interés.
De acuerdo con su solicitud y previa verificación, se asigna cita médica especializada, de la siguiente manera:
Especialidad: Neurología Pediátrica 
Fecha: 01/12/2022
Hora: 04:30 pm
Profesional: FREDY ALBERTO FORERO SANCHEZ
Sede: CALLE 98 
Sede Calle 98: Carrera. 15 No. 98 - 37 Barrio Chico
Se precisa que el día 02 de noviembre a las 02:45 PM, se estableció comunicación con la Sra. JUAN ESTEBAN CASTRO OVALLE (mamá) en calidad de peticionario al número telefónico 3134628177, a quien se informa datos de consulta.  Usuaria acepta información.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</si>
  <si>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AVRIL JULIETA QUINTERO PIZA</t>
  </si>
  <si>
    <t>jenny.pizac@gmail.com</t>
  </si>
  <si>
    <t>SOLICITO DE MANERA URGENTE QUE ME ENVÍEN LA FORMULA DEL MEDICAMENTO DE MI HIJA AVRIL JULIETA QUINTERO PIZA IDENTIFICADA CON TARJETA DE IDENTIDAD NO. 1150187643 DE 8 AÑOS DE EDAD, LLEVO MÁS DE MES Y MEDIO SOLICITANDO LA CITA DE CONTROL Y NO HA SIDO POSIBLE Y LLAMO PARA QUE ME DEN UNA FORMULA DEBIDO A QUE YA LLEVA MÁS DE 3 DÍAS MI HIJA SIN TOMAR EL MEDICAMENTO  Y ME DA TEMOR QUE VUELVAN A SURGIR LAS CONVULSIO-NES Y LA CITA MÁS PRÓXIMA QUE DAN ES PARA EL MARTES 1 DE NOVIEMBRE ESO EQUIVALE A QUE MI HIJA VA A DURAR MÁS DE UNA SEMANA SIN EL SUMINISTRO DEL MEDICAMENTO SOLI-CITO AMABLEMENTE QUE ME AYUDEN DE FORMA URGENTE O QUE SE RESPONSABILICEN USTE-DES DEL ESTADO DE SALUD DE MI HIJA SI LE LLEGA A PASAR ALGO Y NO DAR PRIORIDAD A ALGO TAN SENCILLO COMO LO ES UNA REFORMULACION.</t>
  </si>
  <si>
    <t xml:space="preserve">AU-STD3225  SR JENNY PIZA  - PADRE    TEL- 3208637820 ACEPTA CITA SE DAN INDICACIONES PARA ASISTIR, DICE ENTENDER. NEUROLOGÍA PEDIÁTRICA EPILEPSIA COMPENSAR PRESENC (Control) 30/11/2022 08:00 a.m. JOHANN SEBASTIAN ORTIZ DE LA ROSA
</t>
  </si>
  <si>
    <t>MARIA DE LOS ANGELES OCAMPO PRIETO</t>
  </si>
  <si>
    <t>maria_ocampo_96@hotmail.com</t>
  </si>
  <si>
    <t xml:space="preserve">AU-STD3226  MARIA DE LOS ANGELES OCAMPO PRIETO TELEFONO 3158867475  AUTORIZACION   ACEPTA CITA
ME PERMITO INFORMARLE QUE LA CITA SOLICITADA SE PROGRAMA PARA PACIENTE IDENTIFICADO(A) CC:  1032485530
PACIENTE: MARIA DELOSANGELES OCAMPO PRIETO
CONSULTA: NEUROLOGÍA  PRESENCIAL
DÍA: 30 DE NOVIEMBRE DE 2022
HORA: 08:48 AM
PROFESIONAL: JULIANA VARGAS OSORIO	
SEDE: CALLE 98 (CARRERA 15 No 98 -37 BARRIO CHICO)
POR FAVOR ASISTIR CON AUTORIZACIÓN VIGENTE, DOCUMENTO IDENTIDAD, LLEGAR 20 MINUTOS ANTES  
</t>
  </si>
  <si>
    <t>BUEN DÍA ENVÍO FORMATO DE SOLICITUD DE HISTORIA CLÍNICA COMPLETA SULELLY ANDREA GARAVITO HERNANDEZ CEL 3123730380.</t>
  </si>
  <si>
    <t xml:space="preserve">SE ENVIA FORMATO DE SOLICITUD DE HISTORIA CLINICA NUEVAMENTE YA QUE EL FORMATO ADJUNTO NO ES EL CORRECTO Y LA CEDULA NO ES LEGIBLE </t>
  </si>
  <si>
    <t>ETELVINA CORREDOR DE SOTELO</t>
  </si>
  <si>
    <t>Señor(a)
Dra. Alejandra Moreno Jiménez
Gestora Cohorte de Neurociencias para Neurología y Neurocirugía.
APMORENOJ@compensarsalud.com
Reciba un cordial saludo,
En atención a su comunicado recibido por esta Coordinación donde nos solicita asignación de consulta médica especializada de Neurología para el paciente ETELVINA CORREDOR DE SOTELO identificado con CC No. 41403939; queremos manifestarle que todos los aspectos de su comunicación fueron revisados con detenimiento e interés.
De acuerdo con su solicitud y previa verificación, se asigna cita médica especializada, de la siguiente manera:
Especialidad: Neurología
Fecha: 19/11/2022
Hora: 07.00 am
Profesional: LESLIE YADIRA ORTEGA HERNÁNDEZ
Sede: CALLE 98
Sede Calle 98: Carrera. 15 No. 98 - 37 Barrio Chico
Se precisa que el día 02 de noviembre a las 1:50 PM, se estableció comunicación con la Sra. CLAUDIA SOTELO (hija) en calidad de peticionario al número telefónico 3125434867, a quien se informa datos de consulta.  Usuaria acepta información.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</si>
  <si>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garzon2333@gmail.com</t>
  </si>
  <si>
    <t xml:space="preserve">PACIENTE INDICA QUE TUVO LA ATENCIÓN DOMICILIARIA EL 20 DE OCTUBRE, PERO NO HA RECIBIDO LOS MEDICAMENTOS </t>
  </si>
  <si>
    <t>VERIFICANDO SE HACE VALIDACIÓN, SE ENRUTARÁ PACIENTE PARA EL DÍA 2 DE NOVIEMBRE, FECHA DE LA CONSULTA 1 DE OCTUBRE, FECHA DE LA ORDEN MEDICA 20 DE OCTUBRE, POR SER FECHAS DIFERENTES, PACIENTE NO APARECIÓ EL BASE DE DATOS PARA SER DESCARGADO.</t>
  </si>
  <si>
    <t>FIDELINA ORTIZ ORTIZ</t>
  </si>
  <si>
    <t>nubiaortiz1032@gmail.com</t>
  </si>
  <si>
    <t>CORDIAL SALUDO SE COMUNICA USUARIO SOLICITANDO EL ENVIO DE LOS MEDICAMENTOS  ATENCION DOMICILIARIA</t>
  </si>
  <si>
    <t xml:space="preserve">BUEN DÍA, 
SEÑOR(A) 
FIDELINA ORTIZ ORTIZ
NUBIAORTIZ1032@GMAIL.COM
EPS CAPITAL SALUD  
RECIBA UN CORDIAL SALUDO, 
EN ATENCIÓN A SU SOLICITUD RECIBIDA EN DÍAS ANTERIORES, EN DONDE NOS MANIFIESTA LAS PRESUNTAS INCONSISTENCIAS EN CUANTO A LA DEMORA EN LA ENTREGA DE MEDICAMENTOS; SE PROCEDE A EMITIR RESPUESTA EN LOS SIGUIENTES TÉRMINOS: 
SE PRECISA QUE SE REALIZARON TODAS LAS GESTIONES DESPLEGADAS PARA GARANTIZAR LA PRESTACIÓN DE LOS SERVICIOS EN SALUD EN CUANTO A LA ENTREGA DE MEDICAMENTOS, POR LO TANTO, SE REALIZARA ÉL ENVIÓ DE SUS MEDICAMENTOS A PARTIR DEL DÍA MIÉRCOLES 02 DE NOVIEMBRE DE 2022. 
PARA NOSOTROS ES MUY IMPORTANTE CONOCER LOS COMENTARIOS Y SUGERENCIAS DE NUESTROS USUARIOS, CON EL FIN DE MEJORAR NUESTROS SERVICIOS DE MANERA CONTINUA Y OPORTUNA. 
POR ÚLTIMO, AGRADECEMOS LAS OBSERVACIONES QUE REALIZA CON EL ÁNIMO DE MEJORAR NUESTROS SERVICIOS Y ES DE NUESTRO INTERÉS MANIFESTAR QUE COMO INSTITUCIÓN PRESTADORA DE SERVICIOS DE SALUD ESTAMOS COMPROMETIDOS CON NUESTROS USUARIOS Y DISPUESTOS A SERVIRLE EN TODO LO QUE SE ENCUENTRA A NUESTRO ALCANCE. 
</t>
  </si>
  <si>
    <t xml:space="preserve">CARLOS SEOANES PINEDA </t>
  </si>
  <si>
    <t>Señor(a)
Mary Luz Giraldo Piedrahita 
Profesional de Enlace  
mgiraldop@siessalud.com.co
Reciba un cordial saludo,
En atención a su comunicado recibido por esta Coordinación donde nos solicita asignación de consulta médica especializada de Neurología para el paciente CARLOS ANTONIO SEOANES PINEDA identificado con CC No. 7427776; queremos manifestarle que todos los aspectos de su comunicación fueron revisados con detenimiento e interés.
De acuerdo con su solicitud y previa verificación, se asigna cita médica especializada, de la siguiente manera:
Especialidad: Neurología
Fecha: 17/11/2022
Hora: 07:00 am
Profesional: ENID YAMILE BARBOSA MARTINEZ
Sede: Américas
Sede Américas: Avenida Américas No. 65- 09
No cuenta con número de contacto y correo para localizarlo.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</si>
  <si>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ERICK JOEL MUÑOZ AVILA</t>
  </si>
  <si>
    <t xml:space="preserve">11 MESES </t>
  </si>
  <si>
    <t>mayo.am@hotmail.com</t>
  </si>
  <si>
    <t>SOLICITO ASIGNACIÓN DE CITA DE FORMA PRIORITARIA PARA EL MENOR RC 1029155209 PARA NEUROLOGÍA PEDIÁTRICA LA CUAL HE VENIDO SOLICITANDO POR LA LÍNEA CON RADICADO 11290799, PERO SIEMPRE ME INDICAN QUE LA PLATAFORMA ESTÁ EN ACTUA-LIZACIÓN ME DEJAN EN UNA LISTA QUE SUPUESTAMENTE ME LLAMAN EN UN PLAZO DE 5 DÍAS HÁBILES, PERO HASTA EL MOMENTO HA PASADO MAS DE UN MES Y NO HA SIDO POSIBLE LA CITA</t>
  </si>
  <si>
    <t xml:space="preserve">AU-STD3232  SRA MARLY AVILA - MADRE TEL- 3144886006 ACEPTA CITA SE DAN INDICACIONES PARA ASISTIR, DICE ENTENDER NEUROLOGÍA PEDIÁTRICA COMPENSAR PRESENCIAL (Primera Vez) 18/11/2022 07:00 a.m. PAULA JULIANA RODRIGUEZ SOLER
</t>
  </si>
  <si>
    <t>OSCAR JAVIER SALGUERO RUIZ</t>
  </si>
  <si>
    <t xml:space="preserve">AU-STD3233 OSCAR JAVIER SALGUERO RUIZ TELEFONO 3108173565  AUTORIZACION 222803636367626  ACEPTA CITA
ME PERMITO INFORMARLE QUE LA CITA SOLICITADA SE PROGRAMA PARA PACIENTE IDENTIFICADO(A) CC:  1030618545
PACIENTE: OSCAR JAVIER SALGUERO RUIZ
CONSULTA: NEUROLOGÍA  PRESENCIAL
DÍA: 21 DE NOVIEMBRE DE 2022
HORA: 12:36 PM
PROFESIONAL: DIANA CAROLINA TORRES CASTELLANOS	
SEDE: AMÉRICAS (AV. AMÉRICAS No 65- 09 FRENTE A LA ESTACIÓN DE TRANSMILENIO PRADERA)
POR FAVOR ASISTIR CON AUTORIZACIÓN VIGENTE, DOCUMENTO IDENTIDAD, LLEGAR 20 MINUTOS ANTES  
</t>
  </si>
  <si>
    <t>LEVI  RONCANCIO GUTIERREZ</t>
  </si>
  <si>
    <t>luzmireya2135@gmail.com</t>
  </si>
  <si>
    <t>PACIENTE TUVO CITA EL 14 DE OCTUBRE EN CLINICOS DE LA 98, NO PUDO REALIZAR EL RETIRO DE LOS MEDICAMENTOS, SIN EMBARGO, TAMBIÉN INDICA QUE NO LE HAN ENVIADO LOS MEDICAMENTOS</t>
  </si>
  <si>
    <t xml:space="preserve">Señor(a) 
LEVI RONCANCIO GUTIERREZ
luzmireya2135@gmail.com
EPS Capital salud
Reciba un cordial saludo, 
En atención a su solicitud recibida en días anteriores, en donde nos manifiesta las presuntas inconsistencias en cuanto a la demora en la entrega de Medicamentos; se procede a emitir respuesta en los siguientes términos: 
Conforme con la solicitud descrita, nos permitimos informarle que se realizó la respectiva trazabilidad del caso, de modo que, al presente instrumento, se relaciona soporte en el cual se encuentra relacionada la entrega de los medicamentos: 
Para nosotros es muy importante conocer los comentarios y sugerencias de nuestros usuarios, con el fin de mejorar nuestros servicios de manera continua y oportuna. 
Por último, agradecemos las observaciones que realiza con el ánimo de mejorar nuestros servicios y es de nuestro interés manifestar que como Institución Prestadora de Servicios de Salud estamos comprometidos con nuestros usuarios y dispuestos a servirle en todo lo que se encuentra a nuestro alcance. </t>
  </si>
  <si>
    <t>ELOINA  GOYENECHE GARCIA</t>
  </si>
  <si>
    <t>CITA YA PROGRAMADA POR LEIDY IZQ- 17/11/2022 12:00 p.m. ANDREA PAOLA CAMARGO ROJAS</t>
  </si>
  <si>
    <t>ISABELLA  CONTRERAS ALARCON</t>
  </si>
  <si>
    <t xml:space="preserve">AU-STD3239  TELEFONO 3138973952 -   3203910498  (MENSAJE DE VOZ) AUTORIZACION 222983665558455  EN LOS Nos REGISTRADOS NO ES POSIBLE LA COMUNICACION
RESPUES A EPS EN CORREO
ME PERMITO INFORMARLE QUE LA CITA SOLICITADA SE PROGRAMA PARA PACIENTE IDENTIFICADO(A) RC:  1245078743
PACIENTE: ISABELLA  CONTRERAS ALARCON
CONSULTA: NEUROLOGÍA PEDIÁTRICA PRESENCIAL
DÍA: 21 DE NOVIEMBRE DE 2022
HORA: 10:30 AM
PROFESIONAL: ORTIZ DE LA ROSA JOHANN SEBASTIAN
SEDE: CALLE 98 (CARRERA 15 No 98 -37 BARRIO CHICO)
POR FAVOR ASISTIR CON AUTORIZACIÓN VIGENTE, DOCUMENTO IDENTIDAD, LLEGAR 20 MINUTOS ANTES  
</t>
  </si>
  <si>
    <t>EMILY SAMANTHA PATIÑO PELAEZ</t>
  </si>
  <si>
    <t>"Señor(a)
EMILY SAMANTHA PATIÑO PELAEZ
SHAROLSANCHEZ2627@GMAIL.COM
Reciba un cordial saludo,
Paciente que ya cuenta con cita asignada así:
En atención a su comunicado recibido por esta Coordinación donde nos solicita asignación de consulta médica especializada de Neurología para el paciente EMILY SAMANTHA PATIÑO PELAEZ identificado con TI No. 1025557504; queremos manifestarle que todos los aspectos de su comunicación fueron revisados con detenimiento e interés.
De acuerdo con su solicitud y previa verificación, se asigna cita médica especializada, de la siguiente manera:
Especialidad: Neurología
Fecha: 09/11/2022
Hora: 11:30 am
Profesional: EDWIN FABIAN FORERO SANCHEZ
Sede: CALLE 98
Sede Calle 98: Carrera. 15 No. 98 - 37 Barrio Chico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</si>
  <si>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JUAN PABLO HERNANDEZ PORTOCARRERO</t>
  </si>
  <si>
    <t>15 DIAS</t>
  </si>
  <si>
    <t xml:space="preserve">AU-STD3238  SRA MILE PORTOCARRERO- MADRE -  TEL-  3232017620 -  ACEPTA CITA SE DAN INDICACIONES PARA ASISTIR, DICE ENTENDER NEUROLOGÍA PEDIÁTRICA EPILEPSIA COMPENSAR PRESENC (Primera Vez) 05/12/2022 08:30 a.m. EDWIN FABIAN FORERO SANCHEZ
</t>
  </si>
  <si>
    <t>JUAN  CASTIBLANCO GONZALEZ</t>
  </si>
  <si>
    <t>LYROMEROC@compensarsalud.com</t>
  </si>
  <si>
    <t xml:space="preserve">AU-STD3239  CLAUDIA PATRICIA GONZALEZ TELEFONO 3186542281  AUTORIZACION 222596884426870  EN EL No REGISTRADO NO SE LOGRA ESTABLECER COMUNICACION RESPUESTA A EPS EN CORREO  ME PERMITO INFORMARLE QUE LA CITA SOLICITADA SE PROGRAMA PARA PACIENTE IDENTIFICADO(A) TI:  1206214603 PACIENTE: JUAN  CASTIBLANCO GONZALEZ CONSULTA: NEUROLOGÍA PEDIÁTRICA PRESENCIAL DÍA: 09 DE NOVIEMBRE DE 2022 HORA: 3:58 PM PROFESIONAL: SEBASTIAN POSADA BUSTOS  SEDE: AMÉRICAS (AV. AMÉRICAS No 65- 09 FRENTE A LA ESTACIÓN DE TRANSMILENIO PRADERA)  POR FAVOR ASISTIR CON AUTORIZACIÓN VIGENTE, DOCUMENTO IDENTIDAD, LLEGAR 20 MINUTOS ANTES    (Cita asignada por aval jefe Catalina Varón) 
</t>
  </si>
  <si>
    <t>EN20220000414231</t>
  </si>
  <si>
    <t>JOSE  ROMERO CANDELA</t>
  </si>
  <si>
    <t>lmvarelaa@compensarsalud.com</t>
  </si>
  <si>
    <t xml:space="preserve">SOLICITO DE SU COLABORACION CON LOS COMENTARIOS DE LA PQRS EN20220000414231 YA QUE SE ACECA ATENCION AL USUARIO A CALLE 26 Y ES LA FECHA QUE NO LE HAN DADO LOS COMENTARIOS Y LA PACIENTE SOLICITA LA CI-TA DE NEUROLOGIA URGENTE, EN SAIA ESTAN LOS DATOS DE LA ESPOSA PERO LA CITA ES PARA EL SEÑOR JOSE ROMERO CANDELA CC 17169164 PORFAVOR DAR PRIORI-DAD AL CASO YA QUE EL PACIENTE SE ESTA QUEDANDO SIN MEDICAMENTOS GRA-CIAS. </t>
  </si>
  <si>
    <t>Señor(a)
JOSE  ROMERO CANDELA
armidaguerrero@hotmail.com
Reciba un cordial saludo,
En atención a su comunicado recibido por esta Coordinación donde nos solicita asignación de consulta médica especializada de Neurologia para el paciente JOSE ROMERO CANDELA identificado con CC No. Xxxxx; queremos manifestarle que todos los aspectos de su comunicación fueron revisados con detenimiento e interés.
De acuerdo con su solicitud y previa verificación, se asigna cita médica especializada, de la siguiente manera:
Especialidad: Neurologia
Fecha: 17/11/2022
Hora: 06:10 pm
Profesional: JUAN DIEGO VARGAS JARAMILLO
Sede: CALLE 98
Sede Calle 98: Carrera. 15 No. 98 - 37 Barrio Chico
Se realiza varios intentos de llamadas al número celular 3115525578 (Mensaje de voz) el día 31 de octubre a las 12:46 PM , por lo tanto no se logra establecer comunicación con usted para informar  datos de programación de consulta de Neurologia.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</si>
  <si>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YOINER FABIAN DIAZ REYES</t>
  </si>
  <si>
    <t xml:space="preserve">AU-STD3241-  SRA CRISTINA REYES- TIA-   YOINER FABIAN DIAZ REYES  TEL- 3133440048  ACEPTA CITAS , SE DAN INDICACIONES PARA ASISTIR, DICE ENTENDER. // DICE CONTAR CON AUTORIZACION  // NEUROLOGÍA COMPENSAR PRESENCIAL (Primera Vez) 19/12/2022 09:48 a.m. DIANA CAROLINA TORRES CASTELLANOS
</t>
  </si>
  <si>
    <t>PROGRAMACIÓN DE ELECTROENCEFALOGRAMA COMPUTARIZADO</t>
  </si>
  <si>
    <t xml:space="preserve">AU-STD3241-  SRA CRISTINA REYES- TIA-   YOINER FABIAN DIAZ REYES  TEL- 3133440048  ACEPTA CITAS , SE DAN INDICACIONES PARA ASISTIR, DICE ENTENDER. // DICE CONTAR CON AUTORIZACION  // ELECTROENCEFALOGRAMA (Primera Vez) 11/11/2022 11:00 a.m. JESSICA ORTEGA FRANCO
</t>
  </si>
  <si>
    <t>JAIRO ANTONIO MORALES HERNANDEZ</t>
  </si>
  <si>
    <t>neromo1025@hotmail.com</t>
  </si>
  <si>
    <t xml:space="preserve">
SE COMUNICA USUARIO SOLICITANDO ENVIO DE MEDICAMENTOS
</t>
  </si>
  <si>
    <t>BUEN DÍA, 
SEÑOR(A) 
JAIRO ANTONIO MORALES HERNANDEZ
NEROMO1025@HOTMAIL.COM
EPS CAPITAL SALUD  
RECIBA UN CORDIAL SALUDO, 
EN ATENCIÓN A SU SOLICITUD RECIBIDA EN DÍAS ANTERIORES, EN DONDE NOS MANIFIESTA LAS PRESUNTAS INCONSISTENCIAS EN CUANTO A LA DEMORA EN LA ENTREGA DE MEDICAMENTOS; SE PROCEDE A EMITIR RESPUESTA EN LOS SIGUIENTES TÉRMINOS: 
CONFORME CON LA SOLICITUD DESCRITA, NOS PERMITIMOS INFORMARLE QUE SE REALIZÓ LA RESPECTIVA TRAZABILIDAD DEL CASO, DE MODO QUE, AL PRESENTE INSTRUMENTO, SE RELACIONA SOPORTE EN EL CUAL SE ENCUENTRA RELACIONADA LA ENTREGA DE LOS MEDICAMENTOS EL DÍA 29 DE OCTUBRE DE 2022.
PARA NOSOTROS ES MUY IMPORTANTE CONOCER LOS COMENTARIOS Y SUGERENCIAS DE NUESTROS USUARIOS, CON EL FIN DE MEJORAR NUESTROS SERVICIOS DE MANERA CONTINUA Y OPORTUNA. 
POR ÚLTIMO, AGRADECEMOS LAS OBSERVACIONES QUE REALIZA CON EL ÁNIMO DE MEJORAR NUESTROS SERVICIOS Y ES DE NUESTRO INTERÉS MANIFESTAR QUE COMO INSTITUCIÓN PRESTADORA DE SERVICIOS DE SALUD ESTAMOS COMPROMETIDOS CON NUESTROS USUARIOS Y DISPUESTOS A SERVIRLE EN TODO LO QUE SE ENCUENTRA A NUESTRO ALCANCE. </t>
  </si>
  <si>
    <t>SHIRLEY YURANY HOMEZ ARENAS</t>
  </si>
  <si>
    <t>laboralshirleyhomez@gmail.com</t>
  </si>
  <si>
    <t>DE MANERAS ATENTA SOLICITO A USTEDES LA ASIGNACIÓN DE LA CITA DE NEUROLOGIA, YA QUE DESDE EL DÍA 5 DE SEPTIEMBRE NO HE OBTENIDO RESPUESTA CON EL CASO 11023862</t>
  </si>
  <si>
    <t>Señor(a)
SHIRLEY YURANY HOMEZ ARENAS
FOTOSSHIRLEYHOMEZ@GMAIL.COM
Reciba un cordial saludo,
En atención a su comunicado recibido por esta Coordinación donde nos solicita asignación de consulta médica especializada de Neurología para el paciente SHIRLEY YURANY HOMEZ ARENAS identificado con CC No. 1073716959; queremos manifestarle que todos los aspectos de su comunicación fueron revisados con detenimiento e interés.
De acuerdo con su solicitud y previa verificación, se asigna cita médica especializada, de la siguiente manera:
Especialidad: Neurología
Fecha: 21/11/2022
Hora: 09:40 am
Profesional: DIANA CAROLINA TORRES CASTELLANOS
Sede: Américas
Sede Américas: Avenida Américas No. 65- 09
Se realiza varios intentos de llamadas al número celular 3137443123 (mensaje de voz) el día 02 de noviembre a las 03:10 PM, por lo tanto, no se logra establecer comunicación con usted para informar datos de programación de consulta de Neurología.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</si>
  <si>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EN20220000465733</t>
  </si>
  <si>
    <t>JOSE  MEDINA RIVERA</t>
  </si>
  <si>
    <t>REGULAR DATOS DEL AFECTADO JOSE MEDINA RIVERA CC 79256763 6013129018 3227429763 MAILJOSEYOLGITA21@HOTMAIL.COM USUARIO ACTIVO SEGÚN ADRES CON LA ENTIDAD CAJA DE COMPENSACIÓN FAMILIAR COMPENSAR EL 26 DE SEPTIEMBRE LLAME A LA IPS CLÍNICOS SOLICITANDO UN EXAMEN DE ELECTROENCEFALOGRAMA QUE ME FUE ORDENADO EN ESA MISMA IPS EL 15 DE SEPTIEMBRE ME DIJERON QUE NO HABÍA AGENDA PERO ME ESCALABAN EL CASO CON RESPUESTA EL 3 DE OCTUBRE Y ESTA ES LA FECHA QUE NO E TENIDO RESPUESTA SOY UNA PERSONA CON DISCAPACIDAD POR CAUSA DE ACV Y NECESITO QUE ME TOMEN ESE EXAMEN</t>
  </si>
  <si>
    <t>AU-STD3245 JOSE  MEDINA RIVERA TELEFONO 3227429763 - 3129018  AUTORIZACION 222651060529592   EN LOS Nos REGISTRADOS NO RESPONDEN MENSAJE DE VOZ
RESPUESTA A EPS EN SAIA
ME PERMITO INFORMARLE QUE LA CITA SOLICITADA SE PROGRAMA PARA PACIENTE IDENTIFICADO(A) CC:  79256763
PACIENTE: JOSE  MEDINA RIVERA
CONSULTA: ELECTROENCEFALOGRAMA 
DÍA: 11 DE NOVIEMBRE DE 2022
HORA: 2:00 PM
PROFESIONAL: ORTEGA FRANCO JESSICA 
SEDE: AMÉRICAS (AV. AMÉRICAS No 65- 09 FRENTE A LA ESTACIÓN DE TRANSMILENIO PRADERA) 
POR FAVOR ASISTIR CON AUTORIZACIÓN VIGENTE, DOCUMENTO IDENTIDAD, LLEGAR 20 MINUTOS ANTES
PREPARACION</t>
  </si>
  <si>
    <t>EN20220000462744</t>
  </si>
  <si>
    <t>LIZETH NATALIA LOPEZ VANEGAS</t>
  </si>
  <si>
    <t>BUENOS DIAS LO QUE PASA ES EL DIA DE AYER RADIQUE UN EXAMEN DE CONTROL DE NEUROLOGIA EL CODIGO ES 890374 PERO ME DICEN EN DONDE ME LO TENGO QUE HACER MAS NO ME ENVIAN EL NUMERO DE AUTORIZACION LA ORDEN ME LA DIERON EL 9 DE AGOSTO EN CLINICOS PROGRAMA DE ATENCION INTEGRAL</t>
  </si>
  <si>
    <t>Señor(a)
LIZETH NATALIA LOPEZ VANEGAS
lopeznatalia13@gmail.com
Reciba un cordial saludo,
En atención a su comunicado recibido por esta Coordinación donde nos solicita asignación de consulta médica especializada de Neurologia para el paciente LIZETH NATALIA LOPEZ VANEGAS identificado con CC No. 1007106926; queremos manifestarle que todos los aspectos de su comunicación fueron revisados con detenimiento e interés.
De acuerdo con su solicitud y previa verificación, se asigna cita médica especializada, de la siguiente manera:
Especialidad: Neurologia
Fecha: 24/11/2022
Hora: 04:40 pm
Profesional: KAROL PAOLA RUEDA VERGARA
Sede: Americas
Sede Américas: Avenida Américas No. 65- 09 
Se realiza varios intentos de llamadas al número celular 3202612039 (mensaje de voz) el día 01 de Noviembre a las 05:30 PM , por lo tanto no se logra establecer comunicación con usted para informar  datos de programación de consulta de Neurologia.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</si>
  <si>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EN20220000465793</t>
  </si>
  <si>
    <t>REDES SOCIALES SOLICITO SU AMABLE COLABORACIÓN VALIDANDO EL CASO DE JOSHUA EMANUEL RAMOS CARDOZO, QUIEN SE COMUNICA CON NOSOTROS SOLICITANDO CITA CON NEUROPEDIATRÍA, EN DISTINTAS OCASIONES SE HA COMUNICADO A LA LÍNEA DE ATENCIÓN, PERO NO CONSIGUE NINGUNA DISPONIBILIDAD PARA PROGRAMAR SU CITA: DOCUMENTO: 1243860513 NOMBRE: JOSHUA EMANUEL RAMOS CARDOZO PROGRAMA: PBS SEDE DE ATENCIÓN: KENNEDY CONTACTO: 3012088186 - 3208360603 CORREO: LORENACARDOZOL96@GMAIL.COM TICKET: 72477906</t>
  </si>
  <si>
    <t>EN20220000465885</t>
  </si>
  <si>
    <t>MIGUEL  BARRETO BARRETO</t>
  </si>
  <si>
    <t>#RAD20222100012878482BUENAS TARDES, EL SEÑOR MIGUEL DESDE EL MES JULIO FUE HOSPITALIZADO POR UN DOLOR ABDOMINAL, LO CUAL SEGÚN EXÁMENES ARROJÓ QUE LE TENIA CALCULOS EN LA VESÍCULA LO CUAL NO SE LE PUDIERON OPERAR DEBIDO A SU EDAD TAN AVANZADA Y A QUE PRESENTABA PROBLEMAS DE CORAZÓN Y ANEMIA SEGÚN LOS EXÁMENES QUE LE REALIZARON EN LA CLÍNICA MEDERI MAYOR, EL INGRESO CAMINANDO CON AYUDA DE UN BASTÓN Y ERA INDEPENDIENTE PARA COMER IR AL BAÑO Y MOVERSE SON ALGUNA DIFICULTAD PERO PODÍA, EL 14 DE AGOSTO DIERON LA ORDEN DE SALIDA PARA TENERLO EN CASA CON ALGUNOS EXÁMENES PARA SABER SI SE LE PODÍA PRACTICAR EL RETIROS DE LOS CÁLCULOS QUE ERAN LOS QUE LE AFECTABA; EL DESDE ESE MOMENTO SALIÓ CON OXÍGENO SIN CAPACIDAD DE VALERSE POR EL MISMO NI SIQUIERA PARA SOSTENER LA CUCHARA SALIÓ CON PAÑAL TODO EL TIEMPO EN CAMA YA QUE NO SE PUEDE NI SOSTENER PARA ESTAR SENTADO NO SE PARA SOLO NADA DEPENDE QUE LO AYUDEN TODO EL TIEMPO, LA EPS COMPENSAR DESPUÉS DE PEDIR A TRAVEZ DE UDS APROBACIÓN DE LOS EXÁMENES ASIGNÓ MÉDICO DOMICILIARIO DEBIDO A LA DIFICULTAD DE MOVILIDAD QUE EL TIENE Y NO TENEMOS LOS MEDIOS PARA ESTAR TRANSPORTANDO ESTE ORDENÓ QUE LO VIERAN MÉDICOS ESPECIALISTAS COMO PSIQUIATRÍA Y NEUROLOGÍA PERO NO HA SIDO POSIBLE CONSEGUIR ESTAS CITAS YA QUE EN COMPENSAR NUNCA HAY CITAS O AGENDA Y LA PREOCUPACIÓN DE NOSOTROS ES PORQUE EL YA EMPEZÓ A PRESENTAR EPISODIO DE DEMENCIA SENIL PORTÁNDOSE A VECES CON AGRESIVIDAD Y TRATÁNDOSE DE BAJAR DE LA CAMA QUE TIENE LO CUAL HA PRODUCIDO QUE SE CAIGA Y SE LASTIME. SOLICITAMOS AL MÉDICO NOS AYUDARÁ CON SOLICITAR LE SEA AUTORIZADO AYUDA CON ENFERMERO ASÍ SEA MEDIO TIEMPO YA QUE POR SU INMOVILIDAD NO ES FÁCIL LLEVARLO AL BAÑO A BAÑARLO Y ESTAR LEVANTANDOLO O SENTANDOLO PARA COMER Y DEMÁS NECESIDADES LA PERSONA QUE LO CUIDA TAMBIÉN TIENE A CARGO ES UN MAYOR DE 50 AÑOS CON UN MENOR DE 11 AÑOS AL CUIDADO Y DEFICIENCIA AUDITIVA EN LOS DOS OÍDOS LO CUAL LE DIFICULTA ESCUCHARLO TAMBIÉN SE PIDO AYUDAS TÉCNICAS A LA ALCALDÍA DE BOSA BARRIO DONDE EL RESIDE YA QUE EL SE ENCUENTRA CON YAGAS Y PELADURAS EN SU PIEL POR EL ESTAR TODO EL TIEMPO ACOSTADO POR ESOS SE SOLICITÓ LA AYUDA DE UNA CAMA HOSPITALARIA PARA MEJORAR SU CALIDAD DE VIDA TENIENDO EN CUENTA SU AVANZADA EDAD. POR ESO ACUDIMOS A USTEDES PARA SOLICITAR USTEDES APOYO EN ORDENAR A LA EPS NOS AYUDE LO ANTES POSIBLE CON LAS CITAS DE LOS ESPECIALISTAS SIQUIATRIA Y NEUROLOGIA, UNA PERSONA PARA SU AYUDA Y LA CAMA HOSPITALARIA. AGRADECEMOS SU ATENCIÓN.</t>
  </si>
  <si>
    <t xml:space="preserve">AU-STD3248 SRA ELIZABETH BARRETO-  TEL- 3158604981- 4158674 -  ACEPTA CITA SE DAN INDICACIONES PARA ASISTIR, DICE ENTENDER. NEUROLOGÍA COMPENSAR PRESENCIAL (Primera Vez) 21/11/2022 10:00 a.m. DANNY EFRAIN SANDOVAL CASTILLO
</t>
  </si>
  <si>
    <t>BUENAS TARDES LE SOLICITO RESULTADOS DEL ESTUDIO DEL ELECTROENCEFALOGRAMA REALIZADO EL 10/10/2022. POR LO QUE INDICARON QUE ENVIARÍAN RESULTADOS EN 10 DÍAS HÁBILES.</t>
  </si>
  <si>
    <t>Buenas tardes
Me permito informar el día de ayer fueron enviados los resultados al correo electrónico dicksonbell06@gmail.com al igual subidos al sistema Gomedisys.</t>
  </si>
  <si>
    <t>HERNANDO ALFONSO ZAPATA ZULUAGA</t>
  </si>
  <si>
    <t>gzsusana16@gmail.com</t>
  </si>
  <si>
    <t>BUENAS TARDES, NOS DIRIGIMOS A USTES CON EL FIN DE EXPRESARLES NUESTRA INCONFORMIDAD. LA SEMANA PASADA LA DOCTORA ANA MARÍA MARTINEZ REALIZO LA VISITA DOMICIALIARIA AL PACIENTE HERNANDO ALFONSO ZAPATA Y NOS INFORMÓ QUE IBA A AUTORIZAR LA ORDEN DE GEDIATRIA, PERO HASTA EL MOMENTO DE HOY NO HEMOS RECIBIDO NINGUNA ORDEN Y LA NECESITAMOS URGENTEMENTE. LES AGRADECERIA INMENSAMENTE, ME DIERAN UN CONTACTO PARA SOLICITAR ESTA PETICIÓN O QUE SE COMUNIQUEN CON LA DOCTORA, PARA PODER SABER QUE SUCEDIO. GRACIAS</t>
  </si>
  <si>
    <t>RESPETUOSAMENTE ME PERMITO ENVIAR RESPUESTA A SU PETICIÓN RADICADA EN DÍAS ANTERIORES, FRENTE A LA QUE NOS PERMITIMOS INFORMAR:  ES PROCEDENTE EMITIR QUE SE REALIZÓ REVISIÓN DEL CASO Y SE ENVIÓ COMENTARIOS AL ÁREA ENCARGADA QUIEN MANIFESTÓ QUE SE REALIZÓ REVISIÓN DEL CASO DONDE SE REFLEJA ATENCIÓN POR EL SERVICIO DE GERIATRÍA EL DÍA 17DE AGOSTO DEL 2022, QUIEN ORDENO CONTROL EN SEIS MESES, POR LO QUE CORRESPONDE PARA EL MES DE FEBRERO DEL 2023, POR LO ANTERIOR ES DE MANIFESTAR QUE EL ÁREA DE AGENDAMIENTO ESTABLECERÁ COMUNICACIÓN UN DÍA ANTE SINDICANDO HORA, FECHA DE LA ATENCIÓN POR FAVOR ESTAR DISPONIBLE EN LÍNEAS DE COMUNICACIÓN.</t>
  </si>
  <si>
    <t xml:space="preserve">BUEN DIA , QUIERO SABER QUE PASO CON LAS TERAPIAS FISICAS QUE DESDE HACE 1 MES QUE SE FUE ANGELICA, DOS SEMANAS DESPUES LLEGO KAREN Y ESO POR-QUE PASE CARTA ,VINO HIZO UNA SOLA Y DIJO QUE ESTABA ENFERMA Y NO VOL-VIO.
NUEVAMENTE PASE CARTA ME CONTESTARON QUE VENIA DESDE EL 26 DE OCTU-BRE CATALINA RAMIREZ Y ESTA ES LA HORA QUE NADIE NI LLAMA NI VIENE. LES ADVIERTO QUE ES CULPA DE  USTEDES EL RETRASO EN EL PROGRESO DE LA SALUD DE MI MADRE MARGARITA URREGO 99 AÑOS, C C.20.078.382 YA SON DEMASIADOS LOS RECLAMOS QUE EN 2 AÑOS TENGO CON CLINICOS, RESPECTO AL INCUMPLI-MIENTO DE LOS SERVICIOS DOMICILIARIOS.
</t>
  </si>
  <si>
    <t>EN20220000450099</t>
  </si>
  <si>
    <t>EDITH RUBIELA GARCIA PINILLA</t>
  </si>
  <si>
    <t xml:space="preserve">
#IVRNAL_2.2 USUARIO ACTIVO SEGÚN ADRES CON LA ENTIDAD #CAJA DE COMPENSACIÓN FAMILIAR COMPENSAR CONTRIBUTIVO, CON DIAGNÓSTICO SÍNDROME REGIONAL COMPLEJO, DOLOR LUMBAR, REQUIERE PROGRAMACIÓN DE CITA 1- ORTOPEDIA AL VALIDAR CON LA ENTIDAD LE INDICAN NO HAY DISPONIBILIDAD DE CITAS, USUARIO SOLICITA ASIGNACIÓN DE CITA DE FORMA OPORTUNA. SE ENVÍA PARA VALIDACIÓN Y GESTIÓN DE ACUERDO A NORMATIVIDAD VIGENTE.
</t>
  </si>
  <si>
    <t xml:space="preserve">CON RESPECTO A LA SOLICITUD REALIZADA, SE VALIDA SE ASIGNA CITA DE ORTOPEDIA PARA EL DÍA MIÉRCOLES 9 DE NOVIEMBRE A LAS 7+00 AM, INFORMACIÓN CONFIRMADA CON LA USUARIA, QUIEN ACEPTA CITA </t>
  </si>
  <si>
    <t>EN20220000463500</t>
  </si>
  <si>
    <t>ANA SOFIA FRAILE RUIZ</t>
  </si>
  <si>
    <t>buen día solicito agendar cita para electroencefalograma computarizado, en clínicos informan no tener agenda</t>
  </si>
  <si>
    <t>AU-STD3253  KAREN RUIZ MAMA TELEFONO 3214435810  AUTORIZACION  222977195591505   ACEPTA CITA
ME PERMITO INFORMARLE QUE LA CITA SOLICITADA SE PROGRAMA PARA PACIENTE IDENTIFICADO(A) TI:  1011104586
PACIENTE: ANA SOFIA FRAILE RUIZ
CONSULTA: ELECTROENCEFALOGRAMA PEDIÁTRICO
DÍA: 09 DE NOVIEMBRE DE 2022
HORA: 09:00 AM
PROFESIONAL: LOZANO SALAZAR CINDI MILENA
SEDE: AMÉRICAS (AV. AMÉRICAS No 65- 09 FRENTE A LA ESTACIÓN DE TRANSMILENIO PRADERA) 
POR FAVOR ASISTIR CON AUTORIZACIÓN VIGENTE, DOCUMENTO IDENTIDAD, LLEGAR 20 MINUTOS ANTES
PREPARACION</t>
  </si>
  <si>
    <t xml:space="preserve"> EN20220000466088</t>
  </si>
  <si>
    <t xml:space="preserve">ANGELA JUDITH QUIROGA </t>
  </si>
  <si>
    <t>REGULAR, ANGELA JUDITH QUIROGA CC 52505487 3143552911 3233219963 angela1979hijo@gmail.com BOGOTÁ. D.C. carrera 78BIS #49B-78 SUR Usuario activo según ADRES con la entidad #CAJA DE COMPENSACIÓN FAMILIAR COMPENSAR CONTRIBUTIVO , con diagnóstico otros vertigos periféricos, requiere programación de el servicio consulta primera vez neurología . Refiere al comunicarse con la entidad le indican que no hay agenda disponible. Se envía para validación y gestión de acuerdo a normatividad vigente.</t>
  </si>
  <si>
    <t>Señor(a)
ANGELA JUDITH QUIROGA 
angela1979hijo@gmail.com
Reciba un cordial saludo,
Paciente que ya cuenta con cita asignada asi:
En atención a su comunicado recibido por esta Coordinación donde nos solicita asignación de consulta médica especializada de Neurologia para el paciente ANGELA JUDITH QUIROGA  identificado con CC No. 52505487; queremos manifestarle que todos los aspectos de su comunicación fueron revisados con detenimiento e interés.
De acuerdo con su solicitud y previa verificación, se asigna cita médica especializada, de la siguiente manera:
Especialidad: Neurologia
Fecha: 21/12/2022
Hora: 06:00 am
Profesional: DANNY EFRAIN SANDOVAL CASTILLO
Sede: Americas
Sede Américas: Avenida Américas No. 65- 09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</si>
  <si>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EN20220000466151</t>
  </si>
  <si>
    <t>JOSE MANUEL SEPULVEDA SANCHEZ</t>
  </si>
  <si>
    <t>REGULAR, JOSE MANUEL SEPULVEDA SANCHEZ CC 17181208 3177714800 3228347260 nancy.sepulveda@hotmail.com BOGOTÁ. D.C. calle 64g bis 85 72 Usuario según ADRES activo con la entidad #CAJA DE COMPENSACIÓN FAMILIAR COMPENSAR CONTRIBUTIVO / Buenas tardes, Mi queja es por que cada tres meses me deben colocar un toxina en el ojo y rostro por un espasmo facial que padezco la cual se cumplía el mes pasado pero nunca hay citas disponibles con control de neurología, adicional a esta cita, debo esperar otra para la aplicación de la toxina que igualmente es supremamente demorada retrasando el tratamiento y afectando mi calidad de vida.</t>
  </si>
  <si>
    <t xml:space="preserve">AU-STD3259  NANCY SEPULVEDA  HIJA  TELEFONO 3228347260  AUTORIZACION   ACEPTA CITA
ME PERMITO INFORMARLE QUE LA CITA SOLICITADA SE PROGRAMA PARA PACIENTE IDENTIFICADO(A) CC:  17181208
PACIENTE: JOSE MANUEL SEPULVEDA SANCHEZ
CONSULTA: NEUROLOGÍA  PRESENCIAL
DÍA: 18 DE NOVIEMBRE DE 2022
HORA: 08:12 AM
PROFESIONAL: ENID YAMILE BARBOSA MARTINEZ	
SEDE: CALLE 98 (CARRERA 15 No 98 -37 BARRIO CHICO)
POR FAVOR ASISTIR CON AUTORIZACIÓN VIGENTE, DOCUMENTO IDENTIDAD, LLEGAR 20 MINUTOS ANTES  
</t>
  </si>
  <si>
    <t>EN20220000466169</t>
  </si>
  <si>
    <t>AURORA MARIA MURCIA DECUCAITA</t>
  </si>
  <si>
    <t>REGULAR, AURORA MARIA MURCIA DE CUCAITA CC 41348395 6018055887 3118328996 angelicacucaita0606@gmail.com BOGOTÁ. D.C. CALLE 64D 111 C-27 Usuario activo según ADRES con la entidad #CAJA DE COMPENSACIÓN FAMILIAR COMPENSAR CONTRIBUTIVO Buen día, desde el 15 de septiembre he estado comunicándome con Clínicos IPS para solicitar la cita de control de neurología para mi mama que tiene alzhéimer cc 41348395 Aurora Murcia de Cucaita y no ha sido posible , siempre dicen que en 5 días me llama para informar la cita y nunca llaman, ayer fue la 3 veces que llame y me dicen que no hay agendas para la especialidad, la verdad ya no tiene medicamentos y es un poco complicado con ella. Solicito de su amable colaboración para que nos den la cita. Atentamente, Angelica Cucaita Murcia</t>
  </si>
  <si>
    <t>Señor(a)
ANGELICA CUCAITA
angelicacucaita0606@gmail.com
Reciba un cordial saludo,
En atención a su comunicado recibido por esta Coordinación donde nos solicita asignación de consulta médica especializada de Neurologia para el paciente AURORA MARIA MURCIA DECUCAITA identificado con CC No. 41348395; queremos manifestarle que todos los aspectos de su comunicación fueron revisados con detenimiento e interés.
De acuerdo con su solicitud y previa verificación, se asigna cita médica especializada, de la siguiente manera:
Especialidad: Neurologia
Fecha: 10/11/2022
Hora: 04.00 pm
Profesional: LUIS FERNANDO ROA WANDURRAGA
Sede: CALLE 98
Sede Calle 98: Carrera. 15 No. 98 - 37 Barrio Chico
Se precisa que el día 02 de Noviembre a las 03:19 PM, se estableció comunicación con la Sra. ANGELICA CUCAITA  En calidad de peticionario al número telefónico 3153634523, a quien se informa datos de consulta.  Usuaria acepta información.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</si>
  <si>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MERCEDES  LIZARAZO MARTINEZ</t>
  </si>
  <si>
    <t>merlizmar67@gmail.com</t>
  </si>
  <si>
    <t>FELICITACION POR TRATO ENS SEDE</t>
  </si>
  <si>
    <t>SE ENVIA RTA A FELICITACIONES RADICADAS EN BUZON</t>
  </si>
  <si>
    <t>JUAN VICENTE ORTIZ SANABRIA</t>
  </si>
  <si>
    <t>juanortiz43@hotmail.es</t>
  </si>
  <si>
    <t>DEMORA EN LA ATENCION DE CITA DE MEDICA DE MAS DE 45 MIN</t>
  </si>
  <si>
    <t>BUEN DÍA, 
SEÑOR(A) 
JUAN VICENTE ORTIZ SANABRIA
JUANORTIZ43@HOTMAIL.ES
EPS FAMISANAR
RECIBA UN CORDIAL SALUDO, 
EN ATENCIÓN AL REQUERIMIENTO, POR MEDIO DEL CUAL NOS SOLICITA VALIDACIÓN POR DEMORA EN ATENCIÓN CONSULTA, PARA EL PACIENTE JUAN VICENTE ORTIZ SANABRIA IDENTIFICADO CON CEDULA DE CIUDADANÍA NO. 79364501, RESPETUOSAMENTE NOS PERMITIMOS SUMINISTRAR RESPUESTA.
SE PRECISA QUE SE EMITE RESPUESTA POR PARTE DE COORDINACIÓN UNIDAD ESPECIALIZADA, QUIEN MANIFIESTA LO SIGUIENTE: 
DE ACUERDO CON SU SOLICITUD, SE PROCEDIÓ A VALIDAR EN NUESTRO SISTEMA DE INFORMACIÓN DANDO RESPUESTA A SOLICITUD, Y SE EVIDENCIA QUE PACIENTE EN MENCIÓN EFECTIVAMENTE FUE ATENDIDO EL DÍA 28 DE OCTUBRE DE 2022 EN LA SEDE CLÍNICOS SEDE CALLE 98, CON CITA AGENDADA A LAS 8:30 AM, PACIENTE ES ATENDIDO A LAS 9:17 AM. 
MANIFESTAMOS QUE LA ATENCIÓN FUE REALIZADA DE MANERA ÍNTEGRA, HUMANIZADA Y DE BUENA CALIDAD, SIN EMBARGO, ES IMPORTANTE INFORMAR QUE LOS PACIENTES DE LAS CONSULTAS PREVIAS REGISTRABAN DIAGNÓSTICOS COMPLEJOS DE TRATAR Y DEFINIR, POR LO TANTO, CONLLEVÓ A REALIZAR UNA CONSULTA UN POCO MÁS EXTENSA, ES DE ACLARAR QUE CLÍNICOS IPS SAS TRABAJA POR LA CALIDAD DE CADA UNA DE SUS CONSULTAS, ES POR ESO QUE NUESTROS ESPECIALISTAS SE TOMAN EL TIEMPO PARA DAR BUEN MANEJO A CADA PACIENTE. 
POR ÚLTIMO, AGRADECEMOS LAS OBSERVACIONES QUE REALIZA CON EL ÁNIMO DE MEJORAR NUESTROS SERVICIOS Y ES DE NUESTRO INTERÉS MANIFESTAR QUE COMO INSTITUCIÓN PRESTADORA DE SERVICIOS DE SALUD ESTAMOS COMPROMETIDOS CON NUESTROS USUARIOS Y DISPUESTOS A SERVIRLE EN TODO LO QUE SE ENCUENTRA A NUESTRO ALCANCE. </t>
  </si>
  <si>
    <t>EN20220000465628</t>
  </si>
  <si>
    <t>LUZ MARINA SUARIQUE DEPABLOS</t>
  </si>
  <si>
    <t>SS/ CITA DE PSICOLOGIA SEGUN ENTE DE CONTROL PARA CONSECUSION DE TRATAMIENTO</t>
  </si>
  <si>
    <t>SE INTENTA COMUNICACION CON LA PCIENTE, LA CUAL NO FUE EFECTIVA, SE PROGRAMA CITA DE PSICOLOGIA PARA EL DIA 05/11/2022 A LAS 10:20 AM CON EL PROFESIONAL PEDRO MIGUEL HERNANDEZ.</t>
  </si>
  <si>
    <t>EN20220000463994</t>
  </si>
  <si>
    <t>MARIA ANTONIA AMADO DE BENAVIDES</t>
  </si>
  <si>
    <t>TRATO INADECUADO DE MEDICO A USUARIO</t>
  </si>
  <si>
    <t xml:space="preserve"> CORDIAL SALUDO
EN ATENCIÓN A SU SOLICITUD RECIBIDA EN DÍAS ANTERIORES, EN DONDE NOS SOLICITA VALIDACIÓN POR LAS PRESUNTAS INCONSISTENCIAS EN CUANTO A TRATO INADECUADO PARA LA PACIENTE MARIA ANTONIA AMADO DE BENAVIDES IDENTIFICADA CON CEDULA DE CIUDADANÍA NO. 23270029; SE PROCEDE A EMITIR RESPUESTA EN LOS SIGUIENTES TÉRMINOS: 
SE PRECISA QUE SE EMITE RESPUESTA POR PARTE DE COORDINACIÓN SEDE TUNJA, QUIEN MANIFIESTA LO SIGUIENTE: 
DE ACUERDO CON SU PETICIÓN, RESPETUOSAMENTE NOS PERMITIMOS MANIFESTAR QUE EL PROFESIONAL INFORMA QUE SE LE BRINDÓ ATENCIÓN COMO A PACIENTES CRÓNICO, SE REALIZÓ LA REVISIÓN DE MEDICAMENTOS QUE TIENE FORMULADOS Y LOS QUE ESTÁ ACTUALMENTE ESTÁ TOMANDO, SE ESCUCHA LOS MOTIVOS DE CONSULTA ADICIONALES QUE PRESENTA LA PACIENTE Y SE LE DA SOLUCIÓN DE ACUERDO A LAS PATOLOGÍAS DURANTE LA CONSULTA, SE CARGA LA FORMULACIÓN CON CÓDIGO DE TELMISARTAN MICARDIS PERO SE TIENE DIFICULTAD CON LA DISPONIBILIDAD DE MEDICAMENTOS EN LA FARMACIA POR LO CUAL MUY SEGURAMENTE PRESENTA DIFICULTADES EN LA ENTREGA DEL MEDICAMENTO.
POR ÚLTIMO, AGRADECEMOS LAS OBSERVACIONES QUE REALIZA CON EL ÁNIMO DE MEJORAR NUESTROS SERVICIOS Y ES DE NUESTRO INTERÉS MANIFESTAR QUE COMO INSTITUCIÓN PRESTADORA DE SERVICIOS DE SALUD ESTAMOS COMPROMETIDOS CON NUESTROS USUARIOS Y DISPUESTOS A SERVIRLE EN TODO LO QUE SE ENCUENTRA A NUESTRO ALCANCE. </t>
  </si>
  <si>
    <t xml:space="preserve">Se comunica nuevamente familiar de paciente, indica que aún no han recibido los medicamentos </t>
  </si>
  <si>
    <t xml:space="preserve">Señor(a) 
MARIA FRANCELINA ROBLES FORERO
personalizamostusideas@gmail.com
EPS Capital salud
Reciba un cordial saludo, 
En atención a su solicitud recibida en días anteriores, en donde nos manifiesta las presuntas inconsistencias en cuanto a la demora en la entrega de Medicamentos; se procede a emitir respuesta en los siguientes términos: 
Conforme con la solicitud descrita, nos permitimos informarle que se realizó la respectiva trazabilidad del caso, de modo que, al presente instrumento, se relaciona soporte en el cual se encuentra relacionada la entrega de los medicamentos: 
Para nosotros es muy importante conocer los comentarios y sugerencias de nuestros usuarios, con el fin de mejorar nuestros servicios de manera continua y oportuna. 
Por último, agradecemos las observaciones que realiza con el ánimo de mejorar nuestros servicios y es de nuestro interés manifestar que como Institución Prestadora de Servicios de Salud estamos comprometidos con nuestros usuarios y dispuestos a servirle en todo lo que se encuentra a nuestro alcance. </t>
  </si>
  <si>
    <t>rguerrerop@unal.edu.co</t>
  </si>
  <si>
    <t>Buenos días. Solicito una cita para control de neurología en dos meses con la doctora Natalia Giraldo. </t>
  </si>
  <si>
    <t xml:space="preserve"> AU-STD3276-  SR RICARDO  GUERRERO- TEL- 3158452340 ACEPTA CITA SE DAN INDICACIONES PARA ASISTIR, DICE ENTENDER  NEUROLOGÍA COMPENSAR PRESENCIAL (Control) 22/12/2022 09:24 a.m. JEIMY NATALIA GIRALDO URREA
</t>
  </si>
  <si>
    <t>EN20220000463375</t>
  </si>
  <si>
    <t>YENI SOFIA MOLINA AVENDAÑO</t>
  </si>
  <si>
    <t xml:space="preserve">	Reciba un cordial saludo, Por medio del presente correo electrónico nos permitimos solicitar su valiosa colaboración para la ASIGNACIÓN de citas para beneficiaria bajo protección del Instituto Colombiano de Bienestar Familiar, teniendo en cuenta que la beneficiaria se encuentran en proceso administrativo de restablecimiento de derechos, garantizando la atención oportuna en salud. Por lo cual me permito adjuntar datos de los beneficiarios que requiere atención en salud: NOMBRES Y APELLIDOS TIPO Y N° DE DOCUMENTO EAPB CITA YENY SOFÍA MOLINA AVENDAÑO T.I. 1.051.073.013 COMPENSAR MEDICINA GENERAL ODONTOLOGÍA PSICOLOGÍA TERAPIA OCUPACIONAL</t>
  </si>
  <si>
    <t xml:space="preserve">CORDIAL SALUDO,
EN ATENCIÓN A SU COMUNICADO RECIBIDO POR ESTA COORDINACIÓN DONDE NOS SOLICITA ASIGNACIÓN DE CONSULTA MÉDICA ESPECIALIZADA PARA EL (LA) PACIENTE YENI SOFIA MOLINA AVENDAÑO  IDENTIFICADO(A) CON TI NO. 1051073013; QUEREMOS MANIFESTARLE QUE TODOS LOS ASPECTOS DE SU COMUNICACIÓN FUERON REVISADOS CON DETENIMIENTO E INTERÉS. 
DE ACUERDO CON SU SOLICITUD Y PREVIA VERIFICACIÓN, SE ASIGNA CITA MÉDICA ESPECIALIZADA, DE LA SIGUIENTE MANERA: 
ESPECIALIDAD: ODONTOLOGIA
DIA: MIERCOLES
FECHA:  02 DE NOVIEMBRE DE 2022
HORA: 06:00 PM
PROFESIONAL: HENRY VALVUENA
SEDE: CLINICOS IPS TUNJA
ESPECIALIDAD: PSICOLOGÍA 
DIA: MIERCOLES
FECHA:  02 DE NOVIEMBRE DE 2022
HORA: 07:00 PM
PROFESIONAL: MIGUEL HERNANDEZ
SEDE: CLINICOS IPS TUNJA
ESPECIALIDAD: TERAPIA OCUPACIONAL
DIA: MARTES
FECHA:  01 DE NOVIEMBRE DE 2022
HORA: 09:00 AM
PROFESIONAL: LILIANA PARADA
SEDE: CLINICOS IPS TUNJA
ESPECIALIDAD: MEDICINA GENERAL
DIA: MARTES
FECHA:  01 DE NOVIEMBRE DE 2022
HORA: 10:00 AM
PROFESIONAL: KATIANA PEREZ
SEDE: CLINICOS IPS TUNJA
NOTA: POR FAVOR ASISTIR CON AUTORIZACIÓN VIGENTE, DOCUMENTO IDENTIDAD Y LLEGAR CON 20 MINUTOS DE ANTICIPACIÓN PARA TRÁMITES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 
SE PRECISA QUE EL DÍA 31 DE OCTUBRE DE 2022, SE ESTABLECIÓ COMUNICACIÓN CON LA SRA.  ROSA CARVAJAL  MADRE SUSTITUTA DE AFECTADO – PETICIONARIO AL NÚMERO TELEFÓNICO 3112555448, A QUIEN SE INFORMA DATOS DE CONSULTA.  ACEPTA INFORMACIÓN Y CONFIRMA ASISTENCIA.  
</t>
  </si>
  <si>
    <t>EN20220000462850</t>
  </si>
  <si>
    <t>MARIA TERESA CORREA ROJAS</t>
  </si>
  <si>
    <t>El dia 08/10/2022asisti a cita medica con el Dotor david pecha en donde inicialmente yo le comenté mi caso, le conte del dolor en la noches, y el dolor que se a aumentado el dolor en estos dias, el Dt david pecha, insistia en porque iba a valoracion ese dia a pesar de que yo le estaba comentadndo mi caos clinico, al finalizar xde comentarle mi caso le comete que soy trabajador indepenciente y que actualmente necesito seguir con un proceso de incapacidades por mi condicion desfavrable, al cometarle inmeediatamente el doctro se niega de manera inmediata argumentando que el 5 de octubre le dieron la orden de no dar incapacidad sustentando que tengo un concepto de favorabilidad el Dr no me hace valoracion inicialmente ni cisquera me reviso el pie, mi mama me estaba acompañando ese día de testigo ante la situacion se le solicta al Dr que me revise par que conozca mi condicion, me valoro después de media hora , pero insisto que no me daba incapacidades, cuando me siento en la camilla el dr inicia la valoración, cuando realiza la valoración intenta mover el pie y me ocasiona dolor, sin embargo yo colaboro y dejó que me valore, se le pide por escrito que deje el concepto por escrito, solo refirio que mi mama estuvo grosera, eso fue lo único que el puso, considero que es arbitrara que los direcctivos interfieran en los conceptos médico, yo necesito ,is incapacidades, y insiste que mi médico tratante debe dar la incapacidad, la forma de actuar de un medico debe ser bajo juramento hipocratico mas no por ordenes medica s emitidaas por la parte administrativas.</t>
  </si>
  <si>
    <t>Se aclara q las historias están en el sistema y se pueden revisar antes de que ingrese el paciente, por lo cual se conocía la historia de antemano, razón por la cual ya se había identificado el concepto de favorabilidad para reingreso laboral q estaba cargado en el visor sicu con 4 o 5 días de anterioridad a la fecha de atención a la paciente, además se le advirtió a la paciente posterior al motivo de consulta que el servicio tratante de la paciente, q en este caso era fisiatría, era el encargado de definir continuidad, fijándonos en el concepto de favorabilidad, ya que medicina general no es el servicio tratante de la condición de la paciente, en cuanto al examen físico es necesario evidenciar que movilidad tenía el pie de la paciente, lo cual en el ejercicio del examen puede generar dolor para la paciente, además que la paciente desde el momento de iniciar el examen físico, la paciente mostraba aprehensión por el dolor lo cual dificulta evidenciar la condición del paciente, durante la consulta la madre de la paciente fue grosera desde el momento que se inició a dar información sobre el servicio tratante de la paciente, para luego durante la misma consulta pedir disculpas sobre su actitud, refiriendo que los trabajadores administrativos de compensar coaccionaban la conducta del médico en ese momento, indicaban que si lo hacía para interrumpir la incapacidad y los 180 días para la indemnización,  ya hacia mucho tiempo había cumplido esos días,  por lo cual ante la actitud de la madre de la paciente se limitó la consulta a informar la conducta que se tomaba frente a la paciente por las razones ya descritas.</t>
  </si>
  <si>
    <t>EN20220000459588</t>
  </si>
  <si>
    <t>CAROL ANAHI VARGAS CASTRO</t>
  </si>
  <si>
    <t xml:space="preserve">	Buenas tardes El pasado 07 de Julio del 2022 generaron una orden para valoración de otorrinolaringologia. Al solicitar la cita, manifiestan en la IPS no tener agenda con el especialista y quede en la lista de espera. El 26 de Julio al solicitar nuevamente la cita vía telefonica, generarón un radicado 10582546 por falta de agenda. Nuevamente en el mes de septiembre me dirijo a la IPS, para preguntar y me dicen que aun sigue en la lista de espera, que no hay especialistas. Hasta la fecha 25 de octubre de 2022, no hán asignado cita. Como es posible que en el municipio de Tunja, capital del departamento de Boyacá no exista especialistas y que se demoren tanto para tener agenda. Me pregunto, tanta demora para cita de valoración, como será en el tema de los examenes que ordene el especialista?</t>
  </si>
  <si>
    <r>
      <t xml:space="preserve">SE ASIGNA CITA DE OTORRINO PARA PACIENTE </t>
    </r>
    <r>
      <rPr>
        <sz val="11"/>
        <color rgb="FF444444"/>
        <rFont val="Calibri"/>
        <family val="2"/>
        <charset val="1"/>
      </rPr>
      <t>CAROL ANAHI VARGAS CASTRO</t>
    </r>
    <r>
      <rPr>
        <sz val="11"/>
        <color rgb="FF000000"/>
        <rFont val="Calibri"/>
        <family val="2"/>
        <charset val="1"/>
      </rPr>
      <t xml:space="preserve"> PARA EL DÍA, 11/11/2022, A LAS 02:20PM, CON LA DRA. ADRIANA LEAL. SE ESTABLECE COMUNICACIÓN CON FAMILIAR DE USUARIA AL NÚMERO DE TELÉFONO 3203007358, SE DA INFORMACIÓN ACEPTA CITA Y CONFIRMA ASISTENCIA.  </t>
    </r>
  </si>
  <si>
    <t>EN20220000455789</t>
  </si>
  <si>
    <t>ANA ROSA ZORRO MEZQUITA</t>
  </si>
  <si>
    <t>El día 28/08/2022 tuve cita médica a las 12:30 con la Dra milena Perez, yo Carlos Andrés Granados estuve presente en la consulta mi abuela le manifesto a ala medica que asistia pr que tenia varios dolores entre los cuales estaban un ganglio inflamado tenia un culpo en el cuello y el dolore de espalda a la cual la profesional le refirió que solo podia escoger uno de esos dos síntomas para ela poder abrir la historia clínica a lo cual ella insistio que ella no abria la historia clinica no podia escogio el dolor de espalda y dijo que debia pedir una cita por cada dolor, como consecuencia d e eso la familiar medica indico que era priolitario lo del ganglio y procedimos a ahacer todo particular por la urgencia que este deriva, lo cual fue sometida a una hospitalizacion en base a los resultados arrojados de exámenes realizados donde se establecido que tenia un linfoma B difuso, estando hospitalizada le realizaron una biopsia con patologia despues de realizar el tramite se trajo las ordenes y biopsia el 04 de octubre,desde la semana del 10 se trato de solictar el roporte a lo cual las encargadas de laboratorio indicaron que no estaba disponible que tenia que esperar 15 dias desde el 20 de ocutubre mi abuela vuelve a quedar hospitalizada ya que no pudieron iniciar tratamiento con medico oncológico por que las funcionarias indicaban que aun no estaban los resultaddos el dia de hoy me acerco a solicitar el reporte manifiestan que no esta disponible y le indico que l medico internista solicta urgente ese resultado, la persona encargada llama para realizar validación a lo cual le indican que erróneamente se enviaron a ala sede 42 y que los resultados estaban disponibles desde el día 12 de Octubre.</t>
  </si>
  <si>
    <t xml:space="preserve">RECIBA UN CORDIAL SALUDO, 
EN ATENCIÓN A SU SOLICITUD RECIBIDA EN DÍAS ANTERIORES, EN DONDE NOS SOLICITA INVESTIGACIÓN DE LAS PRESUNTAS INCONSISTENCIAS EN CUANTO A INSATISFACCIÓN SOBRE EL SERVICIO PARA LA PACIENTE ANA ROSA ZORRO MEZQUITA IDENTIFICADA CON CEDULA DE CIUDADANÍA NO. 23269443; SE PRECISA QUE SE EMITE RESPUESTA POR PARTE DE COORDINACIÓN SEDE TUNJA QUIEN MANIFIESTA LO SIGUIENTE: 
DE ACUERDO CON SU PETICIÓN, RESPETUOSAMENTE NOS PERMITIMOS INFORMARLE QUE,  POSTERIOR A REVISIÓN DE HISTORIA CLÍNICA DE LA PACIENTE , SE EVIDENCIA QUE FUE ATENDIDA DÍA 29.08.2022 CITA PROGRAMADA A LAS 12:20 PM ACTIVACIÓN DE CITA: 12:22 PM ATENDIDA 12:22 PM, DURACIÓN DE ATENCIÓN APROXIMADA 25 MINUTOS HASTA FORMULACIÓN.
PACIENTE INGRESA EN COMPAÑÍA DE NIETO CARLOS GRANADOS QUIEN INFORMA QUE LA PACIENTE TIENE VARIOS ANTECEDENTES QUE TOMA MEDICAMENTOS PERMANENTES QUE YA NO TIENE MEDICAMENTOS DE CONTROL Y ADEMÁS CONSULTAN POR QUE LA PACIENTE TIENE DOLOR.
DURANTE LA CONSULTA SI SE LE REALIZÓ EDUCACIÓN A PACIENTE Y FAMILIAR INFORMANDO SOBRE LA ATENCIÓN POR EL PROGRAMA CRÓNICOS EN EL CUAL SE ENCUENTRA LA PACIENTE POR SUS ANTECEDENTES, YA QUE EN ESTE PROGRAMA SE LLEVA CRONOLOGÍA DE FORMULACIÓN, PARACLÍNICOS Y SEGUIMIENTOS, SIN EMBARGO LA PACIENTE RECIBIÓ ATENCIÓN INTEGRAL POR SU MOTIVO DE CONSULTA PRINCIPAL QUE FUE EL DOLOR LUMBAR EN ESE MOMENTO Y TAMBIÉN POR SUS ANTECEDENTES YA QUE NECESITABA LOS MEDICAMENTOS DE CONTROL.
SE PUEDE EVIDENCIAR  EN ANOTACIÓN DE HISTORIA CLÍNICA QUE LA PACIENTE REFIERE DOLOR INTENSO EN COLUMNA 7/10 MANIFIESTA ANTECEDENTES DE CIRUGÍA PERO NO RECUERDA BIEN EL EVENTO EL FAMILIAR TAMPOCO CONOCE BIEN LA INFORMACIÓN POR LO CUAL SE COLOCA AL FINAL DE HISTORIA CLÍNICA (NO SE INFORMA) CON ESE ANTECEDE DE PROCEDIMIENTO QUIRÚRGICO SE DECIDE SOLICITAR UN RX DE CONTROL PARA PODER DEFINIR CONDUCTA CON RESPECTO AL DOLOR DE LA COLUMNA, SE ENTREGARON FORMULAS MEDICAS DE CONTROL Y SE CITÓ A LA PACIENTE CON RESULTADOS DE RX. 
PROFESIONAL INFORMA QUE  SIEMPRE REVISA A TODOS SUS PACIENTES DE FORMA INTEGRAL BRINDANDO EN CONSULTA LA MEJOR ACTITUD Y CONOCIMIENTO PARA RESOLVER SUS NECESIDADES, EN ESTA ATENCIÓN, SE  BRINDÓ LA ATENCIÓN INTEGRAL POR LO QUE LA PACIENTE CONSULTÓ Y SE REALIZÓ EDUCACIÓN DE CONSULTA GENERAL Y CONSULTA DEL PROGRAMA CRÓNICOS PERO ATENDIDA POR LAS DOS FORMAS.
POR ÚLTIMO, AGRADECEMOS LAS OBSERVACIONES QUE REALIZA CON EL ÁNIMO DE MEJORAR NUESTROS SERVICIOS Y ES DE NUESTRO INTERÉS MANIFESTAR QUE COMO INSTITUCIÓN PRESTADORA DE SERVICIOS DE SALUD ESTAMOS COMPROMETIDOS CON NUESTROS USUARIOS Y DISPUESTOS A SERVIRLE EN TODO LO QUE SE ENCUENTRA A NUESTRO ALCANCE. </t>
  </si>
  <si>
    <t>EN20220000453370</t>
  </si>
  <si>
    <t>BERTA  OTALORA MORENO</t>
  </si>
  <si>
    <t xml:space="preserve">
Solicito su colaboracion con la asignacion de cita de medicina intena solicitada desde el mes de julio y no ha sido asignada, es de caracter priporitario puesto que se ingreso por urgencias el dia 29 de septiembre de 2022, con episodio de disnea y desaturacion, donde le autorizaron nuevamente la cita con medicina interna , es de vital importancia para su vida. Se adjunta historia clinica y orden para la cita</t>
  </si>
  <si>
    <t>"Cordial saludo,
La presente tiene como fin informar que se realiza confirmacion de cita con paciente para el 16/11/2022 09:00 con el dr MANUEL NEISA MORALES, en la sede Tunja adjunto ptallazo "</t>
  </si>
  <si>
    <t>MARIA IRENE SEGURA CAICEDO</t>
  </si>
  <si>
    <t>alvarezcarmenza3@gmail.com</t>
  </si>
  <si>
    <t xml:space="preserve">	Paciente fue atendido domiciliario el 11/10/2022 pero aún no han recibido los medicamentos.</t>
  </si>
  <si>
    <t>VERIFICANDO SE HACE VALIDACIÓN, SE ENRUTARÁ PACIENTE PARA EL DÍA 2 DE NOVIEMBRE, FECHA DE LA CONSULTA 1 DE OCTUBRE, FECHA DE LA ORDEN MEDICA 11 DE OCTUBRE, POR SER FECHAS DIFERENTES, PACIENTE NO APARECIÓ EL BASE DE DATOS PARA SER DESCARGADO.</t>
  </si>
  <si>
    <t>EN20220000466467</t>
  </si>
  <si>
    <t xml:space="preserve">	PQRD REGULAR DATOS DEL AFECTADO: VIVIANA CONSTANZA ESQUIVEL RUIZ CC 1018405713 3223647506 vicoesquivelruiz@hotmail.com BOGOTÁ. D.C. KR 10D 27A 54 SUR #RAD20222100012866392 Usuario activo según ADRES con la entidad #CAJA DE COMPENSACIÓN FAMILIAR COMPENSAR CONTRIBUTIVO. Buenas tardes, solcito de su amable colaboración con cita de control con neurología, para continuar tratamiento y lectura de resonancia magnética.</t>
  </si>
  <si>
    <t xml:space="preserve">AU-STD3283  VIVIANA CONSTANZA ESQUIVEL RUIZ TELEFONO  3223647506    AUTORIZACION   ACEPTA CITA
ME PERMITO INFORMARLE QUE LA CITA SOLICITADA SE PROGRAMA PARA PACIENTE IDENTIFICADO(A) CC:  1018405713
PACIENTE: VIVIANA CONSTANZA ESQUIVEL RUIZ
CONSULTA: NEUROLOGÍA  PRESENCIAL
DÍA: 17 DE NOVIEMBRE DE 2022
HORA: 07:24 AM
PROFESIONAL: ENID YAMILE BARBOSA MARTINEZ	
SEDE: AMÉRICAS (AV. AMÉRICAS No 65- 09 FRENTE A LA ESTACIÓN DE TRANSMILENIO PRADERA)
POR FAVOR ASISTIR CON AUTORIZACIÓN VIGENTE, DOCUMENTO IDENTIDAD, LLEGAR 20 MINUTOS ANTES  
</t>
  </si>
  <si>
    <t>EN20220000466110</t>
  </si>
  <si>
    <t>SAUL ABRAHAM PINZON ALVARADO</t>
  </si>
  <si>
    <t>REGULAR, SAUL ABRAHAM PINZON ALVARADO RC 1028845226 6019249538 3114889532 SVJPUBLICIDAD@GMAIL.COM SOACHA CALLE 41D # 23 - 92 USUARIO ACTIVO SEGÚN ADRES CON LA ENTIDAD #CAJA DE COMPENSACIÓN FAMILIAR COMPENSAR -CM SUBSIDIADO, BUENAS TARDES DESEO UNA CITA DE NEUROLOGIA PEDRIATICA YA VOY PARA DOS MESES QUE ME DIJIERON QUE EL 9 DE SEPTIEMBRE ME LLAMABAN PARA DARME LA CITA LA CUAL NO HA SIDO ASI Y LLAMO TODOS LOS DIAS Y SIEMPRE ME DICEN QUE NO HAY AGENDA Y MI HIJO NECESITA ESA CITA.</t>
  </si>
  <si>
    <t xml:space="preserve">AU-STD3285 SRA YENNY . MADRE -  TEL- 3102182646 ACEPTA CITA SE DAN INDICACIONES PARA ASISTIR, DICE ENTENDER  NEUROLOGÍA PEDIÁTRICA COMPENSAR PRESENCIAL (Primera Vez) 12/12/2022 03:30 p.m. SEBASTIAN POSADA BUSTOS
</t>
  </si>
  <si>
    <t>EN20220000466686</t>
  </si>
  <si>
    <t>ADELA  MELO FERRO</t>
  </si>
  <si>
    <t>ADELA MELO FERRO CC 1024506744 6016027345 3102365601 ADELITA-190@HOTMAIL.COM BOGOTÁ. D.C. CALLE 39I SUR # 72F-36 32 GENERO:FEMENINO NÍVEL EDUCATIVO: NO APLICA GRUPO ÉTNICO:NO APLICA RÉGIMEN AFILIACIÓN:CONTRIBUTIVO POBLACIÓN ESPECIAL:NO APLICA RAD20222100012845082 USUARIA SEGÚN ADRES ACTIVA #CAJA DE COMPENSACIÓN FAMILIAR COMPENSAR RÉGIMEN CONTRIBUTIVO. BUENOS DÍAS, COMPENSAR NO ME ESTA DANDO CITAS MEDICAS CON ESPECIALISTAS, EH LLAMADO Y ME DEJAN MAS DE UNA HORA EN ESPERA, CUANDO ME CONTESTAN ME TRANSFIEREN A ESPERAR OTRA HORA Y NO CONTESTAN ENVÍO ORDEN MEDICA.</t>
  </si>
  <si>
    <t xml:space="preserve">AU-STD3286  ADELA  MELO FERRO  TELEFONO 3102365601  AUTORIZACION 222777196637789  ACEPTA CITA
ME PERMITO INFORMARLE QUE LA CITA SOLICITADA SE PROGRAMA PARA PACIENTE IDENTIFICADO(A) CC:  1024506744
PACIENTE: ADELA  MELO FERRO
CONSULTA: NEUROLOGÍA  PRESENCIAL
DÍA: 18 DE NOVIEMBRE DE 2022
HORA: 07:48 AM
PROFESIONAL: ENID YAMILE BARBOSA MARTINEZ	
SEDE: CALLE 98 (CARRERA 15 No 98 -37 BARRIO CHICO)
POR FAVOR ASISTIR CON AUTORIZACIÓN VIGENTE, DOCUMENTO IDENTIDAD, LLEGAR 20 MINUTOS ANTES  
</t>
  </si>
  <si>
    <t>EN20220000466711</t>
  </si>
  <si>
    <t>MARIA HILDA HERNANDEZ DE RAMIREZ CC 41301338 3008700826 YEI.RAMHER@GMAIL.COM BOGOTÁ. D.C. 78 GENERO:FEMENINO NÍVEL EDUCATIVO: NO APLICA GRUPO ÉTNICO:NO APLICA RÉGIMEN AFILIACIÓN:CONTRIBUTIVO POBLACIÓN ESPECIAL:NO APLICA YEIMY RAMÍREZ HERNÁNDEZ CC 53006583 3008700826 YEI.RAMHER@GMAIL.COM HIJO (A) BOGOTÁ. D.C. RAD20229300402580082, #PETICIÓNDIRECTA USUARIO SEGÚN ADRES ACTIVO CON LA EPS #CAJA DE COMPENSACIÓN FAMILIAR COMPENSAR, VERIFICANDO ARCHIVO ADJUNTO REQUIERE AUTORIZACIÓN Y PROGRAMACIÓN DE CITA POR LA ESPECIALIDAD DE NEUROLOGÍA. SE ADJUNTA ARCHIVO. AUT 222514562356134 NEUROLOGÍA 1A VEZ CONSULT CLINICOS PROGRA</t>
  </si>
  <si>
    <t>Señor(a)
MARIA HILDA HERNANDEZ DE RAMIREZ
mahilmedicina@gmail.com
Reciba un cordial saludo,
Paciente que ya cuenta con cita asignada asi:
En atención a su comunicado recibido por esta Coordinación donde nos solicita asignación de consulta médica especializada de Neurologia para el paciente MARIA HILDA HERNANDEZ DE RAMIREZ identificado con CC No. 41301338; queremos manifestarle que todos los aspectos de su comunicación fueron revisados con detenimiento e interés.
De acuerdo con su solicitud y previa verificación, se asigna cita médica especializada, de la siguiente manera:
Especialidad: Neurologia
Fecha: 17/11/2022
Hora: 03:20 pm
Profesional: JUAN DIEGO VARGAS JARAMILLO
Sede: calle 98
Sede Calle 98: Carrera. 15 No. 98 - 37 Barrio Chico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</si>
  <si>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EN20220000466734</t>
  </si>
  <si>
    <t>ANA ROCIO VARGAS BERNAL</t>
  </si>
  <si>
    <t>ANA ROCIO VARGAS BERNAL CC 52742393 3178064221 NEGRO969STER@GMAIL.COM BOGOTÁ. D.C. CARRERA 4 ESTE # 90 D 45 SUR 40 GENERO:FEMENINO NÍVEL EDUCATIVO: PRIMARIA GRUPO ÉTNICO:NO APLICA RÉGIMEN AFILIACIÓN:CONTRIBUTIVO POBLACIÓN ESPECIAL:NO APLICA RAD20222100012938772 USUARIO SEGÚN ADRES ACTIVO CON LA EPS #CAJA DE COMPENSACIÓN FAMILIAR COMPENSAR CONTRIBUTIVO EL PASADO 27 DE AGOSTO SUFRÍ UNA CAIDA CON PERDIDA DE CONCIENCIA TOTAL, CUANDO REACCIONÉ ESTABA EN EL PISO, LLENA DE SANGRE Y CON DOLOR INTENSO DE CABEZA, ME DIRIGÍ A URGENCIAS MEDICAS DE COMPENSAR PARA ATENCIÓN MÉDICA, ESTUVE HOSPITALIZADA HASTA EL 28 AGOSTO, Y ME FUERON ENVIADOS DIFERENTES EXAMENES DIAGNOSTICOS PARA LOS CUALES HA SIDO IMPOSIBLE OBTENER CITAS CERCANAS O ASIGNACION DE LAS MISMAS. PARA RESONANCIA ME ASIGNAN EL 4 DE DICIEMBRE Y NO HA SIDO POSIBLE OBTENER UNA CITA MAS CERCANA, PARA ELECTROENCEFALOGRAMA COMPUTARIZADO 891402 Y ENCEFALOGRAMADIGITAL CON MAPEO CEREBRAL CON VIDEO 891410 NO HAY AGENDA DISPONIBLE, Y PARA NEUROLOGIA TAMPOCO HAY CITA, PERO HASTA NO TENER LOS RESULTADOS DE LOS ESTUDIOS ANTERIORMENTE MENCIONADOS NO SE PUEDE ASISTIR A DICHA CITA. EN EL MOEMTNO ME VEO LIMITADA EN MI MOVILIDAD, YA QUE NO PUEDO CAMINAR SOLA, CAMINAR RAPISO O TOMAR TRANSPORTE PUBLICO SOLA, SOLO TUVE INCAPACIDAD MEDICA DE 5 DÍAS Y TUVE QUE REINTEGRARME A MIS LABORES DE TRABAJO, POR LO CUAL ME URGE ME SEAN REALZIADOS LOS EXAMENES Y QUE EL PROFESIONAL DE LA SALUD DETERMINE EL MEJOR TRATAMIENTO CON EL FIN DE MEJORAR MIS CONDICIONES MEDICAS Y MI CALIDAD DE VIDA. ADICIONAL A ESTO Y DE ACUERDO CON LA LEY 1751 DE 2015 SE ME ESTA VIOLANDO EL PRINCIPIO DE OPORTUNIDAD QUE INDICA QUE LA PRESTACION DE SERVICIOS Y TECNOLOGIAS DE SALUD DEBEN PROVEERSE SIN DILATACIONES, ASI MISMO EN EL ARTICULO 10 DERECHOS Y DEBERES DE LAS PERSONAS RELACIONADOS CON LA PRESTACIÓN DE SERVICIOS DE SALUD SE INDICA QUE SE DEBE PODER ACCEDER A LOS SERVICIOS Y TECNOLOGIAS DE SALUD DE FORMA TAL QUE SE GARANTICE UNA ATENCION INTEGRAL, OPORTUNA Y DE ALTA CALIDAD AL PACIENTE. DE ACUERDO CON ESTO SOLICITO A COMPENSAR EPS GARANTIZAR MI CORRECTA Y AGIL ATENCION MEDICA.</t>
  </si>
  <si>
    <t xml:space="preserve">AU-STD3288  KARLA - HIJA - TEL - 3013757343 - ACEPTA CITA SE DAN INDICACIONES PARA ASISTIR, DICE ENTENDER  ELECTROENCEFALOGRAMA (Primera Vez) 18/11/2022 10:00 a.m. ANDREA PAOLA CASTILLO PRADA
</t>
  </si>
  <si>
    <t xml:space="preserve">AU-STD3288  KARLA - HIJA - TEL - 3013757343 - ACEPTA CITA SE DAN INDICACIONES PARA ASISTIR, DICE ENTENDER  NEUROLOGÍA COMPENSAR PRESENCIAL (Primera Vez) 10/12/2022 08:00 a.m. DANNY EFRAIN SANDOVAL CASTILLO
</t>
  </si>
  <si>
    <t>EN20220000466874</t>
  </si>
  <si>
    <t>JULIO CESAR RODRIGUEZ LOPEZ</t>
  </si>
  <si>
    <t xml:space="preserve">
REGULAR, JULIO CESAR RODRIGUEZ LOPEZ CC 15987278 3147378800 BOGOTÁ. D.C. CL 109 SUR 9 17 USUARIO ACTIVO SEGÚN ADRES CON LA ENTIDAD #CAJA DE COMPENSACIÓN FAMILIAR COMPENSAR, CON DIAGNÓSTICO ATROFIA ÓPTICA BILATERAL, REQUIERE AUTORIZACIÓN, PROGRAMACIÓN Y PRESTACIÓN EFECTIVA DE NEUROLOGÍA, PERO AL COMUNICARSE CON LA ENTIDAD LE INFORMAN QUE NO HAY DISPONIBILIDAD DE AGENDA, MOTIVO POR EL CUAL MANIFIESTA SU INCONFORMIDAD EN CUANTO A QUE REQUIERE AGENDAMIENTO DE CITA EN EL MENOR TIEMPO. SE ENVÍA PARA VALIDACIÓN Y GESTIÓN DE ACUERDO A NORMATIVIDAD VIGENTE.
</t>
  </si>
  <si>
    <t xml:space="preserve">AU-STD3290  CLAUDIA MARTINEZ ESPOSA   TELEFONO 3147378900  AUTORIZACION   221923635416983  ACEPTA CITA
ME PERMITO INFORMARLE QUE LA CITA SOLICITADA SE PROGRAMA PARA PACIENTE IDENTIFICADO(A) CC:  15987278
PACIENTE: JULIO CESAR RODRIGUEZ LOPEZ
CONSULTA: NEUROLOGÍA  PRESENCIAL
DÍA: 23 DE NOVIEMBRE DE 2022
HORA: 11:24 AM
PROFESIONAL: CARLOS MANUEL CARDENAS JAUREGUI	
SEDE: AMÉRICAS (AV. AMÉRICAS No 65- 09 FRENTE A LA ESTACIÓN DE TRANSMILENIO PRADERA)
POR FAVOR ASISTIR CON AUTORIZACIÓN VIGENTE, DOCUMENTO IDENTIDAD, LLEGAR 20 MINUTOS ANTES  
</t>
  </si>
  <si>
    <t>EN20220000466988</t>
  </si>
  <si>
    <t>DANIEL FELIPE MORA GARCIA</t>
  </si>
  <si>
    <t>REGULAR DATOS DEL AFECTADO DANIEL FELIPE MORA GARCIA TI 1021674805 3132734027 3184259360 SGARCIA3108@HOTMAIL.COM DATOS DEL PETICIONARIO SANDRA GARCIA CC 52449819 3132734027 3184259360 SGARCIA3108@HOTMAIL.COM USUARIO ACTIVO SEGÚN ADRES CON LA ENTIDAD CAJA DE COMPENSACIÓN FAMILIAR COMPENSAR, CON DIAGNÓSTICO SOSPECHA DE MIGRAÑA ,REQUIERE PROGRAMACIÓN DEL SERVICIO: CONSULTA DE PRIMERA VEZ POR NEUROLOGÍA PEDIÁTRICA DE MANERA PRESENCIAL EN LA IPS CLÍNICOS IPS CON ORDEN DEL MES DE 05/09/2022 PERO AL COMUNICARSE CON LA ENTIDAD LE INDICAN QUE NO HAY AGENDA QUE DEBE ESPERAR EL LLAMADO, MOTIVO POR EL CUAL MANIFIESTA INCONFORMIDAD. SE ENVÍA PARA VALIDACIÓN Y GESTIÓN DE ACUERDO A NORMATIVIDAD VIGENTE.</t>
  </si>
  <si>
    <t>Señor(a)
SANDRA GARCIAS
SGARCIA3108@HOTMAIL.COM
Reciba un cordial saludo,
En atención a su comunicado recibido por esta Coordinación donde nos solicita asignación de consulta médica especializada de Neurologia Pediatrica para el paciente DANIEL FELIPE MORA GARCIA identificado con TI No. 1021674805; queremos manifestarle que todos los aspectos de su comunicación fueron revisados con detenimiento e interés.
De acuerdo con su solicitud y previa verificación, se asigna cita médica especializada, de la siguiente manera:
Especialidad: Neurologia Pediatrica 
Fecha: 15/11/2022
Hora: 08:00 am
Profesional: PAULA JULIANA RODRIGUEZ SOLER
Sede: CALLE 98
Sede Calle 98: Carrera. 15 No. 98 - 37 Barrio Chico
Se precisa que el día 02 de Noviembre a las 03:50 PM, se estableció comunicación con la Sra. SANDRA GARCIAS (mamá) en calidad de peticionario al número telefónico 3184259360, a quien se informa datos de consulta.  Usuaria acepta información.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</si>
  <si>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EN20220000467065</t>
  </si>
  <si>
    <t>NUVIA AMANDA CHACON TOVAR</t>
  </si>
  <si>
    <t>REGULAR DATOS DEL AFECTADO NUVIA AMANDA CHACON TOVAR CC 39724474 6017251635 3148554040 NACHT_1704@HOTMAIL.COM USUARIO ACTIVO SEGÚN ADRES CON LA ENTIDAD CAJA DE COMPENSACIÓN FAMILIAR COMPENSAR CONTRIBUTIVO, MÁS DE 6 MESES TRATANDO DE SACAR UNAS CITAS DE ESPECIALISTAS Y NO HA SIDO POSIBLE, AHORA LA RESPUESTA ES QUE LAS ÓRDENES ESTÁN VENCIDAS. ADICIONALMENTE HE TRATADO DE SACAR CITA DE NEUROLOGÍA PARA LECTURA DE UN EXAMEN QUE LE REALIZARON DESDE EL DÍA 04 DE SEPTIEMBRE Y NUNCA HAY AGENDA, TAMBIÉN TENGO PENDIENTE CITA DE OFTALMÓLOGO Y TAMPOCO HAY AGENDA Y EN OCASIONES NO CONTESTAN EL TELÉFONO PARA AGENDARLAS, ME INDICARON UN NÚMERO DE WASAP Y SOLO FUNCIONA PARA SACAR CITA DE MEDICINA GENERAL Y NO DE ESPECIALISTAS.</t>
  </si>
  <si>
    <t xml:space="preserve">AU-STD3292- SR CAMILO RAMIREZ TEL- 3148554040  ACEPTA CITA SE DAN INDCIACIONES PARA ASISTIR, DICE ENTENDER Y CONTAR CON AUTORIZACION NEUROLOGÍA COMPENSAR PRESENCIAL 21/11/2022 03:24 p.m. ANGIE VIVIANA PARRA GUACANEME
</t>
  </si>
  <si>
    <t>EN20220000467083</t>
  </si>
  <si>
    <t>MARIA BEATRIZ ARANGUREN LARA</t>
  </si>
  <si>
    <t>INCONFORMIDAD POR DIFICULTAD PARA ACCEDE A CITA DE NEUROLOGIA 1 VEZ EN CLINICOS</t>
  </si>
  <si>
    <t xml:space="preserve">AU-STD3293  MARIA BEATRIZ ARANGUREN LARA TELEFONO 3123772962  AUTORIZACION 222803662242105   ACEPTA CITA
ME PERMITO INFORMARLE QUE LA CITA SOLICITADA SE PROGRAMA PARA PACIENTE IDENTIFICADO(A) CC:  35505149
PACIENTE: MARIA BEATRIZ ARANGUREN LARA
CONSULTA: NEUROLOGÍA  PRESENCIAL
DÍA: 05 DE NOVIEMBRE DE 2022
HORA: 09:24 AM
PROFESIONAL: CINDY ANDREA DIAZ BECERRA	
SEDE: AMÉRICAS (AV. AMÉRICAS No 65- 09 FRENTE A LA ESTACIÓN DE TRANSMILENIO PRADERA)
POR FAVOR ASISTIR CON AUTORIZACIÓN VIGENTE, DOCUMENTO IDENTIDAD, LLEGAR 20 MINUTOS ANTES  
</t>
  </si>
  <si>
    <t>EN20220000467217</t>
  </si>
  <si>
    <t>YOHANA MARIA MOSQUERA AVILA</t>
  </si>
  <si>
    <t>#CHAT #EFECTIVO USUARIO ACTIVO SEGÚN ADRES CON LA ENTIDAD #CAJA DE COMPENSACIÓN FAMILIAR COMPENSAR, CON DIAGNÓSTICO ACCIDENTE CEREBRO VASCULAR, TRASTORNO COGNOSCITIVO LEVE, REQUIERE PROGRAMACIÓN DE PROCEDIMIENTO QUIRÚRGICO 1) BLOQUEO DE UNIÓN MIONEURAL - BLOQUEO PARA-CERVICAL BILATERAL 2) VALO-RACIÓN POR ESPECIALISTA DE NEUROLOGÍA, MANIFIESTA QUE CUENTA CON ORDEN DESDE EL 15/09/2022 Y EN ESTA FECHA RADICO LA SOLICITUD, PERO HASTA EL MOMENTO NO LE HAN GENERADO RESPUESTA. SE ENVÍA PARA VALIDA-CIÓN Y GESTIÓN DE ACUERDO A NORMATIVIDAD VIGENTE.</t>
  </si>
  <si>
    <t>Señor(a)
YOHANA MARIA MOSQUERA AVILA
ymmosqueraa19810@yahoo.com
Reciba un cordial saludo,
En atención a su comunicado recibido por esta Coordinación donde nos solicita asignación de consulta médica especializada de Neurologia para el paciente YOHANA MARIA MOSQUERA AVILA identificado con CC No. 52831414; queremos manifestarle que todos los aspectos de su comunicación fueron revisados con detenimiento e interés.
De acuerdo con su solicitud y previa verificación, se asigna cita médica especializada, de la siguiente manera:
Especialidad: Neurologia
Fecha: 19/12/2022
Hora: 03:10 PM
Profesional: ANDREA PAOLA CAMARGO ROJAS
Sede: CALLE 98
Sede Calle 98: Carrera. 15 No. 98 - 37 Barrio Chico
Se precisa que el día 01 de Noviembre a las 05:32 PM, se estableció comunicación con la Sra. YOHANA MARIA MOSQUERA AVILA en calidad de Afectado al número telefónico 3118407003, a quien se informa datos de consulta.  Usuaria acepta información.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</si>
  <si>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EN20220000466709</t>
  </si>
  <si>
    <t>JORGE ORLANDO CELY ESTUPIÑAN</t>
  </si>
  <si>
    <t>JORGE ORLANDO CELY ESTUPIÑAN CC 4247090 3123827783 JORGE.CELY@HOTMAIL.COM DUITAMA CARRERA 9 A # 1 A-25 61 GENERO:MASCULINO NÍVEL EDUCATIVO: PRIMARIA GRUPO ÉTNICO:NO APLICA RÉGIMEN AFILIA-CIÓN:CONTRIBUTIVO POBLACIÓN ESPECIAL:NO APLICA CHAT #EFECTIVO , USUARIO ACTIVO SEGÚN ADRES CON LA EPS #CAJA DE COMPENSACIÓN FAMILIAR COMPENSAR, CONTRIBUTIVO, CON DIAGNÓSTICO POSIBLE FISTULA PERIANAL, REQUIERE PROGRAMACIÓN DEL SERVICIO CONSULTA POR CIRUGÍA GENERAL -FISTULA PERIANAL (PRESENCIAL), PERO AL COMUNICARSE CON LA ENTIDAD LE INFORMAN QUE NO HAY AGENDA DISPONIBLE QUE DEBE ESPERAR A QUE LO CONTACTEN, MOTIVO POR EL CUAL MANIFIESTA SU INCONFORMIDAD YA QUE LLEVA DESDE EL 14/10/2022 A ESPERA DE VALORACIÓN POR ESTE SERVICIO. SE ENVÍA PARA VALIDACIÓN Y GESTIÓN DE ACUERDO A NORMATIVIDAD VIGENTE.</t>
  </si>
  <si>
    <t>DE MANERA ATENTA INFORMO QUE PACIENTE YA CUENTA CON CITA PROGRAMADA Y CONFIRMADA PARA EL DÍA 04/11/2022, CON MÉDICO CIRUJANO LUIS CARLOS RUIZ M.</t>
  </si>
  <si>
    <t>EN20220000466125</t>
  </si>
  <si>
    <t>JOSE ALBEYRO SUESCA PEREZ</t>
  </si>
  <si>
    <t xml:space="preserve">
ERROR EN LA ASIGNACIÓN, CANCELACIÓN, REUBICACIÓN Y/O CONFIRMACIÓN DE CITAS.
</t>
  </si>
  <si>
    <t xml:space="preserve">RECIBA UN CORDIAL SALUDO, 
EN ATENCIÓN AL REQUERIMIENTO, POR MEDIO DEL CUAL NOS SOLICITA VALIDACIÓN RESPECTO A PROGRAMACIÓN, CONFIRMACIÓN Y CANCELACIÓN DE CITAS,  , PARA EL PACIENTE JOSE ALBEYRO SUESCA PEREZ IDENTIFICADO CON CEDULA DE CIUDADANÍA NO.  74130926, RESPETUOSAMENTE NOS PERMITIMOS SUMINISTRAR RESPUESTA.
SE PRECISA QUE SE EMITE RESPUESTA POR PARTE DE COORDINACIÓN DE ENFERMERÍA I.P.S CLÍNICOS DUITAMA , QUIEN MANIFIESTA LO SIGUIENTE: 
LA REPROGRAMACIÓN DE LA AGENDA PARA EL SERVICIO DE TERAPIA SE REALIZÓ CON TIEMPO PREVIO, SIN EMBARGO CON EL PACIENTE EN MENCIÓN HUBO INCONVENIENTE DE CONTACTABILIDAD, SIN EMBARGO SE DEJO CORREO DE VOZ.
SE PRESENTAN EXCUSAS POR LO SUCEDIDO Y SE TENDRÁN EN CUENTA PARA ESTOS CASOS EVENTUALES EN LOS QUE EL PACIENTE NO SE LOGRA SER UBICADO, MEDIOS DE CANCELACIÓN COMO WHATSAPP O CORREO ELECTRÓNICO.
NO SE ADELANTA CITA YA QUE PACIENTE MENCIONA CLARAMENTE QUE NO PUEDE AJUSTARSE A OTROS HORARIOS POR SU TRABAJO.
POR ÚLTIMO, AGRADECEMOS LAS OBSERVACIONES QUE REALIZA CON EL ÁNIMO DE MEJORAR NUESTROS SERVICIOS Y ES DE NUESTRO INTERÉS MANIFESTAR QUE COMO INSTITUCIÓN PRESTADORA DE SERVICIOS DE SALUD ESTAMOS COMPROMETIDOS CON NUESTROS USUARIOS Y DISPUESTOS A SERVIRLE EN TODO LO QUE SE ENCUENTRA A NUESTRO ALCANCE. 
</t>
  </si>
  <si>
    <t>EN20220000466512</t>
  </si>
  <si>
    <t>SE ACERCA LA MADRE DEL MENOR SOLICITANDO EL SERVICIO YA QUE SIEMPRE QUE LLAMA LE DICEN QUE NO HAY AGENDA</t>
  </si>
  <si>
    <t>UNA VEZ REVISADO EL REQUERIMIENTO RADICADO, SE EVIDENCIÓ QUE LOS DATOS PERSONALES DEL PACIENTE NO FUERON SUMINISTRADOS, RAZÓN POR LA CUAL NO FUE POSIBLE DAR CONTINUIDAD AL TRAMITE DE PROGRAMACIÓN DE CITA. EN VIRTUD DE LO EXPUESTO, AGRADECEMOS APORTAR LOS DATOS NECESARIOS PARA ESCALAR EL CASO Y GENERAR UNA EFECTIVA RESPUESTA.</t>
  </si>
  <si>
    <t>EN20220000466458</t>
  </si>
  <si>
    <t>SE ACERCA EL HIJO DE LA USUARIA SOLICITANDO ASIGNACION DE LOS SERVICIOS NEUROLOGIA YA QUE FALTANDO UN DIA PARA LA ATENCION LOS LLAMARON Y LES CANCELARON EL SERVICIO Y OCULOPLASTIA PARA SU MAMA DIOCELINA ROJAS DE PEÑA CC 20132405</t>
  </si>
  <si>
    <r>
      <t>BUENAS TARDES SE PROGRAMA CITA DE</t>
    </r>
    <r>
      <rPr>
        <b/>
        <sz val="11"/>
        <color rgb="FF000000"/>
        <rFont val="Calibri"/>
        <family val="2"/>
        <charset val="1"/>
      </rPr>
      <t> NEUROLOGIA </t>
    </r>
    <r>
      <rPr>
        <sz val="11"/>
        <color rgb="FF000000"/>
        <rFont val="Calibri"/>
        <family val="2"/>
        <charset val="1"/>
      </rPr>
      <t>DE LA PACIENTE CC 20132405 DIOCELINA ROJAS DE PEÑA PARA EL DIA  10/11/2022 03:36 P.M. DE MANERA PRESENCIAL EN SEDE CONFIRMA HIJO DE LA PACIENTE EN LA LINEA 3112818627BUENAS TARDES SE PROGRAMA CITA DE</t>
    </r>
    <r>
      <rPr>
        <b/>
        <sz val="11"/>
        <color rgb="FF000000"/>
        <rFont val="Calibri"/>
        <family val="2"/>
        <charset val="1"/>
      </rPr>
      <t> NEUROLOGIA </t>
    </r>
    <r>
      <rPr>
        <sz val="11"/>
        <color rgb="FF000000"/>
        <rFont val="Calibri"/>
        <family val="2"/>
        <charset val="1"/>
      </rPr>
      <t>DE LA PACIENTE CC 20132405 DIOCELINA ROJAS DE PEÑA PARA EL DIA  10/11/2022 03:36 P.M. DE MANERA PRESENCIAL EN SEDE CONFIRMA HIJO DE LA PACIENTE EN LA LINEA 3112818627</t>
    </r>
  </si>
  <si>
    <t>EN20220000467577</t>
  </si>
  <si>
    <t>JULIO  DELGADO BELTRAN</t>
  </si>
  <si>
    <t>#RAD20222100012904092 USUARIO ACTIVO SEGÚN ADRES CON LA EPS #CAJA DE COMPENSACIÓN FAMILIAR COMPEN-SAR CONTRIBUTIVO EL PACIENTE JULIO DELGADO SE ESTÁ VIENDO VULNERADO EN SU DERECHO A LA SALUD POR PARTE DE COMPENSAR YA QUE EN ESTOS MOMENTOS NO PUEDE CAMINAR POR SI SOLO CADA DÍA ESTÁ MÁS DETE-RIORADA LA SALUD DEBIDO A QUE TIENE DEMENCIA Y NO HA RECIBIDO UN TRATAMIENTO OPORTUNO TODO ESTO SERÁN PRUEBAS PARA FUTURAS ACCIONES LEGALES YA QUE MENSUALMENTE A EL DEL SUELDO LE QUITAN UNA PARTE PARA APORTES DE LA SALUD EN ESTOS MOMENTOS NECESITAMOS UNA CITA URGENTE CON NEUROLOGIA Y COMPEN-SAR NO COLABORA CUALQUIER EVENTUALIDAD CON EL PACIENTE HACEMOS DIRECTAMENTE RESPONSABLES A COM-PENSAR</t>
  </si>
  <si>
    <t xml:space="preserve">AU-STD3299  ESTELLA CRUZ ESPOSA  TELEFONO 3124988296  AUTORIZACION   ACEPTA CITA
ME PERMITO INFORMARLE QUE LA CITA SOLICITADA SE PROGRAMA PARA PACIENTE IDENTIFICADO(A) CC:  19063929
PACIENTE: JULIO  DELGADO BELTRAN
CONSULTA: NEUROLOGÍA  PRESENCIAL
DÍA: 22 DE NOVIEMBRE DE 2022
HORA: 12:00 PM
PROFESIONAL: LESLIE YADIRA ORTEGA HERNÁNDEZ	
SEDE: CALLE 98 (CARRERA 15 No 98 -37 BARRIO CHICO)
POR FAVOR ASISTIR CON AUTORIZACIÓN VIGENTE, DOCUMENTO IDENTIDAD, LLEGAR 20 MINUTOS ANTES  </t>
  </si>
  <si>
    <t>EN20220000467584</t>
  </si>
  <si>
    <t>SARA VALENTINA GIL LEON</t>
  </si>
  <si>
    <t xml:space="preserve">
REGULAR, SARA VALENTINA GIL LEON TI 1032942369 3112164990 MAESTREPASSION0827@GMAIL.COM FACATATIVÁ CALLE 15 # 19-15 CONJUNTO RESIDENCIAL GERANIOS TORRE 2 APTO 102 USUARIO ACTIVO SEGÚN ADRES CON LA ENTIDAD #CAJA DE COMPENSACIÓN FAMILIAR COMPENSAR CONTRIBUTIVO. SEÑORES SUPERSALUD POR MEDIO DE LA PRESENTE ME DIRIJO A USTEDES CON EL FIN QUE ME COLABOREN LA EPS COMPENSAR A LA CUAL ESTOY AFILIADA ME ASIGNÓ CITA CON EL NEUROPEDIATRA PARA EL 22 DE NOVIEMBRE , ESTOY SOLICITANDO QUE ME LA ADELANTEN YA QUE ME ENCUENTRO SIN MEDICAMENTOS, PERO INDICAN QUE NO HAY AGENDAS DISPONIBLES QUE DEBO ESPERAR HASTA ESA FECHA ACUDO A USTEDES PARA QUE POR FAVOR ME AYUDEN Y LA EPS ME PUEDA ADELANTAR LA CITA AGRADEZCO SU COLABORACIÓN QUEDO ATENTA A SU RESPUESTA ,MUCHAS GRACIAS SARA VALENTINA GIL
</t>
  </si>
  <si>
    <t xml:space="preserve">"Señor(a)
SARA VALENTINA GIL LEON
catalina.gil@hotmail.com
Reciba un cordial saludo,
Paciente que ya cuenta con cita asignada asi:
En atención a su comunicado recibido por esta Coordinación donde nos solicita asignación de consulta médica especializada de Neurologia para el paciente SARA VALENTINA GIL LEON identificado con TI No. 1032942369; queremos manifestarle que todos los aspectos de su comunicación fueron revisados con detenimiento e interés.
De acuerdo con su solicitud y previa verificación, se asigna cita médica especializada, de la siguiente manera:
Especialidad: Neurologia
Fecha: 22/11/2022
Hora: 09:30 AM
Profesional: EDWIN FABIAN FORERO SANCHEZ
Sede: Americas
Sede Américas: Avenida Américas No. 65- 09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
</t>
  </si>
  <si>
    <t>EN20220000467599</t>
  </si>
  <si>
    <t xml:space="preserve">CENOBIA  GELVEZ </t>
  </si>
  <si>
    <t>#RAD20222100012898372, USUARIO ACTIVO SEGÚN ADRES CON LA ENTIDAD #CAJA DE COMPENSACIÓN FAMILIAR COMPENSAR CONTRIBUTIVO. BUENOS DÍAS LA PRESENTE ES PARA SOLICITAR SU COLABORACIÓN PARA QUE ME AYUDEN Y COMPENSAR EPS Y CLÍNICOS EPS, ME ASIGNEN CITA DE CONTROL POR NEUROLOGÍA LO MÁS PRONTO POSIBLE YA QUE DESDE EL PASADO 30 DE SEPTIEMBRE SE ESTÁ SOLICITANDO DICHA CITA Y NO HA SIDO POSIBLE SE RADICO UN PQR EN CLÍNICOS EL NO. 11306450 Y DESDE ESA FECHA ME COMUNICO TODOS LOS DÍAS DOS VECES AL DÍA Y CUANDO ES QUE NO CONTESTAN O SE CORTA LA LLAMADA ME DICEN QUE NO HAY AGENDA Y NADA ASÍ ME TIENE TODOS LOS DÍAS YO YA SOY UNA PERSONA DE LA 3 EDAD Y DE VERDAD QUE NECESITO ESTAR EN EN TRATAMIENTO PARA EL ULTIMO CONTROL QUE TUVE PASO UN AÑO PARA QUE ME DIERAN LA CITA Y ESTA VEZ NO QUIERO PASE LO MISMO Y YO ME ENCUENTRO EN UN CONTROL PARA EL PARKINSON QUE TENGO Y NO AVANCE MÁS PERO YA NO CUENTO CON MEDICAMENTO Y ESTE ES MUY COSTOSO PARA COMPRARLO Y ESTE MEDICAMENTO EN ALGO ME AYUDA A MEJORAR UN POCO MI CALIDAD DE VIDA PERO SI NO TENGO EL CONTROL MI CALIDAD DE VIDA SE DETERIORA MÁS Y MÁS Y SE COMPLICA CON LOS OTROS ANTECEDENTES DE SALUD QUE TENGO RUEGO A USTEDES DE CORAZÓN INTERVENGAN Y ME COLABOREN CON ESTE CONTROL LO MAS PRONTO POSIBLE Y ASI CONTUNIAR CON EL MEDICAMENTO Y NO SE PASE MAS TIEMPO SIN ESTE NOTA: ADJUNTO ORDEN MEDICA EMITDA POR COMPENSAR EPS GRACIAS SENOBIA GELVEZ CC 41.500.840 DE BOGOTÁ</t>
  </si>
  <si>
    <t xml:space="preserve">AU-STD3301 CENOBIA GELVEZ TEL- 3138529501 ACEPTA CITA SE DAN INDICACIONES PARA ASISTIR, DICE ENTENDER NEUROLOGÍA COMPENSAR PRESENCIAL (Control) 23/11/2022 11:00 a.m. CARLOS MANUEL CARDENAS JAUREGUI
</t>
  </si>
  <si>
    <t>ZORAIDA INES ARIZA RAMOS</t>
  </si>
  <si>
    <t>zoraidariza1965@gmail.com</t>
  </si>
  <si>
    <t>RECIBAN UN CORDIAL SALUDO Y RESPETUOSAMENTE, SOLICITO A USTEDES LA COPIA DE MI HISTORIA CLÍNICA.</t>
  </si>
  <si>
    <t xml:space="preserve">SE ENVIA HISTORIA CLINICA COMPLETA DE REUMATOLOGIA, PSIQUIATRIA Y NEUROLOGIA SEGUN LO SOLICITADO </t>
  </si>
  <si>
    <t>2022-E-338512</t>
  </si>
  <si>
    <t>MARIA ANGELICA MEDINA MESA</t>
  </si>
  <si>
    <t>ES PARA EXPRESAR MI INCONFORMIDAD CON LA Y IPS YA QUE NO LE ESTÁN BRINDANDO LA ATENCIÓN NECESARIA A MI HIJA EN CLÍNICOS MARLÍN Y LA OTRA CLÍNICA DEL DOLOR DE CAFAN Y NO HAY ATENCIÓN PARA MI HIJO VAN 9 MECES Y NO LE BRINDAD SU CONTROL DE MEDICAMENTOS Y ED SAMANES Y SUS CONTROLES NECESITO UNA PRONTA SOLUCIÓN DE ELLA YA QUE ELLA NO SE PUEDE VALER POR ELLA MISMA   NECESITO QUE LA ATIENDA LO MAS PRONTO POSIBLE A ESTE NUMERO 3213139228</t>
  </si>
  <si>
    <t xml:space="preserve">SEÑOR(ES)
ZONA SABANA NORTE
NODOZIPAQUIRAPQRS@FAMISANAR.COM.CO
FAMISANAR EPS
 RECIBA UN CORDIAL SALUDO,
EN ATENCIÓN AL REQUERIMIENTO POR MEDIO DEL CUAL SOLICITÓ A CLÍNICOS PROGRAMAS DE ATENCIÓN INTEGRAL SAS IPS, INFORMAR LAS GESTIONES DESPLEGADAS PARA GARANTIZAR LA PRESTACIÓN DE LOS SERVICIOS EN SALUD REQUERIDOS POR LA USUARIA MARIA ANGELICA MEDINA MESA IDENTIFICADA CON CC NO. 1077966155, ES PROCEDENTE INFORMAR QUE DEBEN SER PRESTADOS Y/O SUMINISTRADOS DIRECTAMENTE POR LA ENTIDAD PROMOTORA DE SALUD, POR LO TANTO, EL SERVICIO: REUMATOLOGÍA, NO SE ENCUENTRA PACTADO CON CLINICOS IPS, MOTIVO POR EL CUAL LE SUGERIMOS RESPETUOSAMENTE VALIDAR CON LA EPS LA RED PRESTADORA DE SERVICIOS DE SALUD, CON EL FIN DE VERIFICAR EL DIRECCIONAMIENTO DE LA INFORMACIÓN CORRESPONDIENTE.  
</t>
  </si>
  <si>
    <t>ISABELLA  RAMIREZ CUERVO</t>
  </si>
  <si>
    <t>cristina.cuervor@gmail.com</t>
  </si>
  <si>
    <t xml:space="preserve">
DESDE EL 11 DE JULIO DE 2022, ME DIERON UNA ORDEN DE CONTROL PARA TRES MESES, ES DECIR, PARA OCTUBRE, SIN EMBARGO, PESE A QUE LLAMO CADA SEMANA ME INDICAN QUE NO HAY DISPONIBILIDAD CON EL DR. FREDY FORERO. AGRADEZCO TENER EN CUENTA QUE EL CONTROL ESTA PREVISTO PARA TRES MESES, EL DR FORERO ME ATIENDE DESDE LOS 9 AÑOS, POR LO QUE ES IMPORTANTE PARA MI TRATAMIENTO CONTINUAR CON ÉL Y LOS MEDICAMENTOS PARA MI EPILEPSIA ESTÁN A PUNTO DE TERMINARSE. GRACIAS POR LA ATENCIÓN
</t>
  </si>
  <si>
    <t>"Señor(a)
CRISTINA CUERVO
cristina.cuervor@gmail.com
Reciba un cordial saludo,
En atención a su comunicado recibido por esta Coordinación donde nos solicita asignación de consulta médica especializada de Neurología Pediátrica para el paciente ISABELLA RAMIREZ CUERVO identificado con TI No. 1023882385; queremos manifestarle que todos los aspectos de su comunicación fueron revisados con detenimiento e interés.
De acuerdo con su solicitud y previa verificación, se asigna cita médica especializada, de la siguiente manera:
Especialidad: Neurología Pediátrica
Fecha: 09/11/2022
Hora: 10:00 AM 
Profesional: FREDY ALBERTO FORERO SANCHEZ
Sede: Américas
Sede Américas: Avenida Américas No. 65- 09
Se precisa que el día 03 de noviembre a las 12:16 PM, se estableció comunicación con la Sra. CRISTINA CUERVO en calidad de peticionario al número telefónico 3142442954, a quien se informa datos de consulta.  Usuaria acepta información.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</si>
  <si>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VICTOR MANUEL PALENCIA DELGADO</t>
  </si>
  <si>
    <t xml:space="preserve">PACIENTE CON REF NEUR PARA 3 NOV- SE PROGRAMA CITA DE NEURO ASÍ AU-STD3305  VICTOR MANUEL PALENCIA DELGADO-   TEL- 3214515944 ACEPTA CITA SE DAN INDICACIONES PARA ASISTIR, DICE ENTENDER. NEUROLOGÍA MOVIMIENTOS COMPENSAR PRESENCIAL 01/12/2022 01:24 p.m. JUAN DIEGO VARGAS JARAMILLO
</t>
  </si>
  <si>
    <t>CONSUELO  REYES TRIANA</t>
  </si>
  <si>
    <t>jaramilloniko6@gmail.com</t>
  </si>
  <si>
    <t>CORDIAL SALUDO SE COMUNICA EL SR(A) CONSUELO REYES TRIANA SOLICITANDO EL ENVIO DE LAS ORDENES PARA MEDICAMENTOS CORRECTO YA QUE SOLICITO CAMBIO DE ORDEN Y LE LLEGO LA MISMA CON LA CANTIDAD DE 90.</t>
  </si>
  <si>
    <t>RESPETUOSAMENTE ME PERMITO ENVIAR RESPUESTA A SU PETICIÓN RADICADA POR MEDIO DE LLAMADA TELEFÓNICA DONDE REFIERE INCORRECTO ORDENAMIENTO , FRENTE A LA QUE NOS PERMITIMOS INFORMAR:  SE ENVIÓ COMENTARIOS AL ÁREA ENCARGADA QUIEN MANIFESTÓ QUE SE REALIZÓ REVISIÓN DE ORDENES MÉDICAS DONDE SE REFLEJA CORRECTAMENTE FORMULADO EN CANTIDAD, DOSIFICACIÓN Y TIEMPO CON ADHERENCIA A LAS INDICACIONES DEL INVIMA. ADJUNTO ORDEN CON EL OBJETIVO DE CONTINUAR TRÁMITES CORRESPONDIENTES. </t>
  </si>
  <si>
    <t>PEDRO LUIS NARIÑO  VELANDIA</t>
  </si>
  <si>
    <t>AGRADEZCO A USTEDES EL AGENDAMIENTO DE CITA DE NEUROLOGIA DEL USUARIO   CC 3014965 PEDRO LUIS NARIÑO VELANDI QUIEN HA ESCALADO CASOS Y NO SE HA LOGRADO EL AGENDAMIENTO.</t>
  </si>
  <si>
    <t xml:space="preserve">AU-STD3307  DIANA NARIÑO HIJA  TELEFONO 3156645501  AUTORIZACION   ACEPTA CITA
ME PERMITO INFORMARLE QUE LA CITA SOLICITADA SE PROGRAMA PARA PACIENTE IDENTIFICADO(A) CC:  3014965
PACIENTE: PEDRO LUIS NARIÑO  VELANDIA
CONSULTA: NEUROLOGÍA  PRESENCIAL
DÍA: 22 DE NOVIEMBRE DE 2022
HORA: 1:24 PM
PROFESIONAL: LORENA KATHERINE CASAS DUARTE	
SEDE: CALLE 98 (CARRERA 15 No 98 -37 BARRIO CHICO)
POR FAVOR ASISTIR CON AUTORIZACIÓN VIGENTE, DOCUMENTO IDENTIDAD, LLEGAR 20 MINUTOS ANTES  
</t>
  </si>
  <si>
    <t>YOVANI PAEZ PAEZ</t>
  </si>
  <si>
    <t>yovanippaez@gmail.com</t>
  </si>
  <si>
    <t>DESEO PEDIR UNA CITA DE NEUROLOGÍA CON EL DOCTOR CAMILO ESPINOZA PARA REFORMULACIÓN DE MEDICAMENTOS Y CONTROL. ES PARA MI ESPOSO YOVANI PAEZ PAEZ (C.C.79716344).</t>
  </si>
  <si>
    <t xml:space="preserve">AU-STD3309  SRA SANDRA SALINAS TEL- 3183366034 ACEPTA CITA SE DAN INDICACIONES PARA ASISTIR, DICE ENTENDER. NEUROLOGÍA EPILEPSIA COMPENSAR PRESENCIAL (Control) 17/11/2022 03:24 p.m. JULIO CESAR MORENO CASTELLANOS
</t>
  </si>
  <si>
    <t xml:space="preserve">BUENOS DÍAS MI NOMBRE ES CARMEN ROCÍO SÁNCHEZ VIVAS CC51998534 TELÉFONO 3187290672 POR MEDIO D LA PRESENTE PARA ENVIAR LAS FOTOS D LOS MEDICAMENTOS VEN-CIDOS DEL MES D AGOSTO YA PUSE LA QUEJA EN CLÍNICOS LA CAJA D METOPROLOL TARTRATO DICE Q VENCE EN 2023 Y LOS SOBRES D LAS PASTILLAS DICE Q VENCIERON EN EL 2021 ASÍ MIS-MO EL ÁCIDO ACETILSALICILICO ESTÁ VENCIDO DESDE EL 2021 RAZÓN POR LA CUAL ME ESTABA SINTIENDO AFECTADA EN MI SALUD </t>
  </si>
  <si>
    <t xml:space="preserve">      BUEN DÍA, 
SEÑOR(A) 
CARMEN ROCIO SANCHEZ VIVAS
ROCIOSANCHEZ5199@GMAIL.COM
EPS CAPITAL SALUD
RECIBA UN CORDIAL SALUDO, 
EN ATENCIÓN A SU SOLICITUD RECIBIDA EN DÍAS ANTERIORES, EN DONDE NOS MANIFIESTA LAS PRESUNTAS INCONSISTENCIAS EN LA ENTREGA DE MEDICAMENTOS; SE PROCEDE A EMITIR RESPUESTA EN LOS SIGUIENTES TÉRMINOS: 
CONFORME CON LA SOLICITUD DESCRITA, NOS PERMITIMOS INFORMARLE QUE SE REALIZÓ LA RESPECTIVA TRAZABILIDAD DEL CASO, DE MODO QUE, AL PRESENTE INSTRUMENTO SE REALIZÓ VERIFICACIÓN Y EL MEDICAMENTO NO FUE DISPENSADO POR PARTE DE FARMACIA CLÍNICOS YA QUE EL LOTE QUE SE MUESTRA EN LAS FOTOS NO ES EL MISMO DEL CUAL NOSOTROS DESPACHAMOS SE ADJUNTA EL SOPORTE DEL DESPACHO QUE MUESTRA EL LOTE DE CADA MEDICAMENTO QUE LE DISPENSAMOS A LA PACIENTE.
PARA NOSOTROS ES MUY IMPORTANTE CONOCER LOS COMENTARIOS Y SUGERENCIAS DE NUESTROS USUARIOS, CON EL FIN DE MEJORAR NUESTROS SERVICIOS DE MANERA CONTINUA Y OPORTUNA. 
POR ÚLTIMO, AGRADECEMOS LAS OBSERVACIONES QUE REALIZA CON EL ÁNIMO DE MEJORAR NUESTROS SERVICIOS Y ES DE NUESTRO INTERÉS MANIFESTAR QUE COMO INSTITUCIÓN PRESTADORA DE SERVICIOS DE SALUD ESTAMOS COMPROMETIDOS CON NUESTROS USUARIOS Y DISPUESTOS A SERVIRLE EN TODO LO QUE SE ENCUENTRA A NUESTRO ALCANCE. 
 </t>
  </si>
  <si>
    <t xml:space="preserve">LUIS ALEJANDRO RONCANCIO </t>
  </si>
  <si>
    <t xml:space="preserve">SOLICITUD PROGRAMACIÓN SERVICIO DE TERAPIA RESPIRATORIA </t>
  </si>
  <si>
    <t>ES PROCEDENTE EMITIR QUE SE ENVIÓ COMENTARIOS AL ÁREA ENCARGADA QUIEN MANIFESTÓ QUE SE REALIZÓ NOTA ACLARATORIA RESPECTO AL PLAN DE TRATAMIENTO DE REHABILITACIÓN DEL PACIENTE LUIS ALEJANDRO RONCANCIO A CONTINUACIÓN RELACIÓN NOTA MÉDICA: “POR INDICACIÓN DE NEUMOLOGÍA SE INDICA TERAPIA RESPIRATORIA 2 SESIONES SEMANALES, 8 AL MES. SE VALIDARÁ EN VALORACIÓN CONTROL”. ASÍ MISMO ES DE RESALTAR QUE EN PRÓXIMO CONTROL SE REALIZARA VALORACIÓN POR MÉDICO GENERAL CON EL OBJETIVO DE DEFINIR PERTINENCIA DEL PLAN DE REHABILITACIÓN SEGÚN PATOLOGÍAS ACTUALES DEL PACIENTE</t>
  </si>
  <si>
    <t>EVELIO  MONCADA ARIAS</t>
  </si>
  <si>
    <t>jime1948@hotmail.com</t>
  </si>
  <si>
    <t>SOLICITO HISTORIA CLÍNICA DE ATENCIÓN POR TELE CONSULTA CON EL SERVICIO DE PSIQUIATRÍA EL DÍA MIÉRCOLES 26 DE OCTUBRE.</t>
  </si>
  <si>
    <t xml:space="preserve">SE ENVA HISTORIA CLINICA DEL 26 DE OCTUBRE SEGUN LO SOLICITADO </t>
  </si>
  <si>
    <t>EN20220000441800</t>
  </si>
  <si>
    <t>ALVARO  VENEGAS GONZALEZ</t>
  </si>
  <si>
    <t>amramirezs@compensarsalud.com</t>
  </si>
  <si>
    <t>"Se precisa que el día 03 de noviembre de 2022 a las 05:14 PM, se estableció comunicación con la Sra. Clara de Venegas en calidad de peticionaria - Cónyuge al número telefónico 3132689411, a quien se informa datos de consulta. Usuaria acepta información.
Datos Consulta: Clínicos Sede Calle 98 NEUROLOGÍA MOVIMIENTOS COMPENSAR PRESENCIAL (Control) 28/11/2022 -- 09:24 a.m. JUAN DIEGO VARGAS JARAMILLO
Número de identificación 17136919 Su sede asignada MODELO DE SALUD COMP.CALLE 26 RED CENTRO"</t>
  </si>
  <si>
    <t>SEBASTIAN GABRIEL ACEVEDO DE LA CRUZ</t>
  </si>
  <si>
    <t>RECIBA UN CORDIAL SALUDO POR PARTE DE ASISTIR SALUD. MUY AMABLEMENTE PEDIMOS SU COLABORACIÓN CON EL AGENDA MIENTO NEUROLOGÍA  DEL   PA-CIENTE   SEBASTIAN GABRIEL ACEVEDO     PP 5700720 ,  PACIENTE CON AUTISMO</t>
  </si>
  <si>
    <t xml:space="preserve">AU-STD3314 EN LOS NUMEROS DE CONTACTO  TEL- 3213068130 NO CONTESTAN CORREO DE VOZ, CITA VALIDADA CON FACTURACION  PARA ASISGNACION. SE ENVIA RTA A EPS Y USUARIO POR CORREO AUTOMATICO. NEUROLOGÍA PEDIÁTRICA COMPENSAR PRESENCIAL (Primera Vez) 12/12/2022 10:30 a.m. SEBASTIAN POSADA BUSTOS
</t>
  </si>
  <si>
    <t>alfonso.gonzalezgarzon@hotmail.com</t>
  </si>
  <si>
    <t>RESPETUOSAMENTE ACUDO A CLÍNICOS IPS ENTIDAD ADSCRITA A COMPENSAR EN EJERCICIO DEL DERECHO DE PETICIÓN CONTEMPLADO EN EL ARTÍCULO 23 DE LA CPC CON EL FIN DE QUE ME ASIGNEN DE MANERA INMEDIATA CITA DE NEUROLOGÍA TENIENDO EN CUENTA QUE YA FUERON PRACTICADOS LOS EXÁMENES ORDENADOS EN EL MARCO DE LA ACCIÓN DE TUTELA OBRANTE EN EL JUZGADO 32 PENAL MUNICIPAL.</t>
  </si>
  <si>
    <t xml:space="preserve">AU-STD3315  ALFONSO  GONZALEZ GARZON TELEFONO 3102426902  AUTORIZACION   ACEPTA CITA
ME PERMITO INFORMARLE QUE LA CITA SOLICITADA SE PROGRAMA PARA PACIENTE IDENTIFICADO(A) CC:  79292859
PACIENTE: ALFONSO  GONZALEZ GARZON
CONSULTA: NEUROLOGÍA  PRESENCIAL
DÍA: 30 DE NOVIEMBRE DE 2022
HORA: 12:12 PM
PROFESIONAL: KAROL PAOLA RUEDA VERGARA	
SEDE: AMÉRICAS (AV. AMÉRICAS No 65- 09 FRENTE A LA ESTACIÓN DE TRANSMILENIO PRADERA)
POR FAVOR ASISTIR CON AUTORIZACIÓN VIGENTE, DOCUMENTO IDENTIDAD, LLEGAR 20 MINUTOS ANTES  
</t>
  </si>
  <si>
    <t>POR MEDIO DE LA PRESENTE LES QUIERO PEDIR EL FAVOR SI ES POSIBLE REUBICAR LA CITA DE NEUROLOGÍA PEDIÁTRICA DE MI HIJA GERALDINE RAMÍREZ MOGO-LLÓN TI 1025537998  LA CUAL TIENE ASIGNADA PARA EL DÍA MIÉRCOLES 9 DE NO-VIEMBRE A LAS 10:00 AM ESTO SE  DEBE  A QUE ESTA SEMANA ELLA SE ENCUENTRA EN EXÁMENES FINALES EN EL COLEGIO Y NO PUEDE FALTAR. SI ES POSIBLE REUBI-CAR LA CITA CON EL MISMO DOCTOR EN HORAS DE LA TARDE  O SINO LA SEMANA SIGUIENTE, POR FAVOR NO CANCELAR LA CITA SIN REUBICARLA PARA ESTOS DÍAS,   MUCHAS GRACIAS POR SU COLABORACIÓN, QUEDO ATENTA A SUS COMEN-TARIOS.</t>
  </si>
  <si>
    <t>"Señor(a)
YANETH MOGOLLON
yanethmd25@yahoo.com
Reciba un cordial saludo,
En atención a su comunicado recibido por esta Coordinación donde nos solicita asignación de consulta médica especializada de Neurología Pediátrica para el paciente GERALDINE RAMIREZ MOGOLLON identificado con TI No. 1025537998; queremos manifestarle que todos los aspectos de su comunicación fueron revisados con detenimiento e interés.
De acuerdo con su solicitud y previa verificación, se asigna cita médica especializada, de la siguiente manera:
Especialidad: Neurología Pediátrica
Fecha: 10/11/2022
Hora: 04:30 PM
Profesional: FREDY ALBERTO FORERO SANCHEZ
Sede: CALLE 98
Sede Calle 98: Carrera. 15 No. 98 - 37 Barrio Chico
Se precisa que el día 03 de noviembre a las 12:20 PM, se estableció comunicación con la Sra. YANETH MOGOLLON en calidad de peticionario al número telefónico 3115240617, a quien se informa datos de consulta.  Usuaria acepta información.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</si>
  <si>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HERNANDO  NARVAEZ HERNANDEZ</t>
  </si>
  <si>
    <t>estefania9338@hotmail.com</t>
  </si>
  <si>
    <t>SE COMUNICA FAMILIAR DE PACIENTE, INDICANDO QUE LOS MEDICAMENTOS FUERON ENVIADOS AL ANTIGUO DOMICILIO, INDICA QUE YA HABÍAN REPORTADO EL CAMBIO DE LA DIRECCIÓN.</t>
  </si>
  <si>
    <t>JHONATHAN  HERNANDEZ ORTIZ</t>
  </si>
  <si>
    <t>cmpl05bt@cendoj.ramajudicial.gov.co</t>
  </si>
  <si>
    <t>SOLICITO COLABORACIÓN PARA LA ASIGNACIÓN DE CITA POR LA ESPECIALIDAD DE NEUROLOGÍA PEDIÁTRICA PARA EL PACIENTE JHONATHAN HERNANDEZ ORTIZ C.C. 1016004868.</t>
  </si>
  <si>
    <t xml:space="preserve">AU-STD3318 SANDRA ORTIZ MAMA TELEFONO 3007787677  AUTORIZACION 223003831319991   ACEPTA CITA
ME PERMITO INFORMARLE QUE LA CITA SOLICITADA SE PROGRAMA PARA PACIENTE IDENTIFICADO(A) TI:  1016004868
PACIENTE: JHONATHAN  HERNANDEZ ORTIZ
CONSULTA: NEUROLOGÍA  PRESENCIAL
DÍA: 09 DE NOVIEMBRE DE 2022
HORA: 08:30 AM
PROFESIONAL: FREDY ALBERTO FORERO SANCHEZ	
SEDE: CALLE 98 (CARRERA 15 No 98 -37 BARRIO CHICO)
POR FAVOR ASISTIR CON AUTORIZACIÓN VIGENTE, DOCUMENTO IDENTIDAD, LLEGAR 20 MINUTOS ANTES  </t>
  </si>
  <si>
    <t>DAVID SANTIAGO CUSBA BOLIVAR</t>
  </si>
  <si>
    <t>fernandabolivar28@hotmail.com</t>
  </si>
  <si>
    <t>SEÑORES @CLINICOS SOLICITO DE SU COLABORACIÓN PRIORITARIA CON LA ASIGNACIÓN DE CI-TA MÉDICA PARA MI HIJO DAVID SANTIAGO CUSBA BOLIVAR IDENTIFICADO CON TI.1013141424 PARA LA ESPECIALIDAD DE NEUROLOGÍA PEDIÁTRICA. LO ANTERIOR SE SOLICITA POR ESTE ME-DIO YA QUE LLEVAMOS ALREDEDOR DE UN AÑO COMUNICÁNDONOS A LA LÍNEA TELEFÓNICA Y LA RESPUESTA ES QUE NO HAY AGENDA Y QUE SE COMUNICARÁN CON NOSOTROS POSTERIOR-MENTE.  ESTE TEMA ES DE SUMA URGENCIA, PUES MI HIJO TIENE UN DIAGNÓSTICO DE UNA DIS-CAPACIDAD COGNITIVA MODERADA Y ESTÁ MEDICADO POR PSIQUIATRÍA; Y EN VISTA DE QUE VAMOS A SALIR DEL PAÍS NOS SOLICITAN LA RENOVACIÓN DEL DIAGNÓSTICO PARA LAS DIFE-RENTES ACTIVIDADES QUE SE PRETENDEN REALIZAR. ADJUNTO ORDEN MEDICA Y RELACIONO NÚMERO DE RADICADO QUE NOS SUMINISTRO CLÍNICOS Y EL CUAL SE ENCUENTRA ACTIVO Y SIN RESPUESTA ALGUNA DEPARTE DE USTEDES.</t>
  </si>
  <si>
    <t>"Señor(a)
DAVID SANTIAGO CUSBA BOLIVAR
fernandabolivar28@hotmail.com
Reciba un cordial saludo,
Paciente que ya cuenta con cita asignada así:
En atención a su comunicado recibido por esta Coordinación donde nos solicita asignación de consulta médica especializada de Neurología Pediátrica para el paciente DAVID SANTIAGO CUSBA BOLIVAR identificado con TI No. 1013141424; queremos manifestarle que todos los aspectos de su comunicación fueron revisados con detenimiento e interés.
De acuerdo con su solicitud y previa verificación, se asigna cita médica especializada, de la siguiente manera:
Especialidad: Neurología Pediátrica
Fecha: 09/11/2022
Hora: 09:00 AM
Profesional: EDWIN FABIAN FORERO SANCHEZ
Sede: CALLE 98
Sede Calle 98: Carrera. 15 No. 98 - 37 Barrio Chico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</si>
  <si>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SHANTAL GABRIELA MORALES DIAZ</t>
  </si>
  <si>
    <t>evelyndiau@gmail.com</t>
  </si>
  <si>
    <t>BUENAS TARDES ENVIÓ LA ORDEN MÉDICA CON ESPECIALISTA NEUROLOGÍA PE-DIÁTRICA DE MI HIJA SHANTAL GABRIELA MORALES DIAZ RC1032502368 SOLICITO LA CITA MÉDICA CON EL MÉDICO TRATANTE DE ELLA; EL DOCTOR FREDY ALBERTO FORERO SANCHEZ, HE LLAMADO NUNCA HAY CITAS ME DIRIJO A LA ENTIDAD DE USTEDES Y TAMPOCO SOLICITO ME COLABOREN ANTES DE QUE SE VENZA LA OR-DEN.</t>
  </si>
  <si>
    <t xml:space="preserve">AU-STD3320 - SRA EVELYN DIAZ- MADRE TEL- 3204346571 ACEPTA CITA SE DAN INDICACIONES PARA ASISTIR, DICE ENTENDER  NEUROLOGÍA PEDIÁTRICA COMPENSAR PRESENCIAL (Control) 01/12/2022 04:00 p.m. FREDY ALBERTO FORERO SANCHEZ
</t>
  </si>
  <si>
    <t>EN20220000464186</t>
  </si>
  <si>
    <t>CESAR GILBERTO MONGUI GONZALEZ</t>
  </si>
  <si>
    <t>COMPENSAR EPS ME AUTORIZO EL DIA 01 DE OCTUBRE DEL 2022 BAJO LA ORDEN 890374 CONSULTA DE CONTROL O SEGUIMIENTO POR ESPECIALISTA EN NEUROLOGIA, EN LA INSTITUCIÓN CLINICOS PROGRAMAS DE ATENCIÓN, DESPUES DE TANTAS LLAMADAS A CLINICOS PARA LA SOLICITUD DE LA CITA, FINALMENTE EL DIA 12 DE OCTUBRE DEL 2022 SE LOGRO COMUNICACION CON LA FUNCIONARIA DE ESTA INSTITUCIÓN PAOLA LOPEZ, QUIEN INFORMO QUE NO PODIA ASIGNAR LA CITA POR QUE EL CASO TENIA QUE PASAR A UN ESTUDIO INTERNO BAJO EL NUMERO DE CASO 11444842 Y QUE A PARTIR DE ESTA FECHA 12 DE OCTUBRE DEL 2022 EN UN PLAZO NO MAYOR A 5 DIAS HABILES, DABAN RESPUESTA. RESPUESTA QUE A HOY VIERNES 28 DE OCTUBRE DEL 2022 NO HA LLEGADO POR PARTE DE CLINICOS, Y TAMPOCO A SIDO POSIBLE LA COMUNICACION TELEFÓNICA CON ESTA INSTITUCIÓN. EL PACIENTE ES ADULTO MAYOR QUE ESTUVO HOSPITALIZADO POR ACCIDENTE CEREBROVASCULAR.</t>
  </si>
  <si>
    <t xml:space="preserve">AU-STD3321  CESAR MONGUI HIJO  TELEFONO 3106969377  AUTORIZACION  222742197358858  ACEPTA CITA
ME PERMITO INFORMARLE QUE LA CITA SOLICITADA SE PROGRAMA PARA PACIENTE IDENTIFICADO(A) CC:  17051245
PACIENTE: CESAR GILBERTO MONGUI GONZALEZ
CONSULTA: NEUROLOGÍA  PRESENCIAL
DÍA: 17 DE NOVIEMBRE DE 2022
HORA: 11:24 AM
PROFESIONAL: ENID YAMILE BARBOSA MARTINEZ	
SEDE: AMÉRICAS (AV. AMÉRICAS No 65- 09 FRENTE A LA ESTACIÓN DE TRANSMILENIO PRADERA)
POR FAVOR ASISTIR CON AUTORIZACIÓN VIGENTE, DOCUMENTO IDENTIDAD, LLEGAR 20 MINUTOS ANTES  
</t>
  </si>
  <si>
    <t>EN20220000467988</t>
  </si>
  <si>
    <t>GERMAN  SANABRIA CUERVO</t>
  </si>
  <si>
    <t>REGULAR, GERMAN SANABRIA CUERVO CC 17029319 6018007367 3106984292 GERFADES@GMAIL.COM BOGOTÁ. D.C. CALLE 152 A #46-15 USUARIO ACTIVO SEGÚN ADRES CON LA ENTIDAD #CAJA DE COMPENSACIÓN FAMILIAR COMPENSAR CONTRIBUTIVO // EL SEÑOR GERMÁN SANABRIA, MAYOR DE EDAD, TIENE UNA ORDEN MÉDICA PARA CONTROL DE NEUROLOGÍA, EN COMPENSAR SE LIMITAN A DECIRLE QUE LLAME PARA PEDIR LA CITA, POR NINGÚN MEDIO HA SIDO POSIBLE OBTENER LA CITA, SIN RESULTADO ALGUNO TRATANDO DE ESTABLECER COMUNICACIÓN POR TELÉFONO, POR CHAT, POR LA APP, POR CORREO, ETC... Y NO HAY FORMA DE SOLICITAR LA CITA. EN GENERAL, EL SISTEMA DE PEDIR CITAS CON COMPENSAR ES ASÍ, MUY DIFÍCIL, CASI IMPOSIBLE, Y ESO QUE EN ESTE CASO, SUS HIJOS APOYAN EL TEMA TECNOLÓGICO, ES UN SISTEMA EXCLUYENTE QUIEN NO PUEDA O NO SEPA DE TECNOLOGÍA, NO TIENE POSIBILIDADES DE OBTENER UNA CITA.</t>
  </si>
  <si>
    <t>"Reciba un cordial saludo,
En atención a su comunicado recibido por esta Coordinación donde nos solicita asignación de consulta médica especializada de Neurologia para el paciente GERMAN  SANABRIA CUERVO identificado con CC  No. 17029319; queremos manifestarle que todos los aspectos de su comunicación fueron revisados con detenimiento e interés.
De acuerdo con su solicitud y previa verificación, nos permitimos informarle que no es procedente dar continuidad a su solicitud en virtud de que el paciente en mención cuenta con sede asignada MODELO DE ATENCION CALLE 118 AUT NORTE."</t>
  </si>
  <si>
    <t>EN20220000468013</t>
  </si>
  <si>
    <t>JAZMIN ELIZABETH VALDES MUÑOZ</t>
  </si>
  <si>
    <t xml:space="preserve">
REGULAR, JAZMIN ELIZABETH VALDES MU¥OZ CC 1061774644 3162359945 ELIZABETVIOLINJAZZ@GMAIL.COM BOGOTÁ. D.C. CARRERA 17B BIS #180-23 USUARIO ACTIVO SEGÚN ADRES CON LA ENTIDAD #CAJA DE COMPENSACIÓN FAMILIAR COMPENSAR CONTRIBUTIVO EL DÍA 10 DE SEPTIEMBRE INGRESÉ A URGENCIAS POR DISNEA Y DEBILIDAD MUSCULAR (DIFICULTAD DE MOVILIDAD DE TODO MI CUERPO), PERMANECIENDO HOSPITALIZADA POR 18 DÍAS APROXIMADAMENTE, EL REUMATÓLOGO ORDENO CONSULTA POR PRIMERA VEZ CON NEURÓLOGO PRIORITARIO TENIENDO EN CUENTA MI ESTADO DE SALUD. LA EPS COMPESAR ME AUTORIZA DICHO SERVICIO A LA IPS CLINICOS PROGRAMAS DE ATENCIÓN CRA 15 N 98 -37, DONDE LA COMUNICACIÓN CON ELLOS ES COMPLEJA Y DESPUÉS DE TANTA INSISTENCIA ME CREAN CASO N 11493254 DONDE SE SOLICITA LA CITA Y LA FECHA MÁXIMA DE SOLUCIÓN DE LA PETICIÓN ES EL DÍA 24 DE OCTUBRE(ADJUNTO PANTALLAZO), EL CUAL NO ME INFORMAN LA CITA SOLICITADA Y ME DICEN QUE POR EL MOMENTO NO HAY AGENDA. TENIENDO EN CUENTA LA GRAVEDAD DE MI ESTADO DE SALUD SOLICITO SE ME ASIGNE LA CITA DE NEUROLOGÍA CON URGENCIA, PUESTO QUE EL DOLOR ES INTENSO Y CONSTANTE. ADEMÁS, LA UTILIZACIÓN DE OXÍGENO ES PERMANENTE. ADICIONAL DOY A CONOCER QUE LA EPS COMPENSAR ES NEGLIGENTE ANTE LAS SOLICITUDES REALIZADAS EN TODO EL PROCESO DE MI SALUD, YA QUE EN VARIAS OCASIONES HE TENIDO QUE PAGAR DE MANERA PARTICULAR LAS AYUDAS DIAGNÓSTICAS PARA QUE PUEDAN DARME UN TRATAMIENTO.
</t>
  </si>
  <si>
    <t xml:space="preserve">AU-STD3323  JAZMIN ELIZABETH VALDES MUÑOZ-   TEL  3162359945 -  ACEPTA CITA SE DAN INDICACIONES PARA ASISTIR, DICE ENTENDER  NEUROLOGÍA COMPENSAR PRESENCIAL (Primera Vez) 28/11/2022 10:48 a.m. DANNY EFRAIN SANDOVAL CASTILLO
</t>
  </si>
  <si>
    <t>EN20220000468086</t>
  </si>
  <si>
    <t>#RAD20222100012939942, USUARIO ACTIVO SEGÚN ADRES CON LA ENTIDAD #CAJA DE COMPENSACIÓN FAMILIAR COMPENSAR CONTRIBUTIVO. BUENA NOCHE. EN CITA DE NEUROLOGÍA REALIZADA EL 4 DE OCTUBRE DEL 2022 EN LA IPS CLÍNICOS ME ORDENARON UNA RESONANCIA MAGNÉTICA DE CEREBRO CON CONTRASTE QUE YA ME TOMÉ EN IDIME Y TENGO LOS RESULTADOS, LASTIMOSAMENTE NO SON SATISFACTORIOS, AL PARECER TENGO 2 MASAS CEREBRALES OCCIPITOPARIETAL Y EN FOSA MEDIA DERECHA Y LEVES CAMBIOS CORTICALES ATRÓFICOS SUPRATENTORIALES, ACOMPAÑADAS DE EDEMA PERILESIONAL, LO CUAL EN MI HUMILDE OPINIÓN, PUEDEN SER LAS CAUSANTES DE MI PÉRDIDA DE VISIÓN GRADUAL, PROBLEMA QUE VENGO REPORTANDO A IMEVI DESDE MARZO DEL PRESENTE AÑO Y A LO CUAL SUS "PROFESIONALES" SOLO DECÍAN QUE ERA UNA CATARATA POCO MADURA. HEMOS LLAMADO A CLINICOS VARIAS VECES PARA OBTENER LA CITA DE CONTROL CON NEUROLOGÍA Y DESPUÉS DE RESPUESTAS COMO NO HAY AGENDA O SU CITA FUE MUY RECIENTE, LOGRAMOS OBTENER UNA HASTA EL 15 DE NOVIEMBRE A LAS 7:40 AM. AGRADECEMOS A USTEDES INTERCEDER PARA QUE MI CITA DE NEUROLOGÍA EN CLÍNICOS IPS SEA LO ANTES POSIBLE Y NO TENER QUE ESPERAR AÚN 20 DÍAS MÁS, TENIENDO EN CUENTA LA GRAVEDAD DE LOS RESULTADOS. HOY FUIMOS A COMPENSAR A SOLICITAR ALGUNA GESTIÓN PARA AGILIZAR LA CITA, PERO SOLO COLOCARON UNA PQR, PORQUE NO PUEDEN HACER MÁS. MUCHAS GRACIAS POR SU COLABORACIÓN.</t>
  </si>
  <si>
    <t>CORDIAL SALUDO - ASIGNADA EL 24/10/2022 - CONTACTO CLAUDIA HIJA TELÉFONO 3112421879
EN ATENCIÓN A SU COMUNICADO RECIBIDO POR ESTA COORDINACIÓN DONDE NOS SOLICITA ASIGNACIÓN DE CONSULTA MÉDICA ESPECIALIZADA DE NEUROLOGÍA PARA EL (LA) PACIENTE  GILMA MERCEDES MORALES GAMBOA IDENTIFICADO(A) CON CC NO. 41384456; QUEREMOS MANIFESTARLE QUE TODOS LOS ASPECTOS DE SU COMUNICACIÓN FUERON REVISADOS CON DETENIMIENTO E INTERÉS. 
DE ACUERDO CON SU SOLICITUD Y PREVIA VERIFICACIÓN, SE ASIGNA CITA MÉDICA ESPECIALIZADA, DE LA SIGUIENTE MANERA: 
ESPECIALIDAD: NEUROLOGÍA
DIA: MARTES
FECHA: 15 DE  NOVIEMBRE DE 2022
HORA: 07:48 AM
PROFESIONAL: ZAIDA CABEZAS VARGAS	
SEDE: CALLE 98 (CARRERA 15 NO 98 -37 BARRIO CHICO)
NOTA: POR FAVOR ASISTIR CON AUTORIZACIÓN VIGENTE, DOCUMENTO IDENTIDAD Y LLEGAR CON 20 MINUTOS DE ANTICIPACIÓN PARA TRÁMITES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 </t>
  </si>
  <si>
    <t>EN20220000468146</t>
  </si>
  <si>
    <t>DELIO  CASTRO ROJO</t>
  </si>
  <si>
    <t>REGULAR DATOS DEL AFECTADO DELIO CASTRO ROJO CC 15901636 3112938315 3103119693 MARIATERESA.CARO@HOTMAIL.COM DATOS DEL PETICIONARIO MARIA TERESA CARO CC 41729096 3112938315 3103119693 MARIATERESA.CARO@HOTMAIL.COM USUARIO ACTIVO SEGÚN ADRES CON LA ENTIDAD CAJA DE COMPENSACIÓN FAMILIAR COMPENSAR CONTRIBUTIVO, CON DIAGNÓSTICO TRASTORNO PUNZONAL + SÍNDROME DEL TEMBLOR + TEMBLOR ESENCIAL PLUS VS TEMBLOR TETICOGENO VS TRASTORNO DE LA MARCHA + TRASTORNO DE ANSIEDAD + HTA + TROMBOSIS VENOSA PROFUNDA ANTICOAGULADO + SINDROME POSTFLEBITICO, REQUIERE PROGRAMACIÓN DE CONSULTA DE CONTROL O DE SEGUIMIENTO POR ESPECIALISTA EN NEUROLOGÍA CON EL DR. JUAN DIEGO VARGAS JARAMILLO EN 3 MESES ORDEN DEL 21/07/2022 PERO AL COMUNICARSE CON LA ENTIDAD IPS CLÍNICOS LE INDICAN QUE NO HAY AGENDA DISPONIBLE; ADICIONALMENTE, TIENE PENDIENTE LA PROGRAMACIÓN DEL SERVICIO DE CONSULTA DE CONTROL POR ESPECIALISTA EN CIRUGÍA VASCULAR (PRESENCIAL) AUTORIZADA DESDE EL DÍA 19/09/2022 PERO AL COMUNICARSE CON LA ENTIDAD LE INDICAN QUE LA DISPONIBILIDAD DE AGENDA ESTÁ PARA EL MES DE JUNIO DEL AÑO 2023; MOTIVO POR EL CUAL MANIFIESTA INCONFORMIDAD Y SOLICITA PRIORIDAD EN LA ATENCIÓN. SE ENVÍA PARA VALIDACIÓN Y GESTIÓN DE ACUERDO A NORMATIVIDAD VIGENTE.</t>
  </si>
  <si>
    <t>"
El día 03 de noviembre de 2022 a las 05:30 PM, se establece comunicación con el Sr. Delio Castro en calidad de Paciente al número telefónico 3114490584, a quien se informa datos de consulta. Usuario acepta información.
Datos Consulta: Clínicos Sede Calle 98 NEUROLOGÍA MOVIMIENTOS COMPENSAR PRESENCIAL (Control) 28/11/2022 -- 09:48 a.m. JUAN DIEGO VARGAS JARAMILLO
Número de identificación 15901636 Su sede asignada MODELO DE SALUD COMP FONTIBON RED CENTRO"</t>
  </si>
  <si>
    <t>EN20220000468201</t>
  </si>
  <si>
    <t>NICOLAS DAVID GUEVARA ALMESIGA</t>
  </si>
  <si>
    <t>INCONFORMIDAD POR DIFICULTAD PARA ACCEDER A CITAS DE NEUROLOGIA PEDIATRICA 1VEZ Y PSICOLOGIA 1 VEZ</t>
  </si>
  <si>
    <t xml:space="preserve">AU-STD3326  CLAUDIA - MADRE -   TEL- 3228780431 ACEPTA CITA SE DAN INDICACIONES PARA ASISTIR, DICE ENTENDER  NEUROLOGÍA PEDIÁTRICA COMPENSAR PRESENCIAL (Primera Vez) 13/12/2022 11:30 a.m. SEBASTIAN POSADA BUSTOS
</t>
  </si>
  <si>
    <t>EN20220000332934</t>
  </si>
  <si>
    <t>GUILLERMINA   ACOSTA DE GALVIS</t>
  </si>
  <si>
    <t>SOY ADULTA MAYO TENGO 77 AÑOS, PACIENTE CRONICA HIPERTENSA, LLEVO MÁS DE DOS AÑOS CON MUCHO DOLOR EN UNA PIERNA Y NO ME HAN REALIZADO EXAMENES , EN LA ULTIMA CITA MEDICA ME REMITIERON A NEUROLOGIA PERO HA SIDO IMPOSIBLE QUE ME ASIGNE UNA CITA CON NEUROLOGÍA Y CADA DIA MI DOLOR EMPEORA. SOLICITO ME ASIGNEN CITA URGENTE CON NEUROLOGIA</t>
  </si>
  <si>
    <t xml:space="preserve">CORDIAL SALUDO  
EN ATENCIÓN A SU COMUNICADO RECIBIDO POR ESTA COORDINACIÓN DONDE NOS SOLICITA ASIGNACIÓN DE CONSULTA MÉDICA ESPECIALIZADA NEUROLOGIA PARA EL (LA) PACIENTE GUILLERMINA   ACOSTA DE GALVIS
 IDENTIFICADO(A) CON CC NO. 41341478; QUEREMOS MANIFESTARLE QUE TODOS LOS ASPECTOS DE SU COMUNICACIÓN FUERON REVISADOS CON DETENIMIENTO E INTERÉS.   DE ACUERDO CON SU SOLICITUD Y PREVIA VERIFICACIÓN, SE EVIDENCIA QUE DE ACUERDO CON GEOREFERENCIACIÓN NO ES POSIBLE LLEVAR A CABO LA ATENCIÓN PACIENTE PERTENECE MODELO DE SALUD JAVES CALLE 166 RED NORTE
</t>
  </si>
  <si>
    <t>EN20220000465425</t>
  </si>
  <si>
    <t>JUAN CARLOS LOPEZ MURCIA</t>
  </si>
  <si>
    <t>PACIENTE SOLICITA URGENTE CITA DE NEUROLOGIA EN CLINICOS LO MAS PRONTO POSIBLE YA QUE SE COMUNICA Y NUCAN HAY CITAS MEDICAS GRACIAS PAPELERIALA60@GMAIL.COM CEL 3113730251 - 3118951873 GRACIAS.</t>
  </si>
  <si>
    <t>"Señor(a)
JUAN CARLOS LOPEZ MURCIA
juanmurcia2011@hotmail.com
Reciba un cordial saludo,
Pacietne que ya cuenta con cita asignada asi:
En atención a su comunicado recibido por esta Coordinación donde nos solicita asignación de consulta médica especializada de Neurologiapara el paciente JUAN CARLOS LOPEZ MURCIA identificado con CC No. 79643073; queremos manifestarle que todos los aspectos de su comunicación fueron revisados con detenimiento e interés.
De acuerdo con su solicitud y previa verificación, se asigna cita médica especializada, de la siguiente manera:
Especialidad: Neurologia
Fecha: 04/11/2022
Hora: 12:00 pm
Profesional: LAURA QUINTERO ARCINIEGAS
Sede: CALLE 98
Sede Calle 98: Carrera. 15 No. 98 - 37 Barrio Chico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</si>
  <si>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EN20220000465417</t>
  </si>
  <si>
    <t>USUARIA SOLICITA QUE LA EPS LE ACLARE EL COBRO DE 3700 POR CONCEPTO DE CITA DE NEUROLOGIA AUTORIZADA COMO PRIMERA VEZ QUE INDICA QUE NO GENERA COSTO, PERO EN LA IPS CLINICOS LE SOLICITARON EL PAGO DE 3700</t>
  </si>
  <si>
    <t xml:space="preserve">BOGOTÁ D.C, 04 NOVIEMBRE DE 2022 SEÑOR(A) MARIA ANTONIA SORA WILCHES ANANKE2732@OUTLOOK.COM CIUDAD ASUNTO: ACLARACIÓN CUOTA MODERADORA ENTIDAD: COMPENSAR EPS APRECIADO(A), TENIENDO EN CUENTA LA SOLICITUD INSTAURADA POR USTED EN LA QUE SOLICITA VALIDACIÓN CON RESPECTO AL COBRO DE CUOTA MODERADORA, DE MANERA ATENTA NOS PERMITIMOS MANIFESTARLE LO SIGUIENTE: FRENTE AL REQUERIMIENTO TENIENDO PRESENTE QUE LA PRIORIDAD DE CLINICOS PROGRAMAS DE ATENCIÓN INTEGRAL SAS IPS., ES EL BIENESTAR DE NUESTROS USUARIOS Y DADO EL COMPROMISO, NOS PERMITIMOS INFORMAR QUE SE REALIZA EL RESPECTIVO ESTUDIO DEL CASO CON EL ÁREA DE FACTURACIÓN Y CARTERA, A LO CUAL SE AUTORIZA LA DEVOLUCIÓN POR CONCEPTO DE CONSULTA MÉDICA ESPECIALIZADA DE NEUROLOGÍA, POR CONSIGUIENTE, LA INVITAMOS ACERCARSE A NUESTRA SEDE PARA QUE SOLICITE LA DEVOLUCIÓN DEL PAGO EFECTUADO POR UN VALOR DE TRES MIL SETECIENTOS PESOS M/CTE ($3,700 M/CTE), ES IMPORTANTE INFORMAR QUE PARA LA REALIZACIÓN DEL TRÁMITE ES INDISPENSABLE QUE PRESENTE DOCUMENTO DE IDENTIDAD, CARTA DE AUTORIZACIÓN Y CARTA DILIGENCIADA SOLICITANDO LA DEVOLUCIÓN DEL APORTE. COMO MUESTRA DE LO ANTERIOR, SE RELACIONA AL SIGUIENTE COMUNICADO SOPORTE DE AUTORIZACIÓN Y RECIBO DE CAJA: FORMATO RESPUESTA PQRSF CÓDIGO: FT-AU-02 VERSIÓN: 01 FECHA: 09-29-2021 PÁGINA 2 DE 2 SEDE PRINCIPAL: CARRERA 13 # 48 – 91 SEDE AMÉRICAS: AVENIDA AMÉRICAS # 65-09 SEDE CALLE 98 - CARRERA 15 #. 98-37 TUNJA: CARRERA 1ª # 46-49 SOGAMOSO: CARRERA 10 #14-25 DUITAMA: CALLE 20 # 24-25 PBX BOGOTÁ: 57 (1)7460885 PBX BOYACÁ: 7460080-7460070 POR ÚLTIMO, AGRADECEMOS SU COMUNICACIÓN, ESTAMOS SIEMPRE DISPUESTOS A MEJORAR NUESTROS SERVICIOS Y ES DE NUESTRO INTERÉS MANIFESTAR QUE COMO INSTITUCIÓN PRESTADORA DE SERVICIOS DE SALUD ESTAMOS COMPROMETIDOS CON NUESTROS USUARIOS Y DISPUESTOS A SERVIRLES EN TODO LO QUE SE ENCUENTRA A NUESTRO ALCANCE. 
</t>
  </si>
  <si>
    <t>EN20220000457415</t>
  </si>
  <si>
    <t>MIGUEL ANGEL CHAPARRO BELTRAN</t>
  </si>
  <si>
    <t>DESCRIPCIÓN: #RAD20222100012692162, USUARIO ACTIVO SEGÚN ADRES CON LA EPS #CAJA DE COMPENSACIÓN FAMILIAR COMPENSAR CONTRIBUTIVO LA ENTIDAD COMPENSAR ME REMITIÓ CON AUTORIZACIÓN PARA CITA DE NEU-ROLOGIA CARÁCTER PRIORITARIO PARA MI HIJO MENOS DE EDAD, DESDE EL DÍA 13 DE OCTUBRE, NO HE OBTENIDO RESPUESTA DE CLINICOS PROGRAMAS DE ATENCION QUE FUE EL SITIO DONDE ME REMITIERON QUEDO EN ESCALA-MIENTO Y NO DAN RESPUESTA ES URGENTE ESTA CITA PARA MENOR DE EDAD GRACIAS. NEUROLOGIA. QUEDO MUY ATENTA.</t>
  </si>
  <si>
    <t>Señor(a)
LIS BELTRAN
LISBEL1106@GMAIL.COM
Reciba un cordial saludo,
En atención a su comunicado recibido por esta Coordinación donde nos solicita asignación de consulta médica especializada de Neurologia Pediatrica para el paciente MIGUEL ANGEL CHAPARRO BELTRAN identificado con TI No. 1018443874; queremos manifestarle que todos los aspectos de su comunicación fueron revisados con detenimiento e interés.
De acuerdo con su solicitud y previa verificación, se asigna cita médica especializada, de la siguiente manera:
Especialidad: Neurologia Pediatrica
Fecha: 15/11/2022
Hora: 09:30 am
Profesional: PAULA JULIANA RODRIGUEZ SOLER
Sede: CALLE 98
Sede Calle 98: Carrera. 15 No. 98 - 37 Barrio Chico
Se precisa que el día 02 de Noviembre a las 04:12 PM, se estableció comunicación con la Sra. LIS BELTRAN (mamá) en calidad de peticionario al número telefónico 3014438806, a quien se informa datos de consulta.  Usuaria acepta información.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</si>
  <si>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EN20220000468469</t>
  </si>
  <si>
    <t>TATIANA LORENA LINARES CORTES</t>
  </si>
  <si>
    <t>PROGRAMACION DE ELECTROENCEFALOGRAMA COMPUTARIZADO</t>
  </si>
  <si>
    <t>CITA PARA MENOR RC  1011262387- AU-STD3332-  TATIANA LORENA LINARES CORTES- MADRE  TEL-  3157505593  ACEPTA CITA SE DAN INDICACIONES PARA ASISTIR, DICE ENTENDER // ELECTROENCEFALOGRAMA PEDIÁTRICO 09/11/2022 07:00 a.m. CINDI MILENA LOZANO SALAZAR</t>
  </si>
  <si>
    <t>EN20220000468631</t>
  </si>
  <si>
    <t>IAN ESTEBAN MURCIA ORTIZ</t>
  </si>
  <si>
    <t>#IVRBOG_1.3.1 "USUARIO ACTIVO SEGÚN ADRES CON LA ENTIDAD #CAJA DE COMPENSACIÓN FAMILIAR COMPENSAR, CON DIAGNÓSTICO SOSPECHA DE AUTISMO, REQUIERE PROGRAMACIÓN Y PRESTACIÓN EFECTIVA DE CONSULTA DE NEUROLOGÍA PEDIÁTRICA , PERO AL COMUNICARSE CON LA IPS CLÍNICOS NO HAY AGENDA, MOTIVO POR EL CUAL MA-NIFIESTA SU INCONFORMIDAD EN CUANTO A QUE SE REQUIERE ASIGNACIÓN DE CITA DE MANERA PRIORITARIA. SE ENVÍA PARA VALIDACIÓN Y GESTIÓN DE ACUERDO A NORMATIVIDAD VIGENTE."</t>
  </si>
  <si>
    <t>CORDIAL SALUDO, SE ESTABLECE CONTACTO CON LA SRA. DIANA ORTÍZ MAMÁ TELÉFONO 3186759237
EN ATENCIÓN A SU COMUNICADO RECIBIDO POR ESTA COORDINACIÓN DONDE NOS SOLICITA ASIGNACIÓN DE CONSULTA MÉDICA ESPECIALIZADA DE NEUROLOGÍA PARA EL (LA) PACIENTE IAN ESTEBAN MURCIA ORTIZ  IDENTIFICADO(A) CON RC NO. 1243859645; QUEREMOS MANIFESTARLE QUE TODOS LOS ASPECTOS DE SU COMUNICACIÓN FUERON REVISADOS CON DETENIMIENTO E INTERÉS. 
DE ACUERDO CON SU SOLICITUD Y PREVIA VERIFICACIÓN, SE ASIGNA CITA MÉDICA ESPECIALIZADA, DE LA SIGUIENTE MANERA: 
ESPECIALIDAD: NEUROLOGÍA PEDIATRICA
DIA: JUEVES
FECHA:  03 DE NOVIEMBRE DE 2022
HORA: 07:00 AM
PROFESIONAL: FREDY ALBERTO FORERO SANCHEZ	
SEDE: CALLE 98 (CARRERA 15 NO 98 -37 BARRIO CHICO)
NOTA: POR FAVOR ASISTIR CON AUTORIZACIÓN VIGENTE, DOCUMENTO IDENTIDAD Y LLEGAR CON 20 MINUTOS DE ANTICIPACIÓN PARA TRÁMITES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 </t>
  </si>
  <si>
    <t>EN20220000466206</t>
  </si>
  <si>
    <t>PACIENTE SOLICITA CITA URGENTE DE NEUROLOGIA EN CLINICOS, PACIENTE SE LLAMA A LA IPS A SOLICITAR LA CITA Y SIEMPRE LE DICEN QUE NO HAY AGENDA POR FAVOR PRIORIZACION DE LA CITA LO MAS PRONTO POSIBLE GRACIAS. JHTORRESA04@GMAIL.COM CEL 3112173437 - 3112260490</t>
  </si>
  <si>
    <t>"Señor(a)
JOSE HILARIO TORRES ACOSTA
jhtorresa04@gmail.com
Reciba un cordial saludo,
En atención a su comunicado recibido por esta Coordinación donde nos solicita asignación de consulta médica especializada de Neurologia para el paciente JOSE HILARIO TORRES ACOSTA identificado con CC No. 79493400; queremos manifestarle que todos los aspectos de su comunicación fueron revisados con detenimiento e interés.
De acuerdo con su solicitud y previa verificación, se asigna cita médica especializada, de la siguiente manera:
Especialidad: Neurologia
Fecha: 08/11/2022
Hora: 08:10 AM
Profesional: GIOVANNY ALEXANDER CORTES BERNAL
Sede: Americas
Sede Américas: Avenida Américas No. 65- 09 
Se realiza varios intentos de llamadas al número celular 3112260490 (mensaje de voz) el día 02 de Noviembre a las 04:19 PM , por lo tanto no se logra establecer comunicación con usted para informar  datos de programación de consulta de Neurologia.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</si>
  <si>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EN20220000468683</t>
  </si>
  <si>
    <t>ROSANA  MORENO ORDOÑEZ</t>
  </si>
  <si>
    <t>#RAD20229300402604492, #PETICIÓNDIRECTA USUARIO SEGÚN ADRES ACTIVO CON LA EPS #CAJA DE COMPENSA-CIÓN FAMILIAR COMPENSAR, VERIFICANDO ARCHIVO ADJUNTO REQUIERE AUTORIZACIÓN Y ASIGNACIÓN DE LAS TE-RAPIAS, CITA DE NEUROLOGÍA Y CITA DE MEDICINA INTERNA. SE ADJUNTA ARCHIVO.</t>
  </si>
  <si>
    <t xml:space="preserve">AU-STD3335  SR RAUL QUINTERO - ESPOSO  TEL-  3138987011 ACEPTA CITA SE DAN INDICACIONES PARA ASISTIR, DICE ENTENDER. NEUROLOGÍA COMPENSAR PRESENCIAL  18/11/2022 09:00 A.M ENID YAMILE BARBOSA MARTINEZ
</t>
  </si>
  <si>
    <t>EN20220000468586</t>
  </si>
  <si>
    <t>GRACIELA  VALERO DE ROMERO</t>
  </si>
  <si>
    <t>SE COMUNICA USUARIA 1016041383 SAMANTA LORENA SUAZA ROMERO MANIFESTANDO QUE DESEA RADICAR SU IN-CONFORMIDAD PORQUE SU ABUELA 20309923 GRACIELA VALERO DE ROMERO TUVO UNA CITA DE MEDICINA GENERAL EL 22-08-2022 DONDE LE DIERON UNA ORDEN DE NEUROLOGÍA CON CLÍNICOS PROGRAMAS DE ATENCIÓN IPS, SIN EMBARGO DESDE ESTA FECHA SE A COMUNICADO Y LE DICEN QUE NO HAY CITAS PARA LA SEDE DE LAS AMERICAS, SO-LICITA POR MEDIO DE ESTA RADICACIÓN LA ASIGNACIÓN DE LA ATENCIÓN DE FORMA PRIORITARIA, ADICIONALMENTE EL DIA 23-09-2022 SE COMUNICO DONDE LE DIERON EL ESCALAMIETO #10886489 DEL CUAL NO TUVO RESPUESTA Y TAMPOCO HAY AGENDA PARA A SEDE DE LAS AMERICAS INFORMACION QUE LE BRINDAN EL DIA DE HOY. LINA CORTES CALL CENTER CEL 1: 3103255111-3134699908-CL 6 A 89 42 IN 5 AP 303-</t>
  </si>
  <si>
    <t xml:space="preserve">AU-STD3336 ELIZABETH ROMERO HIJA  TELEFONO 3103255111  AUTORIZACION   ACEPTA CITA
ME PERMITO INFORMARLE QUE LA CITA SOLICITADA SE PROGRAMA PARA PACIENTE IDENTIFICADO(A) CC:  20309923
PACIENTE: GRACIELA  VALERO DE ROMERO
CONSULTA: NEUROLOGÍA  PRESENCIAL
DÍA: 28 DE NOVIEMBRE DE 2022
HORA: 10:24 AM
PROFESIONAL: DANNY EFRAIN SANDOVAL CASTILLO	
SEDE: AMÉRICAS (AV. AMÉRICAS No 65- 09 FRENTE A LA ESTACIÓN DE TRANSMILENIO PRADERA)
POR FAVOR ASISTIR CON AUTORIZACIÓN VIGENTE, DOCUMENTO IDENTIDAD, LLEGAR 20 MINUTOS ANTES  </t>
  </si>
  <si>
    <t>AMANDA ROCIO RODRIGUEZ GUERRERO</t>
  </si>
  <si>
    <t>a.rocio.ro@gmail.com</t>
  </si>
  <si>
    <t xml:space="preserve">ATENTAMENTE ME DIRIJO A USTED CON EL FIN DE SOLICITAR LA HISTORIA CLÍNICA COMPLETA DE AMANDA ROCÍO RODRÍGUEZ GUERRERO IDENTIFICADA CON CÉDULA DE CIUDADANÍA N° 1.023.867.754 DE BOGOTÁ, AFILIADA A LA EPS COMPENSAR, LA CUAL HA SIDO VALORADA EN VARIAS OPORTUNIDADES POR SU ENTIDAD EN LA ESPECIALIDAD DE NEUROLOGÍA DESDE HACE UNOS AÑOS, ASÍ MISMO EN REFORMULACIÓN. ESTO CON EL FIN DE SOLICITAR A COLPENSIONES UNA VALORACIÓN POR JUNTA MÉDICA, PARA LOS RESPECTIVOS TRÁMITES YA QUE LAS INCAPACIDADES YA SUPERARON LOS 540 DÍAS. </t>
  </si>
  <si>
    <t>EN20220000465429</t>
  </si>
  <si>
    <t>EL DÍA 22 DE SEPTIEMBRE TENÍA AGENDADA UNA CITA DE NEUROLOGÍA, DESAFORTUNADAMENTE A LA NEURÓLOGA SE LE PRESENTO UN INCONVENIENTE Y NO PUDO ASISTIR, LUEGO DE SER INFORMADOS DE LA SITUACIÓN, LOS FUN-CIONARIOS DE LA INSTITUCIÓN ME INFORMARON QUE EL TRANSCURSO DE 72 HORAS SERIA CONTACTADA PARA REAGENDAR LA CITA YA QUE SE TRATABA DE UNA SITUACIÓN GENERADA POR LA INSTITUCIÓN CLINICOS, HOY 27 DE OCTUBRE NO ME HAN CONTACTO Y LLAMAR A LA LÍNEA DE ATENCIÓN ES MUY COMPLICADO... DEJO CONSTANCIA QUE LA ATENCIÓN EN ESTA INSTITUCIÓN ES MUY REGULAR, SIEMPRE HE TENIDO A QUE ACUDIR A ESTE TIPO DE MECANIS-MOS YA QUE LA ATENCIÓN POR OTRO CANAL NO ES NADA BUENA... MI SOLICITUD ES QUE SE ASIGNE OTRA IPS EN DONDE SEA ATENDIDA DE FORMA OPORTUNA SIN NECESIDAD DE ACUDIR A ESTE TIPO DE INSTANCIAS. LLEVO MÁS DE 2 AÑOS EN UN TRATAMIENTO QUE NO HA SIDO POSIBLE DIAGNOSTICAS DEBIDO A LAS DEMORAS EN LAS CITAS.</t>
  </si>
  <si>
    <t>Señor(a)
AMIRA  DIAZ MORENO
sandmord@hotmail.com
Reciba un cordial saludo,
En atención a su comunicado recibido por esta Coordinación donde nos solicita asignación de consulta médica especializada de Neurologia para el paciente AMIRA  DIAZ MORENO identificado con CC No. 20686174; queremos manifestarle que todos los aspectos de su comunicación fueron revisados con detenimiento e interés.
De acuerdo con su solicitud y previa verificación, se asigna cita médica especializada, de la siguiente manera:
Especialidad: Neurologia
Fecha: 19/11/2022
Hora: 07:40 am
Profesional: ANDREA PAOLA CAMARGO ROJAS
Sede: CALLE 98 
Sede Calle 98: Carrera. 15 No. 98 - 37 Barrio Chico
Se precisa que el día 02 de Noviembre a las 04:30 PM, se estableció comunicación con la Sra. WILSON GARCIA en calidad de peticionario al número telefónico 3134242271, a quien se informa datos de consulta.  Usuaria acepta información.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</si>
  <si>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EN20220000468731</t>
  </si>
  <si>
    <t>RUTH MIRYAN FERRO CASTILLO</t>
  </si>
  <si>
    <t>PACIENTE MANIFIESTA INCONFORMIDAD EN CUANTO A LA DIFICULTAD PARA ACCEDER A LAS CITAS POR NEUROLOGIA YA QUE HATENIDO 2 CONVULSIONES DESDE LA ULTIMA CITA DE CONTROL CON LA PROFESIONAL JULIANA VARGAS NEUROLOGA POR ESTA RAZON REQUIERE QUE SE LE ASIGNE LA CITA CUANTO ANTES PARA QUE LA VEA LA ESPECIALISTA Y LE DE NUEVOS ESTUDIOS Y VALORE SI SE DEBE CAMBIAR LA DOSIS DEL MEDICAMENTO YA QUE SOLO LE ESTAN DANDO CITAS POR MEDICINA GENERAL PARA SOLO REFORMULAR MEDICAMENTO Y NO SE SABE Y SE TIENE QUE CAMBIAR EL TRATAMIENTO ASI MISMO SE COBRA COMO UN ESPECIALISTA A COMPENSAR SIN QUE LA HAYA VISTO EL ESPECIALISTA REQUIERE PRIORIDAD Y QUE SE AGENDE LA CITA CON EK NEUROLOGO QUEDA ATENTA.</t>
  </si>
  <si>
    <t xml:space="preserve">                                                                                                                                                                                                                                                                                                                                                                                                                                                                                                                                                                                                                                                                                                                                                                                                                                                                                                                                                                                                                                         </t>
  </si>
  <si>
    <t>JUANA  SUAREZ DE LIZARAZO</t>
  </si>
  <si>
    <t>lizarazosuarezluishumberto@gmail.com</t>
  </si>
  <si>
    <t xml:space="preserve">SE COMUNICA USUARIO SOLICITANDO ENVIO DE MEDICAMENTOS </t>
  </si>
  <si>
    <t>BUEN DÍA, 
SEÑOR(A) 
JUANA SUAREZ DE LIZARAZO 
LIZARAZOSUAREZLUISHUMBERTO@GMAIL.COM
EPS CAPITAL SALUD
RECIBA UN CORDIAL SALUDO, 
EN ATENCIÓN A SU SOLICITUD RECIBIDA EN DÍAS ANTERIORES, EN DONDE NOS MANIFIESTA LAS PRESUNTAS INCONSISTENCIAS EN CUANTO A LA DEMORA EN LA ENTREGA DE MEDICAMENTOS; SE PROCEDE A EMITIR RESPUESTA EN LOS SIGUIENTES TÉRMINOS: 
SE PRECISA QUE SE REALIZARON TODAS LAS GESTIONES DESPLEGADAS PARA GARANTIZAR LA PRESTACIÓN DE LOS SERVICIOS EN SALUD EN CUANTO A LA ENTREGA DE MEDICAMENTOS, POR LO TANTO, SE REALIZARA ÉL ENVIÓ DE SUS MEDICAMENTOS A PARTIR DEL DÍA JUEVES 03 DE NOVIEMBRE DE 2022. 
PARA NOSOTROS ES MUY IMPORTANTE CONOCER LOS COMENTARIOS Y SUGERENCIAS DE NUESTROS USUARIOS, CON EL FIN DE MEJORAR NUESTROS SERVICIOS DE MANERA CONTINUA Y OPORTUNA. 
POR ÚLTIMO, AGRADECEMOS LAS OBSERVACIONES QUE REALIZA CON EL ÁNIMO DE MEJORAR NUESTROS SERVICIOS Y ES DE NUESTRO INTERÉS MANIFESTAR QUE COMO INSTITUCIÓN PRESTADORA DE SERVICIOS DE SALUD ESTAMOS COMPROMETIDOS CON NUESTROS USUARIOS Y DISPUESTOS A SERVIRLE EN TODO LO QUE SE ENCUENTRA A NUESTRO ALCANCE. 
 </t>
  </si>
  <si>
    <t>SOLICITO A USTEDES MUY AMABLEMENTE ME COLABOREN CON LA AGENDA PARA EL CONTROL POR NEUROLOGÍA PUESTO QUE POR TELÉFONO SIEMPRE ME. RESPONDEN QUE ESTÁN EN ACTUALIZACIÓN Y YO SOY PACIENTE CRÓNICO CON UN DIAGNÓSTICO DE "MIASTENIA GRAVIS".</t>
  </si>
  <si>
    <t>"Señor(a)
OLGA FRANCIA JARAMILLO JARAMILLO
ofjj1975@hotmail.com
Reciba un cordial saludo,
En atención a su comunicado recibido por esta Coordinación donde nos solicita asignación de consulta médica especializada de Neurología para el paciente OLGA FRANCIA JARAMILLO JARAMILLO identificado con CC No. 24730037; queremos manifestarle que todos los aspectos de su comunicación fueron revisados con detenimiento e interés.
De acuerdo con su solicitud y previa verificación, se asigna cita médica especializada, de la siguiente manera:
Especialidad: Neurología 
Fecha: 03/01/2022
Hora: 10:40 am
Profesional: DIANA VANESSA DIAZ CORTES
Sede: CALLE 98
Sede Calle 98: Carrera. 15 No. 98 - 37 Barrio Chico
Se realiza varios intentos de llamadas al número celular 3142322734 (mensaje de voz) el día 04 de noviembre a las 08:50 Am, por lo tanto, no se logra establecer comunicación con usted para informar datos de programación de consulta de Neurologia.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</si>
  <si>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FRANCISCO  CASTILLO LEON</t>
  </si>
  <si>
    <t xml:space="preserve">AU-STD3342  FRANCISCO  CASTILLO LEON TEL- 3173090511 ACEPTA CITA SE DAN INDICACIONES PARA ASISTIR, DICE ENTENDER  NEUROLOGÍA COMPENSAR PRESENCIAL (Primera Vez) 23/11/2022 09:24 a.m.  DIANA CAROLINA TORRES CASTELLANOS
</t>
  </si>
  <si>
    <t>ANGIE VIVIANA HERRERA BABATIVA</t>
  </si>
  <si>
    <t>angiehermosa1111@gmail.com</t>
  </si>
  <si>
    <t xml:space="preserve">ME PERMITO DIRIGIRME A USTEDES YA QUE LLAME HACE DÍAS A LA CITA DE NEUROLOGÍA CONTROL Y NO MEAN LLAMADO PARA LA CITA OTRA COSA LLAME PARA UNA CITA DE LA JUNTA PARA QUE ME DEN LA DE CAMBIO DE MEDICAMENTOS YA QUE YO SUFRO DE MIGRAÑA CRÓNICA Y ESTA ES LA HORA QUE NO ME AN LLAMADO PARA A CITAS POR FAVOR ME PUEDEN AYUDAR EN ESO MIL GRACIAS ANGIE VIVÍANA HERRERA BABATIVA 1023891768 3132467683 QUEDO A TENTA </t>
  </si>
  <si>
    <t xml:space="preserve">AU-STD3343 TELEFONO 3132467683  AUTORIZACION 222791176343777    EN EL No REGISTRADO NO ES POSIBLE COMUNICACION 
MENSAJE DE VOZ -  SE ENVIA RESPUESTA A CORREO ELECTRONICO
ME PERMITO INFORMARLE QUE LA CITA SOLICITADA SE PROGRAMA PARA PACIENTE IDENTIFICADO(A) CC:  1023891768
PACIENTE: ANGIE VIVIANA HERRERA BABATIVA
CONSULTA: NEUROLOGÍA  PRESENCIAL
DÍA: 23 DE NOVIEMBRE DE 2022
HORA: 11:48 AM
PROFESIONAL: CARLOS MANUEL CARDENAS JAUREGUI	
SEDE: AMÉRICAS (AV. AMÉRICAS No 65- 09 FRENTE A LA ESTACIÓN DE TRANSMILENIO PRADERA)
POR FAVOR ASISTIR CON AUTORIZACIÓN VIGENTE, DOCUMENTO IDENTIDAD, LLEGAR 20 MINUTOS ANTES  </t>
  </si>
  <si>
    <t>YULIANA ANDREA PULGARIN GARCIA</t>
  </si>
  <si>
    <t>pqrsuroccidente@capitalsalud.gov.co</t>
  </si>
  <si>
    <t>CONSULTA HEMATOLOGÍA CONTROL</t>
  </si>
  <si>
    <t>"Señor(a)
YULIANA ANDREA PULGARIN GARCIA
Reciba un cordial saludo,
En atención a su comunicado recibido por esta Coordinación donde nos solicita asignación de consulta médica especializada de Hematología para el paciente YULIANA ANDREA PULGARIN GARCIA identificado con CC No. 30361578; queremos manifestarle que todos los aspectos de su comunicación fueron revisados con detenimiento e interés.
De acuerdo con su solicitud y previa verificación, se asigna cita médica especializada, de la siguiente manera:
Especialidad: Hematología
Fecha: 05/12/2022
Hora: 08:00 am
Profesional: DAVID MAURICIO MEJÍA MONTENEGRO
Sede: CALLE 98
Sede Calle 98: Carrera. 15 No. 98 - 37 Barrio Chico
Se precisa que el día 03 de noviembre a las 12:46PM, se estableció comunicación con la Sra. mamá en calidad de peticionario al número telefónico 3194679523, a quien se informa datos de consulta.  Familiar indica que la paciente no esta y que ella se comunica con la ips para validar datos.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</si>
  <si>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janedht@capitalsalud.gov.co</t>
  </si>
  <si>
    <t>CRONICOS</t>
  </si>
  <si>
    <t>POR MEDIO DEL PRESENTE SOLICITO DE SU AMABLE COLABORACIÓN INFORMANDO LOS SERVICIOS QUE LE ESTÁN PRESTANDO A USUARIA MARTHA YUDY ARANGUREN BOTIA  C.C 39522772, EN SISTEMA SE EVIDENCIA AUTORIZACIÓN DE PROGRAMA CRONICO OXIGENO DEPENDIENTE (PAQUETE MENSUAL) PERO SEGÚN LO MANIFESTADO POR USUARIO NO SE ESTÁ CUMPLIENDO.</t>
  </si>
  <si>
    <t>ES PROCEDENTE EMITIR QUE SE REALIZÓ REVISIÓN DEL CASO DONDE SE REFLEJA QUE CLINICOS PROGRAMAS DE ATENCIÓN INTERGRAL S.A.S IPS, HA BRINDADO UN SERVICIO OPORTUNO Y EFICIENTE POR PARTE SIENDO SUS ULTIMAS ATENCIONES REALIZADAS DE LA SIGUIENTE MANERA: • 28 DE JULIO DEL 2022, ATENCIÓN POR NEUMOLOGÍA. • 26 DE AGOSTO DEL 2022, ATENCIÓN POR MEDICINA GENERAL DOMICILIARIA. • 23 DE SEPTIEMBRE DEL 2022, ATENCIÓN POR MEDICINA GENERAL DOMICILIARIA. • 24 DE OCTUBRE DEL 2022, ATENCIÓN POR MEDICINA GENERAL DOMICILIARIA. SERVICIOS QUE SE HAN BRINDADO BAJO LOS PROTOCOLOS MÉDICOS ESTABLECIDOS, RESALTANDO QUE EL DIAGNOSTICO VALORACIÓN Y TRATAMIENTO LE CORRESPONDE POR COMPETENCIA EXCLUSIVA AL MÉDICO TRATANTE (QUIEN ES LA PERSONA IDÓNEA PARA EMITIR UN CONCEPTO TÉCNICO-CIENTÍFICO ACERCA DE LA SITUACIÓN REAL DE SUS PACIENTES). IGUALMENTE, A CONTINUACIÓN, RELACIONO EL ÚLTIMO PLAN DE TRATAMIENTO ORDENO A LA PACIENTE MARTHA YUDY ARANGUREN BOTIA</t>
  </si>
  <si>
    <t>ctcserviciosambulatorios@compensarsalud.com</t>
  </si>
  <si>
    <t xml:space="preserve">SOLICITÉ SERVICIO DE AMBULANCIA DESDE EL DÍA MARTES 25 DE OCTUBRE Y A LA FECHA NO ME HAN CONFIRMADO EL SERVICIO. LO SOLICITO URGENTE PARA MAÑANA 31 OCTUBRE 2022 A LAS 7:00 AM.  DE NO PRESTAR EL SERVICIO QUIEN SE ENCARGA DE PAGAR EL DINERO DEL TRANS-PORTE PARTÍCULAR??? LA PACIENTE ES DOMICILIARIA SE ENCUENTRA EN CAMA, SI TENGO LA ORDEN DE AMBULANCIA BÁSICA, POR QUE NO PRESTAN EL SERVICIO??? 
ES COMPLICADO TRASLADARLA EN TAXI. 
</t>
  </si>
  <si>
    <r>
      <t xml:space="preserve">ES PROCEDENTE EMITIR QUE SE ENVIÓ COMENTARIOS AL ÁREA ENCARGADA QUIEN MANIFESTÓ QUE DESDE CLINICOS PROGRAMAS DE ATENCIÓN INTEGRAL S.A.S IPS, SE REALIZÓ SOLICITUD DEL SERVICIO DE AMBULANCIA ANTE LA EPS DE MANERA OPORTUNA.  </t>
    </r>
    <r>
      <rPr>
        <sz val="11"/>
        <color rgb="FF000000"/>
        <rFont val="Calibri"/>
        <family val="2"/>
        <charset val="1"/>
      </rPr>
      <t>ASÍ MISMO ES DE RESALTAR QUE CLINICOS PRORGAMAS DE ATENCIÓN INTENGRAL S.A.S IPS, NO ES LA ENTIDAD ENCARGADA DE BRINDAR EL SERVICIO DE AMBULANCIA POR LO QUE NO ES POSIBLE PRONUNCIARNOS RESPECTO A LA NO PRESTACIÓN DEL ESTE</t>
    </r>
  </si>
  <si>
    <t>BLANCA  ARROYAVE MACIAS</t>
  </si>
  <si>
    <t>EL PASADO 27 DE OCTUBRE LABORATORIO TOMÓ MUESTRAS PARA LA PACIENTE DE COMPENSAR BLANCA ARROYAVE MACÍAS CON C.C.20´159.859, QUEDANDO PENDIENTE UNA MUESTRA DE ORINA, LA CUAL ME INFORMÓ LA AUXILIAR ELLA RE-PORTARÍA PARA QUE SE TOMARA MEDIANTE SONDA EL MISMO JUEVES, DE FORMA QUE YO QUEDARÍA PENDIENTE DE LA LLAMADA DE CLÍNICOS, PARA LA PROGRA-MACIÓN DEL MISMO. EL PASADO VIERNES, TELEFÓNICAMENTE ME ATENDIÓ LA SE-ÑORITA LUCIA CELY, QUIEN ME MANIFIESTA DEJÓ REGISTRO EN EL SISTEMA Y HASTA EL MOMENTO NO HE TENIDO RAZÓN ALGUNA. AGRADEZCO POR FAVOR ME COMUNIQUEN LA FECHA DE PROGRAMACIÓN DE LA TOMA PENDIENTE, YA QUE ES-TA ORDEN FUE PETICIONADA POR GERIATRÍA Y SE REQUIERE TENER A DISPOSI-CIÓN EL RESULTADO PARA PRÓXIMA VISITA POR MEDICINA GENERAL.</t>
  </si>
  <si>
    <t>ES PROCEDENTE EMITIR QUE SE ENVIÓ COMENTARIOS AL ÁREA ENCARGADA, QUIEN MANIFIESTA QUE EL EGRESO DEL PROGRAMA DOMICILIARIO OFRECIDO POR CLINICOS PROGRAMAS DE ATENCIÓN INTEGRAL S.A.S, SE DEBE POR SOLICITUD INTERNA DE LA EPS COMPENSAR, QUIEN SOLICITA EGRESO ADMINISTRATIVO.  POR LO QUE NO ES POSIBLE REALIZAR PROGRAMACIÓN DE EXÁMENES MÉDICOS</t>
  </si>
  <si>
    <t xml:space="preserve">GERMAN  CAMACHO </t>
  </si>
  <si>
    <t>amadeocarrizo19@gmail.com</t>
  </si>
  <si>
    <t xml:space="preserve">PERDÍ MI FORMULA MÉDICA PARA SOLICITAR LOS MEDICAMENTOS QUE SE ME ACABARON. TRATO DE COMUNICARME A LOS TELÉFONOS QUE TIENEN A DISPOSICIÓN Y ME HA SIDO IMPOSIBLE CONTACTARME CON USTEDES. </t>
  </si>
  <si>
    <t>EN ATENCIÓN A LA SOLICITUD RADICADA, DE MANERA ATENTA NOS PERMITIMOS ENVIAR EL SOPORTE MÉ-DICO REQUERIDO PARA TRAMITE Y FINES PERTINENTES.</t>
  </si>
  <si>
    <t>02966069 OPC-2022-069926</t>
  </si>
  <si>
    <t>JUAN MANUEL POLANCO  TOLEDO</t>
  </si>
  <si>
    <t xml:space="preserve">QUIERO EXPRESAR EN ESTE MAIL MI INCONFORMIDAD CON LOS SERVICIOS PRESTADOS POR PARTE DE DOLLY CASTRO COMO MI MEGA. EL DÍA DE HOY LUEGO DE MUCHOS INTENTOS PARA PROGRAMAR UNA CITA MÉDICA PRESENCIAL, LLEGUÉ A LAS INSTALACIONES DEL CONSULTORIO DE ECOPETROL EN EL C.C. SAN MARTIN EN DONDE ATIENDE Y ME INFORMA CAROLINA MOGOLLÓN (ASISTENTE DE LA MEGA) SOBRE LA HORA DE LA CITA QUE NO ATIENDE EN TODA LA SEMANA (ABAJO COMPROBANTE DE LA CITA EL DÍA 26 DE OCTUBRE A LAS 10 AM).
[CID:IMAGE001.PNG@01D8E932.21943FB0] LAS SEMANAS ANTERIORES DEDIQUE TIEMPO Y RECURSOS PARA PODER COMPILAR LOS EXÁMENES MÉDICOS QUE ESTA MISMA MEGA ME SOLICITÓ REALIZAR DE MANERA VIRTUAL EN LA ÚNICA CITA VIRTUAL QUE HE PODIDO PROGRAMAR CON ELLA Y EL DÍA DE HOY (26 OCTUBRE) Y SIENTO QUE HE PERDIDO TODO MI TIEMPO Y RECURSOS YA QUE NO SE ME INFORMÓ QUE ESTA MEGA NO ENTIENDE ESTA SEMANA. MI CONTRATO CON ECOPETROL INICIO EL 11 DE ENERO DE 2022 Y HASTA LA FECHA SOLO HE PODIDO TENER UNA CITA VIRTUAL Y UNA CITA PRESENCIAL QUE NO SE CONCRETÓ EL DÍA DE HOY.
OTRO PUNTO DE MI INCONFORMIDAD ES EL MECANISMO QUE UTILIZAN PARA COMUNICARSE CON LOS PACIENTES CUANDO SE TIENEN CITAS VIRTUALES. HOY EN DÍA HAY BASTANTES PLATAFORMAS COMO ZOOM, GOOGLE MET E INCLUSO TEAMS, PLATAFORMA QUE TRABAJA PERFECTAMENTE Y QUE PIENSO DEBERÍA SER LA USADA POR ESTA MEGA PARA LAS CITAS VIRTUALES CON FUNCIONARIOS DE ECOPETROL. PARA PODER AGENDAR UNA CITA PRESENCIAL CON ESTA MEGA SE DEBE PEDIR AL MENOS CON 1 MES O MÁS TIEMPO DE ANTELACIÓN DEBIDO A QUE SIEMPRE TIENE AGENDA OCUPADA Y ANTERIORMENTE INFORME ESTA SITUACIÓN EN ENCUESTAS QUE HAN REALIZADO SOBRE EL SERVICIO. ME PARECE TERRIBLE QUE AGENDAR UNA CITA SEA TAN DEMORADO Y CUANDO SE AGENDAN NO SE CUMPLAN. ESTA MISMA INCONFORMIDAD LA HA TENIDO MI BENEFICIARIA DIRECTA, KAREN ROCIO GONZALEZ DUSSAN MI ESPOSA CON C.C. 1075218253, QUIEN TAMBIÉN HA TENIDO MUCHOS INCONVENIENTES PARA PODER TENER CITAS CON ESTA MISMA MEGA. LOGRÓ TENER UNA CITA PRESENCIAL LUEGO DE MUCHOS INTENTOS COSA QUE NO ME PARECE JUSTO CON UN SERVICIO PARA UNA EMPRESA DE TANTO RENOMBRE COMO LO ES ECOPETROL. CON ESTE MAIL QUIERO QUE SE HAGA EL LLAMADO DE ATENCIÓN TANTO PARA ESTA MEGA COMO PARA SU ASISTENTE Y SOLICITO EL CAMBIO DE MEGA DEBIDO A LAS RAZONES YA EXPUESTAS.
</t>
  </si>
  <si>
    <t xml:space="preserve">PREVIA VERIFICACIÓN EN NUESTROS REGISTROS CLÍNICOS CON RESPECTO A LA ATENCIÓN PRESTADA SE EVIDENCIA QUE EL BENEFICIARIO, EL SR. JUAN MANUEL POLANCO SE COMUNICA EL DÍA 23 DE SEPTIEMBRE A TRAVÉS DE LA LÍNEA TELEFÓNICA CON LA FINALIDAD DE PROGRAMAR CONSULTA CON LA MEGA, LA DRA. DOLLY CASTRO POR LO CUAL SE PROGRAMA VALORACIÓN DE MANERA PRESENCIAL PARA EL DÍA MIÉRCOLES 26 DE OCTUBRE DE 2022 A LAS 10:00 AM, CONFORME CON LO ANTERIOR Y CON EL PROPÓSITO DE AGILIZAR DICHA ATENCIÓN, SE ESTABLECE COMUNICACIÓN VÍA TELEFÓNICA  EL DÍA 27 DE SEPTIEMBRE AL NÚMERO DE CONTACTO 3204015285 CON EL BENEFICIARIO EN MENCIÓN, EN EL CUAL SE NOTIFICA QUE SE REALIZARA  APERTURA DE AGENDA EXTRA PARA EL DÍA 12 DE OCTUBRE A LAS 10:00 AM EN LA SEDE PAMI SAN MARTIN DE MANERA PRESENCIAL, SOBRE EL CUAL EL MISMO USUARIO ACEPTA Y POSTERIORMENTE SOLICITA QUE LA INFORMACIÓN SUMINISTRADA SEA CONFIRMADA POR MEDIO DE CORREO ELECTRÓNICO.
COMO MUESTRA DE LO ANTERIOR, SE RELACIONA AL PRESENTE COMUNICADO SOPORTE DE NOTIFICACIÓN POR MEDIO DE CORREO ELECTRÓNICO Y AUDIO DE LA LLAMADA TELEFÓNICA:
SE PRECISA QUE EL DÍA 12 DE OCTUBRE, EL SEÑOR JUAN MANUEL, NO ASISTE A CONSULTA ANTERIORMENTE PROGRAMADA Y CONFIRMADA, POR LO TANTO, SE RELACIONA SOPORTE:
PARA EL DÍA MIÉRCOLES 26 DE OCTUBRE, EL BENEFICIARIO EN MENCIÓN SE ACERCA AL PAMI - SAN MARTIN, CON LA FINALIDAD DE CUMPLIR CITA QUE INICIALMENTE SE HABÍA PROGRAMADO  Y POSTERIORMENTE FUE RE-PROGRAMADA PARA FECHAS ANTERIORES, SIN EMBARGO EL PERSONAL DE LA UNIDAD LE INFORMA QUE  NO CUENTA CON CITA ASIGNADA YA QUE LA PROFESIONAL, LA DRA. DOLLY NO SE ENCONTRABA PRESTANDO ATENCIÓN PRESENCIAL SINO DE MANERA VIRTUAL,  POR LO CUAL SE BRINDA LA OPCIÓN PARA SER VALORADO EL MISMO DÍA CON OTRA PROFESIONAL O EN FECHAS POSTERIORES CON SU MEGA, SIN EMBARGO USUARIO  NO ACEPTA INFORMACIÓN E INDICA QUE INTERPONDRÁ RECLAMO. CABE ACLARAR QUE EL SR. JUAN, PROGRAMA PERSONALMENTE CONSULTA CON LA DRA. CASTRO PARA EL DÍA DE HOY 02 DE NOVIEMBRE, ATENCIÓN QUE SE DESARROLLÓ BAJO PROTOCOLOS MÉDICOS ESTABLECIDOS. 
CON RESPECTO A LAS HERRAMIENTAS UTILIZADAS PARA ATENCIONES VIRTUALES, ES IMPORTANTE INFORMAR QUE CLINICOS IPS, ATIENDE A SUS BENEFICIARIOS A TRAVÉS DE LA PLATAFORMA TEAMS, ATENCIÓN QUE ES NOTIFICADA AL  CORREO ELECTRÓNICO EN DONDE EL PACIENTE POR MEDIO DE LINK DE CONEXIÓN PODRÁ SER ATENDIDO POR PARTE DE SU MEGA, UNA VEZ SE EVIDENCIE QUE POSTERIOR A LOS PRIMERO 10 MINUTOS DE CONECTIVIDAD EL PACIENTE NO RESPONDE, LA PROFESIONAL SE COMUNICARA  A LOS NÚMEROS REGISTRADOS EN LA PLATAFORMA CON EL FINDE  OPTIMIZAR LOS TIEMPOS DE ATENCIÓN. 
</t>
  </si>
  <si>
    <t>02953006 OPC-2022-068711</t>
  </si>
  <si>
    <t>FERNANDO  ROJAS ANDRADE</t>
  </si>
  <si>
    <t xml:space="preserve">
SERÍA CONVENIENTE REVISARAN EL SERVICIO QUE ESTÁN PRESTANDO EN EL PAMI. ANTERIORMENTE SE COMUNICABA UNO FÁCIL, AHORA UNO DURA MÁS DE 30 MINUTOS PARA COMUNICASE, CLARO ESTÁ CUANDO CONTESTAN. DESPUÉS DE ESPERAR 30 MINUTOS ME CONTESTAN Y VOY A PROGRAMAR UNAS TERAPIAS Y ME DAN UN CELULAR (3176492335) PARA PROGRAMAR LAS TERAPIAS, LLAMO U ENTRA A BUZÓN. NO HA SIDO POSIBLE PROGRAMAR LAS SESIONES.
</t>
  </si>
  <si>
    <t xml:space="preserve">DE ACUERDO CON SU SOLICITUD, NOS PERMITIMOS COMUNICARLE QUE SE PROCEDE A VALIDAR REGISTRO DE HISTORIA CLÍNICA Y SE EVIDENCIA QUE  SE ASIGNÓ SESIÓN DE VALORACIÓN POR PARTE DEL PROGRAMA DE TERAPIA FÍSICA PARA EL DÍA 3 DE NOVIEMBRE, SIN EMBARGO, LA PROFESIONAL A CARGO PRESENTO INCAPACIDAD MÉDICA, MOTIVO POR EL CUAL NO FUE PROCEDENTE INICIAR TRATAMIENTO MÉDICO, POR LO TANTO SE PROCEDE A REPROGRAMA SERVICIO NUEVAMENTE PARA EL DÍA 5 DE NOVIEMBRE DE 2022 A LAS 7:30 AM, INFORMACIÓN  SUMINISTRADA AL PACIENTE . 
CON RESPECTO AL TIEMPO DE ESPERA A TRAVÉS DE NUESTRA LÍNEA DE ATENCIÓN AL USUARIO, ES IMPORTANTE INFORMAR QUE NUESTRO PROMEDIO DE TIEMPO DE ESPERA ES DE 6 MINUTOS, DEL MISMO MODO SE PROCEDIÓ A VALIDAR REGISTRO DE LLAMADAS Y NO SE  EVIDENCIA  MARCACIONES POR PARTE DE LOS NÚMEROS  DE TELÉFONO  RELACIONADOS  POR  EL BENEFICIARIO EN MENCIÓN.
DEL MISMO MODO COLOCAMOS A SU DISPOSICIÓN NUESTRAS LÍNEAS DE ATENCIÓN PARA ACCEDER AL SERVICIO DE TERAPIAS: 
CITAS	LINEA DE ATENCIÓN 
CITAS DE PRIMERA VEZ (VALORACIÓN) FISIOTERAPIA	(601)4926811
(601)3909649
CITAS DE CONTROL, REPROGRAMACIÓN O CANCELACIÓN DE FISIOTERAPIA (SOLO WHATSAPP)	3176492335
</t>
  </si>
  <si>
    <t>ERICK FELIPE BOHORQUEZ TORRES</t>
  </si>
  <si>
    <t xml:space="preserve">4 MESES </t>
  </si>
  <si>
    <t>AGRADEZCO A USTEDES EL AGENDAMIENTO DE CITA DE ELECTROENCEFALOGRAMA CONVENCIONAL CUPS 891401 Y NEUROLOGIA PEDIATRICA PARA EL USUARIO ERICK BOHÓRQUEZ RC 1070403538 QUIEN SE ENCUENTRA EN PLAN CANGURO Y NO SE HA PODIDO COMUNICAR PARA LA ASIGNACIÓN DE ESTAS CITAS.</t>
  </si>
  <si>
    <t xml:space="preserve">"Señor(a)
LINA TORRES
LIFERTOA19@GMAIL.COM
Reciba un cordial saludo,
En atención a su comunicado recibido por esta Coordinación donde nos solicita asignación de consulta médica especializada de Electroencefalograma y neurología pediátrico para el paciente ERICK FELIPE BOHORQUEZ TORRES identificado con RC No. 1070403538; queremos manifestarle que todos los aspectos de su comunicación fueron revisados con detenimiento e interés.
De acuerdo con su solicitud y previa verificación, se asigna cita médica especializada, de la siguiente manera:
Especialidad: Electroencefalograma
Fecha: 25/11/2022
Hora: 06:00 am
Profesional: ANDREA PAOLA CASTILLO PRADA
Sede: Américas
Sede Américas: Avenida Américas No. 65- 09
Especialidad: Neurología
Fecha: 13/12/2022
Hora: 11:00 am
Profesional: SEBASTIAN POSADA BUSTOS
Sede: Américas
Sede Américas: Avenida Américas No. 65- 09
Se precisa que el día 04 de noviembre a las 11:15 Am, se estableció comunicación con la Sra. LINA TORRES (mamá) en calidad de peticionario al número telefónico 3133364423, a quien se informa datos de consulta.  Usuaria acepta información.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
</t>
  </si>
  <si>
    <t>CARLOS JULIO GUANA GALLEGO</t>
  </si>
  <si>
    <t>paulaguana@hotmail.com</t>
  </si>
  <si>
    <t>SOLICITO A USTEDES DE LA MANERA MÁS CORDIAL LA ASIGNACIÓN DE CITA POR TELE CONSULTA PARA EL PACIENTE CARLOS JULIO GUANA GALLEGO YA QUE NO HA SIDO POSIBLE AGENDARLA POR FALTA DE AGENDA.  ÉL ES UN PACIENTE MEDICADO Y DEBIDO A LA FALTA DE CONTROL SE HA INTERRUMPIDO EL MEDICAMENTO GENERÁNDOLE INCONVENIENTES DE SALUD.</t>
  </si>
  <si>
    <t xml:space="preserve">AU-STD3353  SRA MARIA PAULA CHAPARRO-   TEL- 3008222632 ACEPTA CITA SE DAN INDICACIONES PARA ASISTIR, DICE ENTENDER  NEUROLOGÍA COMPENSAR PRESENCIAL (Control) 28/11/2022 02:00 p.m. ANDREA PAOLA CAMARGO ROJAS
</t>
  </si>
  <si>
    <t xml:space="preserve">
SOLICITO POR FAVOR SU AMABLE AYUDA CON PROGRAMACIÓN DE CITA PARA ELECTROENCEFALOGRAMA COMPUTARIZADO Y CONTROL NEUROLOGÍA (DIC). REFIERE EL USUARIO QUE SE HA CONTACTADO EN VARIAS OPORTUNIDADES Y LE INDICAN NO DISPONIBILIDAD. 
</t>
  </si>
  <si>
    <t>AU-STD3354  CARMENZA NIZO HERMANA TELEFONO 3144635600  AUTORIZACION   ACEPTA CITA
ME PERMITO INFORMARLE QUE LA CITA SOLICITADA SE PROGRAMA PARA PACIENTE IDENTIFICADO(A) CC:  80051911
PACIENTE: JUAN CARLOS  NIZO VILLARREAL 
CONSULTA: ELECTROENCEFALOGRAMA (Primera Vez)
DÍA: 18 DE NOVIEMBRE DE 2022
HORA: 2:00 PM
PROFESIONAL: CASTILLO PRADA ANDREA PAOLA
SEDE: AMÉRICAS (AV. AMÉRICAS No 65- 09 FRENTE A LA ESTACIÓN DE TRANSMILENIO PRADERA) 
POR FAVOR ASISTIR CON AUTORIZACIÓN VIGENTE, DOCUMENTO IDENTIDAD, LLEGAR 20 MINUTOS ANTES
PREPARACION</t>
  </si>
  <si>
    <t xml:space="preserve">AU-STD3354  CARMENZA NIZO HERMANA TELEFONO 3144635600  ACEPTA CITA
ME PERMITO INFORMARLE QUE LA CITA SOLICITADA SE PROGRAMA PARA PACIENTE IDENTIFICADO(A) CC:  80051911
PACIENTE: JUAN CARLOS  NIZO VILLARREAL CONSULTA: NEUROLOGIA PRESENCIAL  AUTORIZACION 222443330197411
DÍA: 13 DE DICIEMBRE DE 2022
HORA: 09:36 AM
PROFESIONAL: RUEDA VERGARA KAROL PAOLA
SEDE: AMÉRICAS (AV. AMÉRICAS No 65- 09 FRENTE A LA ESTACIÓN DE TRANSMILENIO PRADERA) 
</t>
  </si>
  <si>
    <t>PABLO ALEXANDER DIAZ JARAMILLO</t>
  </si>
  <si>
    <t>jsperdomos@compensarsalud.com</t>
  </si>
  <si>
    <t>POR MEDIO DE ESTE CORREO QUERMOS SOLICITAR DE MANERA PRIORITARIA   UNA CITA DE NEU-ROLOGIA , YA QUE EL PACIENTE  CC 80039940 ESTA SOLICITANDO UNA CITA DESDE   FEBRERO,   Y A SIDO IMPOSIBLE  , PACIENTE  CON DX G409   POR FAVOR COMUNICARSE URGENTE CON EL PACIEN-TE  A LOS TELEFONOS  : 3125413751//3173714512  EL PACIENTE YA CUENTA CON UN CASO RADICA-DO DESDE FEBRERO EL CUAL A  LA FECHA AUN NO TIENE RESPUESTA   #9081080  AGRADEZCO  SU COLABORACION EN ESTE CASO .SE ENTREGA AUTORIZACION  VIGENTE EL DIA DE HOY AL PACIENE PARA  NEUROLOGIA 223043388642727.</t>
  </si>
  <si>
    <t>Señor(a)
PABLO ALEXANDER DIAZ JARAMILLO
lpulido3415@gmail.com
Reciba un cordial saludo,
En atención a su comunicado recibido por esta Coordinación donde nos solicita asignación de consulta médica especializada de Neurología para el paciente PABLO ALEXANDER DIAZ JARAMILLO identificado con CC No. 80039940; queremos manifestarle que todos los aspectos de su comunicación fueron revisados con detenimiento e interés.
De acuerdo con su solicitud y previa verificación, se asigna cita médica especializada, de la siguiente manera:
Especialidad: Neurología 
Fecha: 25/11/2022
Hora: 09:00 am
Profesional: ENID YAMILE BARBOSA MARTINEZ
Sede: CALLE 98
Sede Calle 98: Carrera. 15 No. 98 - 37 Barrio Chico
Se precisa que el día 04 de noviembre a las 11:35 Am, se estableció comunicación con la Sra. LILIANA en calidad de Afectado – peticionario al número telefónico 3177122334, a quien se informa datos de consulta.  Usuaria acepta información.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</si>
  <si>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 xml:space="preserve">GRACIELA  MATAMOROS </t>
  </si>
  <si>
    <t>klaudiamedina17.cr@gmail.com</t>
  </si>
  <si>
    <t>BUENAS NOCHES, SOY PACIENTE CON ALZHEIMER EN TRATAMIENTO POR USTEDES CON MEMANTINA 20 MG, LLEVO MÁS DE UN MES SOLICITANDO LA CITA DE CONTROL PARA OCTUBRE Y SIEMPRE ME INDICAN QUE NO HAY AGENDA, LES INFORME QUE MI MEDICINA SE ESTÁ TERMINANDO Y ME DICEN QUE DEBO PEDIR UNA CITA DE REFORMULACIÓN, ASÍ LO HICE, PERO DEBO IR PERSONALMENTE: ME PARECE INJUSTO E INNECESARIO QUE ME HAGAN IR DOS VECES UNA PARA LA FÓRMULA Y OTRA PARA CUANDO POR FIN ME DEN CITA, PIENSO QUE ES MÁS APOYO Y AYUDA DE SU PARTE SI, COMO ANTES, DAN LA FORMULACIÓN VÍA INTERNET, SOY PACIENTE DE 80 AÑOS Y TENGO VARIAS ENFERMEDADES, COMO PARA TENER QUE DESPLAZARME HASTA ALLÁ (VIVO EN MODELIA).  TENGO TRES ESCALAMIENTOS SOBRE LA CITA DE CONTROL, PERO LLAMO Y CONTINUA LA MISMA RESPUESTA.  RUEGO POR SU AYUDA Y COLABORACIÓN, PARA SEGUIR CON MI TRATAMIENTO Y QUE MI ENFERMEDAD NO PROGRESE RÁPIDAMENTE.</t>
  </si>
  <si>
    <t xml:space="preserve">AU-STD3356  SRA CLAUDIA RODRIGUEZ- HIJA-   TEL- 3188311123- 3057121056   ACEPTA CITA SE DAN INDICACIONES PARA ASISTIR, DICE ENTENDER. NEUROLOGÍA COMPENSAR PRESENCIAL (Control) 28/11/2022 11:00 a.m.  ANDREA PAOLA CAMARGO ROJAS
</t>
  </si>
  <si>
    <t>GRB 2147889</t>
  </si>
  <si>
    <t>MAGDALENA  MAYORQUIN PAVA</t>
  </si>
  <si>
    <t xml:space="preserve">CONSULTA DE GEIRATRIA 1A VEZ </t>
  </si>
  <si>
    <t>AU-STD3357 ELVIRA PAVA HIJA TELEFONO 3114605763  CODIGO DE AUTORIZACION: 18437792  ACEPTA CITA
ME PERMITO INFORMARLE QUE LA CITA SOLICITADA SE PROGRAMA PARA PACIENTE IDENTIFICADO(A) CC:  28703982
PACIENTE: MAGDALENA  MAYORQUIN PAVA
CONSULTA: GERIATRÍA PRESENCIAL EVENTO NUEVA EPS (PRIMERA VEZ)
DÍA: 24 DE NOVIEMBRE DE 2022
HORA: 11:30 AM
PROFESIONAL: JUNIOR CASTELLANOS DAZA	
SEDE: AMÉRICAS (AV. AMÉRICAS No 65- 09 FRENTE A LA ESTACIÓN DE TRANSMILENIO PRADERA)
POR FAVOR ASISTIR CON AUTORIZACIÓN VIGENTE, DOCUMENTO IDENTIDAD, LLEGAR 20 MINUTOS ANTES</t>
  </si>
  <si>
    <t>EN20220000468927</t>
  </si>
  <si>
    <t>JENNY SOLANGE MORENO PINTO</t>
  </si>
  <si>
    <t>LA PERSONERÍA DELEGADA PARA EL SECTOR SALUD, EN EJERCICIO DE SUS FUNCIONES Y ATRIBUCIONES ASIGNADAS POR EL ARTÍCULO 15, NUMERAL 3 Y 8 DEL ACUERDO 755 DE 2019, PROFERIDO POR EL CONCEJO DE BOGOTÁ D.C., EN CONCORDANCIA CON LOS ARTÍCULOS 100 Y 104 DEL DECRETO 1421 DE 1993 Y EL ARTÍCULO 23 DE LA LEY 1755 DE 2015; EN CUMPLIMIENTO DE LOS OBJETIVOS ESTRATÉGICOS Y MISIONALES DE LA PERSONERÍA DE BOGOTÁ, D.C., Y EN EL ENTENDIDO DE QUE LA PRESTACIÓN DE SERVICIOS DE SALUD, ES UN DERECHO FUNDAMENTAL CONSAGRADO EN EL ARTÍCULO 49 DE LA CONSTITUCIÓN POLÍTICA DE COLOMBIA, HA VENIDO REALIZANDO INTERVENCIONES ANTE LAS EPS, IPS Y DEMÁS ENTIDADES DE SALUD, CON EL FIN DE GARANTIZAR A LOS CIUDADANOS DICHO DERECHO. AGRADEZCO SE DÉ RESPUESTA DE FONDO A LA SOLICITUD DEL PETICIONARIO CON COPIA A ESTA DELEGADA EN EL TÉRMINO DE TRES (3) DÍAS SIGUIENTES AL RECIBO DE ESTA COMUNICACIÓN, A LOS CORREOS PDSECTORSALUD@PERSONERIABOGOTA.GOV.CO Y CXPERILLA@PERSONERIABOGOTA.GOV.CO. VER ADJUNTOS</t>
  </si>
  <si>
    <t xml:space="preserve">AU-STD3359  JENNY SOLANGE MORENO PINTO -  TEL-  3234395716  ACEPTA CITA SE DAN INDICACIONES PARA ASISTIR, DICE ENTENDER NEUROLOGÍA COMPENSAR PRESENCIAL (Control) 23/11/2022 01:24 p.m. DIANA CAROLINA TORRES CASTELLANOS
</t>
  </si>
  <si>
    <t>EN20220000451001</t>
  </si>
  <si>
    <t>MARIA DELSOCORRO JURADO ARCOS</t>
  </si>
  <si>
    <t xml:space="preserve">PACIENTE REQUIERE DE EXAMEN MONITORIZACION ELECTROENCEFALOGRAFICA POR VIDEO Y RADIO QUE LE AGENDEN UNA FECHA MAS CERCANA LO ANTES POSIBLE YA QUE SE LA ESTAN AGENDANDO HASTA EL 16 /12/2022 LO CUAL LE PARECE DEMASIADO LEJANA AGRADECE PRIORIDAD. DE IGUAL MANERA REQUIERE QUE LE ADELANTEN LA CITA CON IDIME DE UNA RESONANCIA QUE LE DIERON HASTA EL 29/12/2022 LA CUAL ESTA DEMASIADO LEJANA AGRADECE PRIORIDAD. POR OTRO LADO REQUIERE ASIGNACION DE CITA POR MEDICINA FISICA Y REHABILITACION LA CUAL A LA FECHA NO LE HAN ASIGNADO QUEDA ATENTA
</t>
  </si>
  <si>
    <t xml:space="preserve">      AU-STD3360  EN ATENCIÓN A SU COMUNICADO RECIBIDO POR ESTA COORDINACIÓN DONDE NOS SOLICITA ASIGNACIÓN DE CONSULTA MÉDICA ESPECIALIZADA PARA EL (LA) PACIENTE MARIA DELSOCORRO JURADO ARCOS   IDENTIFICADO(A) CON CC NO. 52755764; QUEREMOS MANIFESTARLE QUE TODOS LOS ASPECTOS DE SU COMUNICACIÓN FUERON REVISADOS CON DETENIMIENTO E INTERÉS. 
    •  
    • DE ACUERDO CON SU SOLICITUD Y PREVIA VERIFICACIÓN, SE ASIGNA CITA MÉDICA ESPECIALIZADA, DE LA SIGUIENTE MANERA: 
    •  
    • ESPECIALIDAD: MONITORIZACION DE VTM 6 HORAS
    • DIA: MARTES
    • FECHA: 17 DE ENERO DE 2023
    • HORA: 06:00 AM
    • PROFESIONAL: JESSICA ORTEGA FRANCO
    • SEDE: AMÉRICAS (AV. AMÉRICAS NO 65- 09 FRENTE A LA ESTACIÓN DE TRANSMILENIO PRADERA)
    • 
    • RECOMENDACIONES
    • PRESENTARSE EN CLINICOS IPS AVENIDA AMERICAS # 65-09
    • LA NOCHE ANTERIOR DEBE ACOSTARSE A LAS 11 PM Y LEVANTARSE A LAS 5 AM, A PARTIR DE ESE MOMENTO NO DORMIR HASTA QUE SE LE DE LA INDICACIÓN.
    • TRAER CABELLO LIMPIO Y SECO, LAVADO ÚNICAMENTE CON CHAMPÚ Y AGUA (NO APLICAR ACONDICIONADOR, CREMA PARA PEINAR, GEL O CUALQUIER OTRO PRODUCTO).
    • DEBE TRAER LOS MEDICAMENTOS QUE TOMA Y NO SUSPENDER NINGUNO., SI NO TRAE MEDICAMENTOS EL ESTUDIO NO SERÁ POSIBLE REALIZARLO
    • VENIR EN ROPA CON LA QUE SE SIENTA CÓMODO. PREFERIBLEMENTE SUDADERA O PIJAMA
    • OBLIGATORIO VENIR ACOMPAÑADO DE FAMILIAR MAYOR DE EDAD, QUIEN DEBE ESTAR DURANTE EL TIEMPO QUE DURE EL PROCEDIMIENTO; DURANTE EL EXAMEN EL ACOMPAÑANTE NO PUEDE SALIR DE LA INSTITUCIÓN. DEBE SER MAYOR DE EDAD, MENOR DE 70 AÑOS, QUE NO TENGA COMO DIAGNOSTICO EPILEPSIA, NI SÍNTOMAS DE COVID O QUE HAYA TENIDO CONTACTO CON PACIENTE COVID O SOSPECHOSO DEL MISMO.
    • DEBE TRAER ALIMENTACIÓN PARA PACIENTE Y ACOMPAÑANTE YA QUE NO SE PERMITE SALIR UNA VEZ INGRESEN A LA INSTITUCIÓN.
    • DEBE TRAER ALMOHADA Y SABANA.
    • DEBE PRESENTAR ORDEN MEDICA Y/O AUTORIZACIÓN VIGENTE.
    • DEBE TRAER HISTORIA CLÍNICA, Y REPORTES PREVIOS.
    • EL EXAMEN NO REQUIERE AYUNO, EVITE TOMAR ESTIMULANTES (TÉ, CAFÉ, COLAS, ALCOHOL, ETC.).
    • AUTORIZACIÓN PENDIENTE
    •  
 </t>
  </si>
  <si>
    <t>EN20220000469741</t>
  </si>
  <si>
    <t>VICTOR ANDREY ALMANZA ACEVEDO</t>
  </si>
  <si>
    <t xml:space="preserve">SE SOLICITA ASIGNACION DE CITA DE NEUROLOGIA CONTROL EN LA IPS CLINICOS.
</t>
  </si>
  <si>
    <t>Señor(a)
VICTOR ANDREY ALMANZA ACEVEDO
andreialmanza857@hotmail.com
Reciba un cordial saludo,
En atención a su comunicado recibido por esta Coordinación donde nos solicita asignación de consulta médica especializada de Neurologia para el paciente VICTOR ANDREY ALMANZA ACEVEDO identificado con CC No. 1000134601; queremos manifestarle que todos los aspectos de su comunicación fueron revisados con detenimiento e interés.
De acuerdo con su solicitud y previa verificación, se asigna cita médica especializada, de la siguiente manera:
Especialidad: Neurologia
Fecha: 30/11/2022
Hora: 10:20 am
Profesional: JULIANA VARGAS OSORIO
Sede: calle 98
Sede Calle 98: Carrera. 15 No. 98 - 37 Barrio Chico
Se precisa que el día 04 de Noviembre a las 12:56 PM, se estableció comunicación con la Sra. MARTHA ALMANZA (mamá) en calidad de Afectado – peticionario al número telefónico 3114860041, a quien se informa datos de consulta.  Usuaria acepta información.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</si>
  <si>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EN20220000469742</t>
  </si>
  <si>
    <t>ABEL ANTONIO HURTADO MAYORGA</t>
  </si>
  <si>
    <t xml:space="preserve">TENGO ORDEN MEDICA PARA NEUROLOGIA 1A VEZ CONSULTA AL LLAMAR NO HAY AGENDA POR LO NTERIOR SOLICITO PROGRAMACIÓN PRIORITARIA.
</t>
  </si>
  <si>
    <t>YA TIENE CITA ASIGNADA POR AU- JOBANNA 08/11/2022 07:24 a.m.GIOVANNY ALEXANDER CORTES BERNAL</t>
  </si>
  <si>
    <t>EN20220000446953</t>
  </si>
  <si>
    <t>MARYORI PAOLA AZA RAMIREZ</t>
  </si>
  <si>
    <t>REGULAR DATOS DEL AFECTADO USUARIA ACTIVA SEGÚN ADRES CON LA ENTIDAD CAJA DE COMPENSACIÓN FAMILIAR COMPENSAR CONTRIBUTIVO BUENOS DÍAS HAGO ESTA SOLICITUD YA NECESITO DE MANERA URGENTE UNA CONSULTA DE PRIMERA VEZ POR ESPECIALISTA EN NEUROLOGÍA, YA QUE MI SALUD SE HA EMPEZADO A VER AFECTADA POR UNA CRISIS DE MIGRAÑA QUE YA NI CON MEDICAMENTOS ME PASAN SOLÍCITO DE SU COLABORACIÓN PARA ESTA CITA CON URGENCIA</t>
  </si>
  <si>
    <t xml:space="preserve">AU-STD3363  YEIMY AZA HERMANA TELEFONO 7363437  AUTORIZACION  223066446245467  ACEPTA CITA
ME PERMITO INFORMARLE QUE LA CITA SOLICITADA SE PROGRAMA PARA PACIENTE IDENTIFICADO(A) CC:  1016034358
PACIENTE: MARYORI PAOLA AZA RAMIREZ
CONSULTA: NEUROLOGÍA  PRESENCIAL
DÍA: 17 DE NOVIEMBRE DE 2022
HORA: 07:48 AM
PROFESIONAL: ENID YAMILE BARBOSA MARTINEZ	
SEDE: AMÉRICAS (AV. AMÉRICAS No 65- 09 FRENTE A LA ESTACIÓN DE TRANSMILENIO PRADERA)
POR FAVOR ASISTIR CON AUTORIZACIÓN VIGENTE, DOCUMENTO IDENTIDAD, LLEGAR 20 MINUTOS ANTES  </t>
  </si>
  <si>
    <t>EN20220000467581</t>
  </si>
  <si>
    <t xml:space="preserve">SE COMUNICA LA  SEÑORA DIANA CARDONA  INFORMA  QUE EL  DÍA 28/10/2022  A LAS 05:00 PM TUVO  CITA  DE MEDICINA  GENERAL, YA QUE PRESENTA UN  FUETE  DOLOR  EN LA  CARA   DONDE EL PROFESIONAL  NO LA  EXAMINO, LE INFORMO  QUE ESTO ERA  CON EL  NEURÓLOGO,  LA PACIENTE  LE  INFORMA QUE LA  TIENE   HASTA EL MES  DE 12/2022   Y QUE  SI LE PODÍA  DAR UNA CITA PRIORITARIA  CON  EL  NEURÓLOGO  A  LO QUE EL PROFESIONAL  LE MANIFIESTA  QUE NO LO PUEDE  REALIZAR,  PACIENTE LE MANIFIESTA  QUE  SENTÍA  LOS  OJOS  MUY  SECOS  QUE SI LE PODÍA DAR GOTAS  Y  EL  MÉDICO   LE INDICA  QUE  DEBE  SER  EL OFTALMÓLOGO. SOLICITA SE LE ASIGNE DE MANERA URGENTE CON EL NEURÓLOGO O CON UN PROFESIONAL CAPACITADO. 3124440968 PATOROMAN46@GMAIL.COM CR  79 # 19 88 CALL CENTER  - ROSA ANDREA PUERTO 
</t>
  </si>
  <si>
    <t xml:space="preserve">"AU-STD2037  DIANA PATRICIA CARDONA ROMAN -  TEL- 3124409688  ACEPTA CITA SE DAN INDICACIONES PARA ASISTIR, DICE ENTENDER NEUROLOGÍA COMPENSAR PRESENCIAL (Control) 12/12/2022 03:36 p.m. ANDREA PAOLA CAMARGO ROJAS
</t>
  </si>
  <si>
    <t>EN20220000470151</t>
  </si>
  <si>
    <t>SANDRA MILENA LONDOÑO SALAZAR</t>
  </si>
  <si>
    <t xml:space="preserve"> AUDITORIA AL MANEJO MEDICO BRINDADO EN LA ATENCIÓN DE CITAS MEDICAS.
</t>
  </si>
  <si>
    <t xml:space="preserve">AU-STD3365 SRA SANDRA MILENA LONDOÑO SALAZAR TEL- 3202785672 ACEPTA CITA SE DAN INDICACIONES PARA ASISTIR, DICE ENTENDER. NEUROLOGÍA COMPENSAR PRESENCIAL  30/11/2022 09:36 a.m. DANNY EFRAIN SANDOVAL CASTILLO
</t>
  </si>
  <si>
    <t>EN20220000457534</t>
  </si>
  <si>
    <t xml:space="preserve">ARIELAVARGAS RODRIGUEZ	</t>
  </si>
  <si>
    <t>#RAD20222100012668832, USUARIA ACTIVA SEGÚN ADRES EN EPS #CAJA DE COMPENSACIÓN FAMILIAR COMPENSAR CONTRIBUTIVO, BUENAS TARDES EL MOTIVO DE ESTA QUEJA ES QUE LLAME A SOLICITAR LA CITAS PARA UNOS ESPECIALISTAS EN EL CUAL CON TONO BURLÓN UNA ASESORA ME INDICO QUE HASTA EL OTRO AÑO HAY CITAS PARA LOS ESPECIALISTAS ; HACE POCO ME REALIZARON UNA OPERACIÓN QUE AL PARECER ME DEJARON UNA FISTULA TRAQUEOESOFÁGICA, ME MANDARON A CONSULTAR CON EL ESPECIALISTA DE NEUROLOGÍA Y CON EL OTORRINOLARINGOLOGÍA VERLOS LO MAS PRONTO POSIBLE YA QUE SE ME DIFICULTA COMER LLEVO DESDE LA CIRUGÍA SIN COMER BIEN NO PUEDO ESPERAR HASTA EL OTRO AÑO PARA VER UN ESPECIALISTA ANEXO LAS ORDENES MEDICAS ESPERO UNA PRONTA RESPUESTA</t>
  </si>
  <si>
    <t xml:space="preserve">AU-STD3366 TELEFONO 3057063202 - 7732661  AUTORIZACION  EN LOS Nos REGISTRADOS NO ES POSIBLE LA COMUNICACION
RESPUESTA A EPS EN SAIA
ME PERMITO INFORMARLE QUE LA CITA SOLICITADA SE PROGRAMA PARA PACIENTE IDENTIFICADO(A) CC: 41760699 
PACIENTE: ARIELA  VARGAS RODRIGUEZ
CONSULTA: NEUROLOGÍA  PRESENCIAL
DÍA: 28 DE NOVIEMBRE DE 2022
HORA: 12:36 PM
PROFESIONAL: DIANA CAROLINA TORRES CASTELLANOS	
SEDE: AMÉRICAS (AV. AMÉRICAS No 65- 09 FRENTE A LA ESTACIÓN DE TRANSMILENIO PRADERA)
POR FAVOR ASISTIR CON AUTORIZACIÓN VIGENTE, DOCUMENTO IDENTIDAD, LLEGAR 20 MINUTOS ANTES  
</t>
  </si>
  <si>
    <t>EN20220000466477</t>
  </si>
  <si>
    <t>MERCEDES  BELTRAN CAMACHO</t>
  </si>
  <si>
    <t xml:space="preserve">BUENOS DÍAS. POR MEDIO DE LA PRESENTE QUIERO INFORMAR QUE ME HA LLEGADO LA RESPUESTA A UNA SOLICITUD DE ATENCIÓN POR NEUROLOGÍA QUE HABÍA SOLICITADO ANTERIORMENTE. SIN EMBARGO, EXPRESE CLARAMENTE QUE NECESITABA EL CONTROL CON LA ENTIDAD CLÍNICOS DONDE SOY ATENDIDA POR EL DR JUAN DIEGO VARGAS, QUIEN ME ENVÍA DESDE MAYO-2022, UNA ORDEN PARA CONTROL EN 4 MESES Y NO HA SIDO POSIBLE. PERO LA RESPUESTA QUE RECIBO EN UNA CITA PARA NEUROLOGÍA EN EL INSTITUTO ROOSEVELT Y NO LA DEL CONTROL EN CLÍNICOS VIÉNDOSE AFECTADA MI CONDICIÓN DE SALUD Y CONTROL DE MEDICAMENTOS. POR OTRA PARTE SI ESTOY PENDIENTE DE UNA CITA EN EL INSTITUTO ROOSEVELT PARA NEUROLOGIA, PERO DEBE SER CON EL DR BERNAL QUIEN ES EL QUE ME LLEVA MI PROCESO PARA SOLICITUD DE CIRUGÍA. POR CONSIGUIENTE AGRADEZCO SU COLABORACIÓN PARA PODER ACCEDER A MI CITA DE CONTROL EN CLÍNICOS CON EL DR JUAN DIEGO VARGAS Y EN EL INSTITUTO ROOSEVELT CON EL DR BERNAL, YA QUE SON INDISPLENSABLES PARA CONTINUAR MI PROCESO DE SEGUIMIENTO Y CONTROL A MI ENFERMEDAD DE PARKINSON Y AUTORIZACIÓN DE CIRUGÍA PERMITIENDOME TENER UNA MEJOR CALIDAD DE VIDA Y PREVENCIÓN DE COMPLICACIONES. QUEDO ATENTA, FELIZ TARDE. ADJUNTO DOCUMENTO DE LA ANTERIOR RESPUESTA. ATTE: MERCEDES BELTRÁN CAMACHO CC. 51695944 </t>
  </si>
  <si>
    <t>"Señor(a)
MERCEDES  BELTRAN CAMACHO
ftclaudiasierra@gmail.com
Reciba un cordial saludo,
Paciente que ya cuenta con ictaasignada asi:
En atención a su comunicado recibido por esta Coordinación donde nos solicita asignación de consulta médica especializada de Neurologia para el paciente MERCEDES  BELTRAN CAMACHO identificado con CC No. 51695944; queremos manifestarle que todos los aspectos de su comunicación fueron revisados con detenimiento e interés.
De acuerdo con su solicitud y previa verificación, se asigna cita médica especializada, de la siguiente manera:
Especialidad: Neurologia
Fecha: 18/11/2022
Hora: 01:10 pm
Profesional: LESLIE YADIRA ORTEGA HERNÁNDEZ
Sede: CALLE 98
Sede Calle 98: Carrera. 15 No. 98 - 37 Barrio Chico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</si>
  <si>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EN20220000468373</t>
  </si>
  <si>
    <t>CAROL VIVIANA GIL CARDONA</t>
  </si>
  <si>
    <t xml:space="preserve">SE COMUNICA LA  SEÑORA CAROL GIL  INFORMA  QUE EL  DÍA  28/10/2022  TUVO  CITA  DE NEUROLOGÍA   DONDE  EL PROFESIONAL LE ORDENA RESONANCIA DE  CEREBRO, MONITORIZACIÓN  ENCEFALOGRAFICA  POR  VIDEO  Y RADIO  Y CITA  DE CONTROL DE NEUROLOGÍA,  SE  HA COMUNICADO CON IDIME SOLICITANDO  LOS  SERVICIOS MENCIONADOS  DONDE HA ESPERADO  EN LA  LÍNEA  HASTA  1 HORA  Y MEDIA Y  NO  CONTESTAN,  PARA  LA CITA DE CONTROL SE  COMUNICA  CON  LA IPS CLÍNICOS  DONDE  NUNCA  HA  LOGRADO  QUE   LE  ASIGNEN  LA CITA  SIEMPRE  HA DEBIDO  RADICAR QUEJAS  PARA  LA  ASIGNACIÓN DEL  SERVICIO  MENCIONADO,  SOLICITA LA  ASIGNACIÓN DE  LA CITA DE NEUROLOGÍA CON EL  PROFESIONAL  LUIS FERNANDO ROA WANDURAGA Y  SE LE  ASIGNE LA RESONANCIA   DE CEREBRO LO ANTES POSIBLE.  3118609411 CAROVI84@HOTMAIL.COM   CALL CENTER  - ROSA ANDREA PUERTO  </t>
  </si>
  <si>
    <t>EN20220000470504</t>
  </si>
  <si>
    <t>#RAD20222100013036232 USUARIO ACTIVO SEGÚN ADRES CON LA ENTIDAD #CAJA DE COMPENSACIÓN FAMILIAR COMPENSAR CONTRIBUTIVO, BUENAS TARDES ME DIRIJO A USTEDES CON EL FIN DE PEDIR COLABORACIÓN TENGO A MI PAPA EL SEÑOR NAZARIO CARDENAS LEON IDENTIFICADO CON NCC 9512569 AFILIADO A COMPENSAR YA QUE EL PASADO 26 DE OCTUBRE DE 2022 ESTUVO CON CITA CON MEDICA FAMILIAR Y ELLA ME LE ENVIÓ CON DERMATOLOGÍA Y PSIQUIATRÍA YA QUE MI PADRE TIENE UNA ALERGIA SEVERA EN LA PIEL Y UN TRASTORNO NEUROLÓGICO , ME DAN LA CITA PARA EL 21 DE NOVIEMBRE PERO PS LA VERDAD LA DOCTORA ME DIJO QUE ESO ERA PRIORITARIO PERO EN COMPENSAR ESTAN MUY LEJOS LA CITA Y LA DE PSIQUIATRÍA NO HAY AGENDA QUEDO PENDIENTE SI ME PODRIAN COLABORAR PARA FECHA ANTES. MUCHAS GRACIAS</t>
  </si>
  <si>
    <t xml:space="preserve">CORDIAL SALUDO
EN ATENCIÓN A SU COMUNICADO RECIBIDO POR ESTA COORDINACIÓN DONDE NOS SOLICITA ASIGNACIÓN DE CONSULTA MÉDICA ESPECIALIZADA DE DERMATOLOGÍA PARA EL (LA) PACIENTE NAZARIO  CARDENAS LEON  IDENTIFICADO(A) CON CC NO. 9512569; QUEREMOS MANIFESTARLE QUE TODOS LOS ASPECTOS DE SU COMUNICACIÓN FUERON REVISADOS CON DETENIMIENTO E INTERÉS. 
DE ACUERDO CON SU SOLICITUD Y PREVIA VERIFICACIÓN, SE ASIGNA CITA MÉDICA ESPECIALIZADA, DE LA SIGUIENTE MANERA: 
ESPECIALIDAD: DERMATOLOGÍA 
DIA: LUNES
FECHA:  21 DE NOVIEMBRE DE 2022
HORA: 10:20 AM
PROFESIONAL: CLAUDIA PINEDA RODRIGUEZ 
SEDE: CL 20 24 25 DUITAMA 
NOTA: POR FAVOR ASISTIR CON AUTORIZACIÓN VIGENTE, DOCUMENTO IDENTIDAD Y LLEGAR CON 20 MINUTOS DE ANTICIPACIÓN PARA TRÁMITES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 
</t>
  </si>
  <si>
    <t>EN20220000470674</t>
  </si>
  <si>
    <t>EMMA CECILIA SANDOVAL DE MARQUEZ</t>
  </si>
  <si>
    <t xml:space="preserve">#IVRBOG_3 USUARIO ACTIVO CON LA EPS #CAJA DE COMPENSACIÓN FAMILIAR COMPENSAR RÉGIMEN CONTRIBUTIVO, CON DIAGNÓSTICO EPILEPSIA, POLINEUROPATÍA, REQUIERE PROGRAMACIÓN Y PRESTACIÓN EFECTIVA DEL EXAMEN MONITORIZACIÓN ELECTROENCEFALOGRÁFICA POR VIDEO Y RADIO OBSERVACIÓN 12 HORAS DIURNAS PERO AL COMUNICARSE CON LA ENTIDAD CLÍNICOS IPS LE INFORMAN QUE NO HAY AGENDA DISPONIBLE, MOTIVO POR EL CUAL MANIFIESTA SU INCONFORMIDAD EN CUANTO A QUE QUEDARON DE LLAMARLA Y A LA FECHA NO SE HAN COMUNICADO. SE ENVÍA PARA VALIDACIÓN Y GESTIÓN DE ACUERDO A NORMATIVIDAD VIGENTE. </t>
  </si>
  <si>
    <t>USUARIA RED ZONA NORTE NO ATRIBUIBLE</t>
  </si>
  <si>
    <t>EN20220000467744</t>
  </si>
  <si>
    <t>NEFTALIA  CHACON DE TORRES</t>
  </si>
  <si>
    <t xml:space="preserve">USUARIA SE COMUNICA MANIFESTADO SU INCONFORMIDAD ANTE EL AGENDAMIENTO DEL EXAMEN DE TOMOGRAFÍA ÓPTICA DE SEGMENTO POSTERIOR EN AMBOS OJOS, YA QUE LLEVA DESDE 22/09/2022 SOLICITANDO EL SERVICIO, EL CUAL SIEMPRE QUE SE COMUNICA NO LE BRINDAN NINGUNA CITA, PUESTO QUE NO CONTESTA, PUEDE DURAR BASTANTE TIEMPO SIN NINGUNA ATENCIÓN. ADICIONALMENTE, REQUIERE UNA CITA DE NEUROLOGÍA Y ELECTROCARDIOGRAMA, PUESTO QUE TIENE DESDE ABRIL LA ORDEN, PERO NO LE CONFIRMAN NINGUNA AGENDA EN EL HOSPITAL SAN RAFAEL, DONDE UNA ASESORA ORIENTÓ QUE IBA A ESTAR A CONTACTO CON LA AFILIADA, PERO NO RECIBE LA LLAMADA. POR LO TANTO, SOLICITA DE MANERA INMEDIATA Y OPORTUNA LA ASIGNACIÓN DE LOS SERVICIOS PORQUE LLEVA BASTANTE TIEMPO VERIFICANDO LA AGENDA SIN NINGUNA RESPUESTA FACTIBLE. 3105813693 TANIA RAIGOSO CALL CENTER </t>
  </si>
  <si>
    <t xml:space="preserve">AU-STD3372 NEFTALIA  CHACON DE TORRES TELEFONO  3209850122  AUTORIZACION  221037230277776  ACEPTA CITA
ME PERMITO INFORMARLE QUE LA CITA SOLICITADA SE PROGRAMA PARA PACIENTE IDENTIFICADO(A) CC:  23531924
PACIENTE: NEFTALIA  CHACON DE TORRES
CONSULTA: NEUROLOGÍA  PRESENCIAL
DÍA: 28 DE NOVIEMBRE DE 2022
HORA: 1:12 pm
PROFESIONAL: DANNY EFRAIN SANDOVAL CASTILLO	
SEDE: AMÉRICAS (AV. AMÉRICAS No 65- 09 FRENTE A LA ESTACIÓN DE TRANSMILENIO PRADERA)
POR FAVOR ASISTIR CON AUTORIZACIÓN VIGENTE, DOCUMENTO IDENTIDAD, LLEGAR 20 MINUTOS ANTES </t>
  </si>
  <si>
    <t>EN20220000465807</t>
  </si>
  <si>
    <t>PAULA  PENAGOS SANDOVAL</t>
  </si>
  <si>
    <t>PACIENTE SOLICITA CITA DE NEUROLOGIA URGENTE POR FAVOR PROGRAMAR GRACIAS PAULACATALINA2011@HOTMAIL.COM CEL 3118639589 TEL 601+6630652 GRACIAS</t>
  </si>
  <si>
    <t>El día 03 de noviembre de 2022 a las 05:42 PM, se establece comunicación con la Sra.Gloria Sandoval en calidad de Peticionaria - Tia al número telefónico 6630652, a quien se informa datos de consulta. Usuario acepta información.
Datos Consulta: Clínicos IPS Sede Américas NEUROLOGÍA COMPENSAR PRESENCIAL (Primera Vez) 30/11/2022 -- 11:48 a.m. DIANA CAROLINA TORRES CASTELLANOS
Número de Autorización: 222987360393174
Número de identificación 1000323389 Su sede asignada MODELO DE SALUD COMP FONTIBON RED CENTRO</t>
  </si>
  <si>
    <t>EN20220000460723</t>
  </si>
  <si>
    <t>JULIO GONZALEZ</t>
  </si>
  <si>
    <t>SOLICITAMOS URGENTE CITA DE . ATENCIÓN DOMICILIARIA VISITA DOMICILIARIA POR MEDICINA GENERAL . CITA DE NEUROLOGÍA .</t>
  </si>
  <si>
    <t xml:space="preserve">AU-STD3374-    SRA ZORAIDA DE GONZALEZ- ESPOSA -   TEL- 3005753747 ACEPTA CITA SE DAN INDICACIONES PARA ASISTIR, DICE ENTENDER. NEUROLOGÍA COMPENSAR PRESENCIAL (Primera Vez) 21/11/2022 03:48 p.m. ANGIE VIVIANA PARRA GUACANEME
</t>
  </si>
  <si>
    <t>EN20220000467469</t>
  </si>
  <si>
    <t xml:space="preserve">ANA DEYSYMONCADA TINOCO	</t>
  </si>
  <si>
    <t xml:space="preserve">SE COMUNICA LA  SEÑORA ANA DEICY MONCADA INFORMA  QUE  ESTÁ  SOLICITANDO  ASIGNACIÓN DE CITA  DE NEUROLOGÍA PARA LA SEÑORA MARIA DIVIA MONCADA  DESDE EL MES  DE 07/2022, YA  SE LE  VENCIÓ  LA ORDEN EL DÍA 29/10/2022,  DONDE LE INFORMAN  INICIALMENTE QUE NO HAY  DISPONIBILIDAD DE CITA,    LE HAN  GENERADO  ESCALAMIENTO  CON   OBSERVACIONES  Y NO HA  RECIBIDO  RESPUESTA  PARA  LA ASIGNACIÓN DEL  SERVICIO,  SOLICITA  SE LE  ASIGNE LA CITA  MENCIONADA  LO ANTES POSIBLE.  3108829456 ADEMOTI@GMAIL.COM CL 57 A # 92 A 51 SUR BOSA  PORVENIR   CALL CENTER  - ROSA ANDREA PUERTO </t>
  </si>
  <si>
    <t xml:space="preserve">AU-STD3375  ANA DEYSY MONCADA TINOCO HERMANA	TELEFONO 3108829456  AUTORIZACION 221163635644067  ACEPTA CITA
ME PERMITO INFORMARLE QUE LA CITA SOLICITADA SE PROGRAMA PARA PACIENTE IDENTIFICADO(A) CC:  21929857
PACIENTE: MARIA DIVIA MONCADA TINOCO
CONSULTA: NEUROLOGÍA  PRESENCIAL
DÍA: 28 DE NOVIEMBRE DE 2022
HORA: 11:00 AM
PROFESIONAL: JEIMY NATALIA GIRALDO URREA	
SEDE: AMÉRICAS (AV. AMÉRICAS No 65- 09 FRENTE A LA ESTACIÓN DE TRANSMILENIO PRADERA)
POR FAVOR ASISTIR CON AUTORIZACIÓN VIGENTE, DOCUMENTO IDENTIDAD, LLEGAR 20 MINUTOS ANTES  
</t>
  </si>
  <si>
    <t>EN20220000471010</t>
  </si>
  <si>
    <t xml:space="preserve">19293071	</t>
  </si>
  <si>
    <t xml:space="preserve">SANTIAGO  SUAVITA </t>
  </si>
  <si>
    <t>BUEN DIA SOLICITA CITA URGENTE DE NEUROLOGIA YA QUE LLAMAN Y NUNCA HAY CITAS MEDICAS POR FVOR DE SU COLABORACION, PACIENTE EN MAL ESTADO DE SALUD GRACIAS. SUAVITASANTIAGO@GMAIL.COM CEL 3016861548 GRACIAS.</t>
  </si>
  <si>
    <t>Señor(a)
SANTIAGO SUAVITA 
suavita@gmail.com
Reciba un cordial saludo,
En atención a su comunicado recibido por esta Coordinación donde nos solicita asignación de consulta médica especializada de Neurologia para el paciente SANTIAGO  SUAVITA identificado con CC No. 19293071; queremos manifestarle que todos los aspectos de su comunicación fueron revisados con detenimiento e interés.
De acuerdo con su solicitud y previa verificación, se asigna cita médica especializada, de la siguiente manera:
Especialidad: Neurologia 
Fecha: 28/11/2022
Hora: 11:20 am
Profesional: JUAN DIEGO VARGAS JARAMILLO
Sede: CALLE 98
Sede Calle 98: Carrera. 15 No. 98 - 37 Barrio Chico
Se precisa que el día 04 de Noviembre a las 01:05 PM, se estableció comunicación con el Sr. SANTIAGO  SUAVITA en calidad de Afectado al número telefónico 3016861548, a quien se informa datos de consulta.  Usuaria acepta información.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</si>
  <si>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EN20220000471038</t>
  </si>
  <si>
    <t>BERNARDO  OVIEDO SILVA</t>
  </si>
  <si>
    <t xml:space="preserve">3212646623// INCONFORMIDAD POR DIFICULTAD PARA ACCEDER A CITAS DE NEUROLOGIA CONTROL EN IPS CLINICOS Y CITA DE OCULOPLASTIA EN IMEVI
</t>
  </si>
  <si>
    <t>PTE VALORADO EN SEPT 2022 Y ORDEN DE CONTROL PARA DIC  ASIGNADO POR LEIDI IZQ- 27/12/2022 11:00 a.m JUAN DIEGO VARGAS JARAMILLO</t>
  </si>
  <si>
    <t>EN20220000471125</t>
  </si>
  <si>
    <t>PAULINA  RODRIGUEZ DE PUERTO</t>
  </si>
  <si>
    <t xml:space="preserve">NEUROLOGÍA CONTROL
</t>
  </si>
  <si>
    <t xml:space="preserve">AU-STD3378 ASIGNADA EL DÍA 01/11/2022 
EN ATENCIÓN A SU COMUNICADO RECIBIDO POR ESTA COORDINACIÓN DONDE NOS SOLICITA ASIGNACIÓN DE CONSULTA MÉDICA ESPECIALIZADA PARA EL (LA) PACIENTE PAULINA  RODRIGUEZ DE PUERTO  IDENTIFICADO(A) CON CC NO. 41545758; QUEREMOS MANIFESTARLE QUE TODOS LOS ASPECTOS DE SU COMUNICACIÓN FUERON REVISADOS CON DETENIMIENTO E INTERÉS. 
DE ACUERDO CON SU SOLICITUD Y PREVIA VERIFICACIÓN, SE ASIGNA CITA MÉDICA ESPECIALIZADA, DE LA SIGUIENTE MANERA: 
ESPECIALIDAD: NEUROLOGÍA
DIA: LUNES
FECHA: 12 DE DICIEMBRE DE 2022
HORA: 06:24 AM
PROFESIONAL: LORENA KATHERINE CASAS DUARTE	
SEDE: AMÉRICAS (AV. AMÉRICAS NO 65- 09 FRENTE A LA ESTACIÓN DE TRANSMILENIO PRADERA)
NOTA: POR FAVOR ASISTIR CON AUTORIZACIÓN VIGENTE, DOCUMENTO IDENTIDAD Y LLEGAR CON 20 MINUTOS DE ANTICIPACIÓN PARA TRÁMITES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 
</t>
  </si>
  <si>
    <t>EN20220000467870</t>
  </si>
  <si>
    <t>LUZ STELLA SUAREZ RODRIGUEZ</t>
  </si>
  <si>
    <t xml:space="preserve">CORDIAL SALUDO. ES URGENTE ME ASIGNEN LA CITA DE CONTROL DE NEUROLOGÍA, RADIQUE LA SOLICITUD EL 3 -DIC-21 Y A LA FECHA NO ME HAN ASIGNADO EL CONTROL CON NEUROLOGÍA PARA ENTREGA DEL TAC CEREBRAL Y OTROS. AL NO RECIBIR RESPUESTA FUÍ PERSONALMENTE A COMPENSAR CON EL RADICADO 9500132 Y CONSTANTEMENTE VOY A SABER RESPUESTA Y NADA, ESTUVE POR ÚLTIMA VEZ EL 28-OCT-22 Y SIN RESPUESTA ALGUNA AL DÍA DE HOY 31 DE OCTUBRE. ACUDO NUEVAMENTE POR ESTE MEDIO Y ESPERO ME AYUDEN ES URGENTE! PUEDEN VERIFICAR MIS EMAIL QUE HE REMITIDO A LA ASESORA DE COMPENSAR LAS ÓRDENES DEL NEURÓLOGO: JLTORRESO@COMPENSARSALUD.COM (JINETH LUZ AIDA TORRES OLIVARES). MIL GRACIAS Y ESTOY PENDIENTE DE SU RESPUESTA: ATT, LUZ STELLA SUÁREZ C.C. 51.998.603 CELULAR: 3123835983 </t>
  </si>
  <si>
    <t>Señor(a)
LUZ STELLA SUAREZ RODRIGUEZ
STELLITASUAREZ@HOTMAIL.COM
Reciba un cordial saludo,
En atención a su comunicado recibido por esta Coordinación donde nos solicita asignación de consulta médica especializada de Neurologia para el paciente LUZ STELLA SUAREZ RODRIGUEZ identificado con CC No. 51998603; queremos manifestarle que todos los aspectos de su comunicación fueron revisados con detenimiento e interés.
De acuerdo con su solicitud y previa verificación, se asigna cita médica especializada, de la siguiente manera:
Especialidad: Neurologia
Fecha: 29/11/2022
Hora: 01:20 pm
Profesional: LORENA KATHERINE CASAS DUARTE
Sede: CALLE 98
Sede Calle 98: Carrera. 15 No. 98 - 37 Barrio Chico
Se realiza varios intentos de llamadas al número celular 3123835983 (mensaje de voz) el día 04 de Noviembre a las 01:10 PM , por lo tanto no se logra establecer comunicación con usted para informar  datos de programación de consulta de Neurologia.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</si>
  <si>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EN20220000430698</t>
  </si>
  <si>
    <t>DIANA MARLESBY MARTINEZ MORENO</t>
  </si>
  <si>
    <t xml:space="preserve">REDES SOCIALES SOLICITO SU AMABLE COLABORACIÓN VALIDANDO EL CASO DE DIANA MARTÍNEZ MORENO, QUIEN SE COMUNICA CON NOSOTROS SOLICITANDO AGENDAMIENTO DE CITA DE PSIQUIATRÍA. DOCUMENTO CC 52725656 NOMBRE DIANA MARTÍNEZ MORENO PROGRAMA PBS SEDE AV 1RO DE MAYO TELÉFONO 3202668226, 3162945268 CORREO DYMMM52@GMAIL.COM SOLICITO SU AMABLE COLABORACIÓN VALIDANDO EL CASO DE ALEX JAVIER MARTÍNEZ MORENO, QUIEN SE COMUNICA CON NOSOTROS SOLICITANDO AGENDAMIENTO DE CITA DE PSIQUIATRÍA. (NO BRINDA ORDEN) DOCUMENTO CC 1023865953 NOMBRE ALEX JAVIER MARTÍNEZ MORENO PROGRAMA PBS SEDE AV 1RO DE MAYO TELÉFONO 3202668226, 3162945268 CORREO DYMMM52@GMAIL.COM GRACIAS </t>
  </si>
  <si>
    <t xml:space="preserve">AU-STD3380- EN LOS NUMEROS DE CONTACTO TEL- 3162945268- 3202668226-  NO CONTESTAN, SE ASIGNA CITA DE ACUERDO AL ORDENAMIENTO Y SE ENVIA POR CORREO AUTOMATICO Y A EPS POR SAIA. NEUROLOGÍA EPILEPSIA COMPENSAR PRESENCIAL   07/12/2022 09:36 a.m.	 JULIANA VARGAS OSORIO
</t>
  </si>
  <si>
    <t>EN20220000471221</t>
  </si>
  <si>
    <t>LUIS RODULFO MOSQUERA MOSQUERA</t>
  </si>
  <si>
    <t xml:space="preserve">      CORDIAL SALUDO, CITA ASIGNADA EL DÍA 01/11/2022
EN ATENCIÓN A SU COMUNICADO RECIBIDO POR ESTA COORDINACIÓN DONDE NOS SOLICITA ASIGNACIÓN DE CONSULTA MÉDICA ESPECIALIZADA PARA EL (LA) PACIENTE LUIS RODULFO MOSQUERA MOSQUERA  IDENTIFICADO(A) CON CC NO. 17105962; QUEREMOS MANIFESTARLE QUE TODOS LOS ASPECTOS DE SU COMUNICACIÓN FUERON REVISADOS CON DETENIMIENTO E INTERÉS. 
DE ACUERDO CON SU SOLICITUD Y PREVIA VERIFICACIÓN, SE ASIGNA CITA MÉDICA ESPECIALIZADA, DE LA SIGUIENTE MANERA: 
ESPECIALIDAD: NEUROLOGÍA
DIA: MIERCOLES
FECHA: 16 DE NOVIEMBRE DE 2022 
HORA: 09:00 AM
PROFESIONAL: CARLOS MANUEL CARDENAS JAUREGUI    
SEDE: AMÉRICAS (AV. AMÉRICAS NO 65- 09 FRENTE A LA ESTACIÓN DE TRANSMILENIO PRADERA)
NOTA: POR FAVOR ASISTIR CON AUTORIZACIÓN VIGENTE, DOCUMENTO IDENTIDAD Y LLEGAR CON 20 MINUTOS DE ANTICIPACIÓN PARA TRÁMITES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 </t>
  </si>
  <si>
    <t>EN20220000471246</t>
  </si>
  <si>
    <t xml:space="preserve">#IVRSUPER_SALUD_CLI USUARIO ACTIVO SEGÚN ADRES ACTIVO CON LA EPS #CAJA DE COMPENSACIÓN FAMILIAR COMPENSAR CONTRIBUTIVO CON DIAGNÓSTICO TRASTORNO DE ANSIEDAD GENERALIZADO, CATARATAS, REQUIERE PROGRAMACIÓN DEL SERVICIO POR CONSULTA DE GENÉTICA PRESENCIAL CON ORDEN GENERADA EL DÍA 26-07-2022 Y NEUROLOGÍA PRESENCIAL CON ORDEN GENERADA EL DÍA 01-09-2022 PERO AL COMUNICARSE CON LA ENTIDAD, LE INFORMAN QUE NO HAY AGENDA DISPONIBLE MOTIVO POR EL CUAL MANIFIESTA SU INCONFORMIDAD SE ENVÍA PARA SU VALIDACIÓN Y GESTIÓN SEGÚN NORMATIVIDAD VIGENTE. </t>
  </si>
  <si>
    <t>Señor(a)
SAYMARIS  HILARION FRANCO
sayhf1@hotmail.com
Reciba un cordial saludo,
En atención a su comunicado recibido por esta Coordinación donde nos solicita asignación de consulta médica especializada de Neurologia para el paciente SAYMARIS  HILARION FRANCO identificado con CC No. 1023031702; queremos manifestarle que todos los aspectos de su comunicación fueron revisados con detenimiento e interés.
De acuerdo con su solicitud y previa verificación, se asigna cita médica especializada, de la siguiente manera:
Especialidad: Neurologia
Fecha: 21/11/2022
Hora: 09:00 AM
Profesional: DIANA CAROLINA TORRES CASTELLANOS
Sede: Americas
Sede Américas: Avenida Américas No. 65- 09 
Se precisa que el día 02 de Noviembre a las 04:40 PM, se estableció comunicación con la Sra. SAYMARIS  HILARION FRANCO en calidad de Afectado al número telefónico 3005486874, a quien se informa datos de consulta.  Usuaria acepta información.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</si>
  <si>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 xml:space="preserve">EN20220000471300 </t>
  </si>
  <si>
    <t xml:space="preserve">USUARIO ACTIVO SEGÚN ADRES CON LA EPS #CAJA DE COMPENSACIÓN FAMILIAR COMPENSAR, RÉGIMEN CONTRIBUTIVO CON DIAGNÓSTICO: EPILEPSIA NO CONTROLADA CON SUSPENSIÓN DE MEDICAMENTO POR 1 MES POR INCUMPLIMIENTO DE EPS, REQUIERE 1) AUTORIZACIÓN Y PROGRAMACIÓN DE CITA CONTROL POR NEUROLOGÍA PEDIÁTRICA IPS CLÍNICOS , PERO AL COMUNICARSE CON LA ENTIDAD LE INFORMAN QUE DEBE ESPERAR, DADO QUE NO HAY AGENDA ABIERTA PARA EL MES DE DICIEMBRE, INFORMA QUE SIGUE PRESENTANDO NOVEDAD POR DESABASTECIMIENTO DE MEDICAMENTOS Y EL USUARIO LLEVA 1 MES SIN TRATAMIENTO Y CON EPISODIOS RECURRENTES QUE AFECTAN SU VIDA, HA NOTIFICADO PARA QUE SE AGENDE CONSULTA CON PROFESIONAL Y VALIDAR TRATAMIENTO ALTERNATIVO PERO NO ENCUENTRA SOLUCIÓN., MOTIVO POR EL CUAL REQUIERE SOLUCIÓN A SU CASO; TAMBIÉN REQUIERE 2) AUTORIZACIÓN Y ENTREGA DE ÁCIDO VALPROICO 250MG JARABE CANTIDAD 5 FRASCOS AL MES, PERO AL VALIDAR CON LA FARMACIA QUE NO HAY ABASTECIMIENTO. SE ENVÍA PARA VALIDACIÓN Y GESTIÓN DE ACUERDO A NORMATIVIDAD VIGENTE. </t>
  </si>
  <si>
    <t xml:space="preserve">AU-STD3383  ANGELA - MADRE   TEL-  3144191006  ACEPTA CITA SE DAN INDICACIONES PARA ASISTIR, DICE ENTENDER  NEUROLOGÍA PEDIÁTRICA EPILEPSIA COMPENSAR PRESENC (Control) 18/11/2022 09:00 a.m. JOHANN SEBASTIAN ORTIZ DE LA ROSA
</t>
  </si>
  <si>
    <t>EN20220000467498</t>
  </si>
  <si>
    <t>DERLY  PARRA RAMIREZ</t>
  </si>
  <si>
    <t>"Señor(a)
DERLY  PARRA RAMIREZ
dangelicapr@hotmail.com
Reciba un cordial saludo,
En atención a su comunicado recibido por esta Coordinación donde nos solicita asignación de consulta médica especializada de Neurologia para el paciente DERLY  PARRA RAMIREZ identificado con CC No. 53135934; queremos manifestarle que todos los aspectos de su comunicación fueron revisados con detenimiento e interés.
De acuerdo con su solicitud y previa verificación, se asigna cita médica especializada, de la siguiente manera:
Especialidad: Neurologia
Fecha: 10/11/2022
Hora: 04:40 PM
Profesional: LUIS FERNANDO ROA WANDURRAGA
Sede: CALLE 98
Sede Calle 98: Carrera. 15 No. 98 - 37 Barrio Chico
Se realiza varios intentos de llamadas al número celular 3204217376 (Mensaje de voz) el día 03 de Noviembre a las 09:08 Am, por lo tanto no se logra establecer comunicación con usted para informar  datos de programación de consulta de Neurologia.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</si>
  <si>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ARNOBIS  CAMPOS RIVERA</t>
  </si>
  <si>
    <t>SOLICITO SU COLABORACIÓN PARA PROGRAMAR CITA DE NEUROLOGÍA PACIENTE CON ORDEN AUTORIZADA DESDE 01/07/2022 SIN CITA AGENDADA A LA FECHA</t>
  </si>
  <si>
    <t xml:space="preserve">AU-STD3386  ARNOBIS  CAMPOS RIVERA   TEL- 3143186119 ACEPTA CITA SE DAN INDICACIONES PARA ASISTIR, DICE ENTENDER //PTE PIDE SU CITA CON LA DRA GIRALDO. NEUROLOGÍA COMPENSAR PRESENCIAL (Control) 28/11/2022 09:24 a.m. JEIMY NATALIA GIRALDO URREA
</t>
  </si>
  <si>
    <t>YIBETH JULIANA OTAVO OLAYA</t>
  </si>
  <si>
    <t xml:space="preserve">AU-STD3387  YESSICA OLAYA MAMA  TELEFONO 3013733659  AUTORIZACION   ACEPTA CITA
ME PERMITO INFORMARLE QUE LA CITA SOLICITADA SE PROGRAMA PARA PACIENTE IDENTIFICADO(A) CC:  1013125069
PACIENTE: YIBETH JULIANA OTAVO OLAYA
CONSULTA: NEUROLOGÍA PEDIÁTRICA  PRESENCIAL
DÍA: 18 DE NOVIEMBRE DE 2022
HORA: 11:00 AM
PROFESIONAL: PAULA JULIANA RODRIGUEZ SOLER	
SEDE: CALLE 98 (CARRERA 15 No 98 -37 BARRIO CHICO)
POR FAVOR ASISTIR CON AUTORIZACIÓN VIGENTE, DOCUMENTO IDENTIDAD, LLEGAR 20 MINUTOS ANTES  
</t>
  </si>
  <si>
    <t>CARLOS JULIO PARRA PEÑARETE</t>
  </si>
  <si>
    <t>parrajulio483@gmail.com</t>
  </si>
  <si>
    <t>CORDIAL SALUDO, POR MEDIO DE LA PRESENTE SOLICITO DE SU AMABLE COLABORACIÓN, LA SEÑORA DIANA MARISOL PARRA HIJA DEL PACIENTE INFORMA QUE NO LE HAN LLEGADO AL PACIENTE LOS MEDICAMENTOS FORMULADOS EN LA CONSULTA DEL 21/10/2022 POR LO QUE SOLICITA EL ENVIO URGENTE.</t>
  </si>
  <si>
    <t>CON EL PRESENTE ME PERMITO SOLICITAR QUE POR FAVOR SE ME INFORME CUAL ES EL MOTIVO POR EL QUE NO HA SIDO POSIBLE QUE HAGAN EFECTIVA LA RESPECTIVA CITA DE GERIATRÍA A MI SEÑORA MADRE ANA LUCILA ARIAS C.C.- NO. 20.323.326, PUES EL ULTIMO CONTROL QUE TUVO DE GERIATRÍA FUE EN EL AÑO 2019 Y DESPUÉS DE ESO NO HA SIDO POSIBLE QUE LE ASIGNEN DE MA-NERA EFECTIVA DICHA CITA, EN EL MES DE SEPTIEMBRE SE COMUNICARON PARA CONFIRMAR CITA PARA EL DÍA LUNES 19 DE SEPTIEMBRE CON EL DOCTOR: ANDRÉS CAMACHO CITA QUE FUE INCUM-PLIDA PUES EL MEDICO NUNCA ASISTIÓ, NOS COMUNICAMOS A LA LÍNEA DE ATENCIÓN DE CLÍNI-COS, PERO NO DIERON NINGUNA RESPUESTA SOLO QUE ENVIARÍAN LOS COMENTARIOS AL ÁREA ENCARGADA PERO POSTERIOR A ESTO SOLO SE COMUNICARON HASTA EL FIN DE SEMANA PASADA PARA INFORMAR NUEVAMENTE QUE MI MADRE TENÍA CITA DE GERIATRÍA PARA EL DÍA DE AYER LUNES 31 DE OCTUBRE DE MANERA PRESENCIAL NUEVAMENTE CON EL DOCTOR ANDRÉS CAMA-CHO, PERO EL MEDICO SE COMUNICÓ A LAS 9AM, INDICANDO QUE ESTABA LLAMANDO PUES LA CITA SEGÚN ÉL, ESTABA PROGRAMADA POR TELECONSULTA, LO QUE NO COMPRENDEMOS PUES LA SEÑORITA QUE LLAMO CONFIRMO QUE ERA PRESENCIAL, PUES DE HECHO ES LO QUE SE LES HA SO-LICITADO EN LAS OCASIONES QUE SE HAN COMUNICADO PARA ASIGNAR LAS CITAS. AGRADEZCO QUE SEA REVISADA LA SITUACIÓN Y QUE LE SEA ASIGNADA PRONTAMENTE LA CITA DE GERIATRÍA DE MANERA PRESENCIAL, QUE SE TENGA EN CUENTA QUE NO HA TENIDO ESTE CONTROL HACE MUCHO TIEMPO...</t>
  </si>
  <si>
    <r>
      <t>RESPETUOSAMENTE ME PERMITO ENVIAR RESPUESTA A SU PETICIÓN RADICADA EN DÍAS ANTERIORES, DONDE SOLICITA ASIGNACIÓN DE CITA CON EL SERVICIO DE GERIATRÍA, FRENTE A LA QUE NOS PERMITIMOS INFORMAR: ES PROCEDENTE EMITIR QUE SE ENVIÓ COMENTARIOS AL ÁREA ENCARGADA QUIEN MANIFESTÓ QUE SE REALIZÓ ASIGNACIÓN DE CONSULTA DE </t>
    </r>
    <r>
      <rPr>
        <b/>
        <sz val="11"/>
        <color rgb="FF000000"/>
        <rFont val="Calibri"/>
        <family val="2"/>
        <charset val="1"/>
      </rPr>
      <t>GERIATRÍA PARA EL DÍA 09 DE NOVIEMBRE DEL 2022, CON EL PROFESIONAL ANDRÉS CAMACHO</t>
    </r>
    <r>
      <rPr>
        <sz val="11"/>
        <color rgb="FF000000"/>
        <rFont val="Calibri"/>
        <family val="2"/>
        <charset val="1"/>
      </rPr>
      <t>, EN UN HORARIO DE 7:00 AM A 6:00 PM POR FAVOR ESTAR DISPONIBLE. </t>
    </r>
  </si>
  <si>
    <t>SOLICITO LA AUTORIZACIÓN DEL SERVICIO DE AMBULANCIA CON EL PROVEE-DOR CRUZ ROJA, PARA EL PACIENTE LEVI TORRES ALZATE IDENTIFICADO CC 1136910418, PARA EL DÍA 8 DE NOVIEMBRE, LA CITA LA TIENE A LA 1:00 PM LA AM-BULANCIA TIENE QUE ESTAR EN EL DOMICILIO EN LA CALLE 64 SUR # 18M-35 BA-RRIO DOMINGO LAÍN, LUCERO BAJO. ESPERO QUE SE ME COMUNIQUE LA ASIGNA-CIÓN DE LA AMBULANCIA PARA EL TRASLADO IDA Y REGRESO DEL PACIENTE.</t>
  </si>
  <si>
    <r>
      <t>ES PROCEDENTE EMITIR QUE SE ENVIÓ COMENTARIOS AL ÁREA ENCARGADA QUIEN MANIFESTÓ QUE SE REALIZÓ SOLICITUD DEL SERVICIO DE AMBULANCIA ANTE SU EPS DE MANERA OPORTUNA Y EFICIENTE.</t>
    </r>
    <r>
      <rPr>
        <sz val="9"/>
        <color rgb="FF000000"/>
        <rFont val="Segoe UI"/>
        <family val="2"/>
        <charset val="1"/>
      </rPr>
      <t> </t>
    </r>
    <r>
      <rPr>
        <sz val="11"/>
        <color rgb="FF000000"/>
        <rFont val="Calibri"/>
        <family val="2"/>
        <charset val="1"/>
      </rPr>
      <t>ES DE RESALTAR QUE CLINICOS PROGRAMAS DE ATENCION INTEGRAL S.A.S IPS, NO ES LA ENTIDAD ENCARGADA DE BRINDAR EL SERVICIO DE AMBULANCIA.</t>
    </r>
    <r>
      <rPr>
        <sz val="9"/>
        <color rgb="FF000000"/>
        <rFont val="Segoe UI"/>
        <family val="2"/>
        <charset val="1"/>
      </rPr>
      <t> </t>
    </r>
  </si>
  <si>
    <t>GLORIA MARLENE SALAMANCA VELANDIA</t>
  </si>
  <si>
    <t xml:space="preserve">AU-STD3391  EN LOS NUMEROS DE CONTACTO   TEL- 3214629826- 3176200646  NO CONTESTAN, SE ENVIA CONFIRMACION A EPS  Y A USUARIO POR CORREO AUTOMATICO. NEUROLOGÍA COMPENSAR PRESENCIAL (Primera Vez) 17/11/2022 11:00 a.m. ENID YAMILE BARBOSA MARTINEZ
</t>
  </si>
  <si>
    <t xml:space="preserve">
NO ES CIERTO QUE ESTEN DANDO RESPUESTA A MI COMUNICACIÓN YA QUE NO VEO DONDE DESPEJAN LAS RESPUESTAS A CADA UNO DE LOS PUNTOS POR ENDE SOLICITO NUEVAMENTE RESPUESTA 1. LISTA DE PROFESIONALES DE GERIATRÍA CON LA QUE CUENTAN PARA PODER SE-LECCIONAR EL QUE DESEO ATIENDA A MI MAMA 2. SEDES CON LAS QUE CUENTAN YA QUE US-TEDES HABLAN DE DOS Y NO ES CIERO PORQUE SOLO CUENTAN CON LA DE LAS AMERICAS
3. USTED DICE HABER ANALIZADO TODAS LAS SOLICITUDES PERO NO VEO QUE RESPONDA CADA UNA DE MIS INQUIETUDES POR LO TANTO PIDO RESPUESTA PRECISA DE CADA PUNTO LA MAS IMPORTANTE ACLARAR EN QUE FORMA VAN A ATENDER A MI MAMA YA QUE SU PERSONAL HABLA DE VALORACION Y ME ENVIAN SOPORTE DE CONTROL SEÑORA LINA LE AGRADEZCO SI ME DA UN NUMERO DONDE ME PUEDA COMUNICAR CON USTED YA QUE COMO NO QUIERE RESPONDER POR CORREO NECESITO QUE ME ACLARE LAS CONDICIONES EN LAS CUA-LES USTEDES PRESTAN EL SERV ICIO A LOS PACIENTES DE NUEVA EPS Y LAS CONDICIONES QUE NOS OBLIGAN A ACEPTAR BASADOS EN MENTIRAS USTED ME DICE QUE ANALIZO LOS CORREO LE PREGUNTO PORQUE ME DICEN EL 29 DE OCTUBRE QUE NO HAN ABIERTO AGENDA DE GERIA-TRÍA Y HOY 1 DE NOVIEMBRE ME SALEN QUE YA NO HAY CITAS SINO PARA EL 29, PORQUE EL TIEMPO DE ESPERA EN LINEA ES DE MAS DE 20 MINUTOS Y SU PERSONAL CORTA LA LLAMADA PARA TENER QUE VOLVER A ESPERAR OTROS 20 MINUTOS Y NUNCA SOLUCIONAR SI ANALIZO LOS CORREOS POR FAVOR RESPONDEME PORQUE NO ME FUE DADA RESPUESTA A LOS COMUNI-CADOS EN LOS TÉRMINOS DE LEY, LE RECUERDO QUE LAS RESPUESTA DE ACUERDO CON LEY DE-BEN SER CLARA Y RESOLVER LAS INQUIETUDES DEL SOLICITANTE NO ES SOLO LAVARSE LAS MA-NOS Y DAR UNA CITA QUE USTED SABE YA HABÍAN ENVIADO Y FUI YO LA QUE EXIGI ME RESPON-DIERAN LE CONFIRMO QUE CON ESTE CORREO NO HA DADO RESPUESTA A NINGUNO DE LOS ENVIADAS POR ENDE SIGO ESPERANDO RESPUESTA DE NO CONTAR CON ELLA O PODER HABLAR CON USTED ME VERE OBLIGADA EN SOLICITAR ESTA INFORMACIÓN POR LOS MECANISMOS DE LEY SU ENTIDAD NO DA OPCIONES DE ESCOGER SOLO OBLIGAN A HACER LO QUE USTEDES QUIE-REN
</t>
  </si>
  <si>
    <t>MARTHA PATRICIA CHIGUASUQUE VARGAS</t>
  </si>
  <si>
    <t>ASIGNADA EL DIA 02/11/2022 - CORDIAL SALUDO,
MARY LUZ GIRALDO PIEDRAHITA
PROFESIONAL DE ENLACE  
SIES SALUD 
EN ATENCIÓN A SU COMUNICADO RECIBIDO POR ESTA COORDINACIÓN DONDE NOS SOLICITA ASIGNACIÓN DE CONSULTA MÉDICA ESPECIALIZADA DE NEUROLOGÍA PARA EL (LA) PACIENTE MARTHA PATRICIA CHIGUASUQUE VARGAS IDENTIFICADO(A) CON CC NO. 52026375; QUEREMOS MANIFESTARLE QUE TODOS LOS ASPECTOS DE SU COMUNICACIÓN FUERON REVISADOS CON DETENIMIENTO E INTERÉS. 
DE ACUERDO CON SU SOLICITUD Y PREVIA VERIFICACIÓN, SE ASIGNA CITA MÉDICA ESPECIALIZADA, DE LA SIGUIENTE MANERA: 
ESPECIALIDAD: NEUROLOGÍA
DIA: JUEVES 
FECHA: 10 DE NOVIEMBRE DE 2022
HORA: 07:24 AM
PROFESIONAL: ENID YAMILE BARBOSA MARTINEZ 
SEDE: CALLE 98 (CARRERA 15 NO 98 -37 BARRIO CHICO)
NOTA: POR FAVOR ASISTIR CON AUTORIZACIÓN VIGENTE, DOCUMENTO IDENTIDAD Y LLEGAR CON 20 MINUTOS DE ANTICIPACIÓN PARA TRÁMITES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 </t>
  </si>
  <si>
    <t>FLOR MARINA LESMES SALAS</t>
  </si>
  <si>
    <t>AGRADEZCO INFORMACIÓN SOBRE ESTA SOLICITUD, TENEMOS NUEVAMENTE EN SEDE A FAMILIAR NOS INDICA QUE HASTA LA FECHA SIGUE SIN AGENDARSE CITA , HAN REALIZADO REPETIDAS LLAMADAS AL CALL CENTER.</t>
  </si>
  <si>
    <t>Señor(a)
Diana Sánchez
Enfermera Enlace 
enlace.chapinero@viva1a.com.co
Reciba un cordial saludo,
En atención a su comunicado recibido por esta Coordinación donde nos solicita asignación de consulta médica especializada de Neurología para el paciente FLOR MARINA LESMES SALAS identificado con CC No. 41400559; queremos manifestarle que todos los aspectos de su comunicación fueron revisados con detenimiento e interés.
De acuerdo con su solicitud y previa verificación, se asigna cita médica especializada, de la siguiente manera:
Especialidad: Neurología 
Fecha: 24/11/2022
Hora: 01:40 pm
Profesional: JULIO CESAR MORENO CASTELLANOS
Sede: CALLE 98
Sede Calle 98: Carrera. 15 No. 98 - 37 Barrio Chico
Se precisa que el día 04 de noviembre a las 01:20 PM, se estableció comunicación con la Sra. LIGIA (hermana) en calidad de peticionario al número telefónico 3133612523, a quien se informa datos de consulta.  Usuaria acepta información.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</si>
  <si>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ADRIANA  NAVARRO ROJAS</t>
  </si>
  <si>
    <t xml:space="preserve">AU-STD3395   ADRIANA  NAVARRO ROJAS TEL- 3102276160  ACEPTA CITA SE DAN INDICACIONES PARA ASISTIR, DICE ENTENDER .NEUROLOGÍA COMPENSAR PRESENCIAL (Primera Vez) 24/11/2022 08:12 a.m. DIANA CAROLINA TORRES CASTELLANOS
</t>
  </si>
  <si>
    <t>CARLOS URIEL ORTIZ PEREZ</t>
  </si>
  <si>
    <t>juancotb@gmail.com</t>
  </si>
  <si>
    <t>ME COMUNICO POR MEDIO DE LA PRESENTE PARA SOLICITAR AUTORIZACIÓN DE ORDEN PARA CITA NEUROLOGÍA PARA EL SEÑOR CARLOS URIEL ORTIZ PEREZ IDENTIFICADO CON CÉDULA DE CIUDADANÍA 8.268.600</t>
  </si>
  <si>
    <t xml:space="preserve">AU-STD3396  MARIA CECILIA ORTIZ HERMANA  TELEFONO 3002647530  AUTORIZACION   ACEPTA CITA
ME PERMITO INFORMARLE QUE LA CITA SOLICITADA SE PROGRAMA PARA PACIENTE IDENTIFICADO(A) CC:  8268600
PACIENTE: CARLOS URIEL ORTIZ PEREZ
CONSULTA: NEUROLOGÍA  PRESENCIAL
DÍA: 30 DE NOVIEMBRE DE 2022
HORA: 2:24 PM
PROFESIONAL: DANNY EFRAIN SANDOVAL CASTILLO	
SEDE: AMÉRICAS (AV. AMÉRICAS No 65- 09 FRENTE A LA ESTACIÓN DE TRANSMILENIO PRADERA)
POR FAVOR ASISTIR CON AUTORIZACIÓN VIGENTE, DOCUMENTO IDENTIDAD, LLEGAR 20 MINUTOS ANTES  
</t>
  </si>
  <si>
    <t>MARIELA  PINZON VEGA</t>
  </si>
  <si>
    <t>pinzonvmariel@gmail.com</t>
  </si>
  <si>
    <t>CONSULTA MEDICINA FAMILIAR</t>
  </si>
  <si>
    <t xml:space="preserve">teniendo en cuenta PQRS, radicada por usuria, se realiza verificación en el sistemas, paciente ya tiene cita de medicina familiar programada para el día 08/11/2022 con la Dra. Hellen Perilla </t>
  </si>
  <si>
    <t>PEDRO ELIAS BARRERA BERMUDEZ</t>
  </si>
  <si>
    <t>barrerap1075@gmail.com</t>
  </si>
  <si>
    <t>SE SOLICITA POR FAVOR, INDICAR POR QUÉ DESDE EL MES DE ABRIL QUE ME DIERON LA ORDEN MÉDICA,  NO HA SIDO POSIBLE QUE ME PUEDAN AGENDAR UNA CITA ME DIJERON QUE ME LLAMABAN Y A LA FECHA NADA, POR MÁS QUE EN MÁS DE UNA OCASIÓN SE HA PREGUNTADO Y LA RESPUESTA ES SIEMPRE LA MISMA ESTAR ATENTO A LLAMADA...</t>
  </si>
  <si>
    <t xml:space="preserve">POR MEDIO DEL PRESENTE SE INFORMA QUE SE ENTABLO0 COMUNICACIÓN CON PACIENTE AL NÚMERO 3204587905, DONDE SE LE COMUNICA AGENDAMIENTO DE CITA PARA EL DÍA 11/11/2022 A LAS 2:40 CON LA PROFESIONAL ADRIANA LEAL. PACIENTE CONFIRMA ASISTENCIA </t>
  </si>
  <si>
    <t xml:space="preserve">BUENAS NOCHES, MILES DE GRACIAS, AHORA TENEMOS UN INCONVENIENTE NO NOS ENTREGAN LA METADONA Y LA BUPRENORFINA YA QUE AUDIFARMA NOS DICE QUE TIENE QUE ESTAR EN FÓRMULAS SEPARADAS Y LA DOCTORA LA HIZO EN LA MISMA RECETA LAS 2, AGRADECEMOS LA COLABORACIÓN PARA QUE SEA RÁPIDA LA FORMULACIÓN YA QUE YO QUE SOY LA PACIENTE NO TENGO MEDICACIÓN DESDE HACE 8 DÍAS Y ME PREOCUPA QUE DE SEGUIR ASÍ LO MÁS SEGURO ES QUE TENGA QUE RECURRIR A HOSPITALIZACIÓN DE NUEVO LO CUAL NO ES EL OBJETIVO. 
PERSISTE EL INCONVENIENTE CON AUDIFARMA, LA DOCTORA MUY AMABLEMENTE ME HIZO LAS NUEVAS FÓRMULAS PERO, AHORA NOS DICEN QUE ELLOS NO MANEJAN LA PRESENTACIÓN METADONA DE 20 MG, QUE LA FÓRMULA DEBE DECIR ENTONCES QUE ES METADONA EN PRESENTACIÓN DE 10 O DE 40 MG.
</t>
  </si>
  <si>
    <t>ES PROCEDENTE EMITIR QUE SE ENVIO COMENTARIOS AL AREA ENCARGADA QUIEN MANIFESTÓ QUE SE REALIZÓ CORRECCION DE ORDENES MÉDICAS LAS CUALES FUERON ENTREGADAS AL FAMILAIR CON EL OBJETIVO DE CONTINUAR TRAMITES CORRESPONDIENTES.</t>
  </si>
  <si>
    <t>GLORIA MIREYA SABOYA ROMERO</t>
  </si>
  <si>
    <t>saboya.g24@gmail.com</t>
  </si>
  <si>
    <t>DE LA MANERA MÁS ATENTA SOLICITO ME AYUDEN CON COPIA DE LAS ÓRDENES DE EXÁMENES MÉDICOS QUE ME ORDENÓ EL DOCTOR BENJAMÍN YA QUE REVISANDO NO ENCUENTRO UNO DE UNA BIOPSIA DE GLÁNDULA SALIVAL QUE ESTÁ DESCRITO EN LA HISTORIA CLÍNICA.</t>
  </si>
  <si>
    <t xml:space="preserve">MARIA CRISTINA DE ROBLES </t>
  </si>
  <si>
    <t>rcv.ecopetrol@clinicos.com.co</t>
  </si>
  <si>
    <t xml:space="preserve">ESTA MUY MOLESTA DEBIDO A QUE EL DIA 15/09/2022 QUE TUVO VALORACION DOMI CON EL DOCTOR JAVIER RODRIGUEZ PACIENTE QUEDA INCONFORME CON EL SERVICIO REFIERE QUE TODO EL TIEMPO EL DOCTOR SE LA PASAO CON SU CELULAR EN LA MANO MIENTRAS ELLA IBA A LAVARSE LAS MANOS Y REGRESA EL DOCTOR SE ENCONTRABA EN UNA POSE EN SU SALA RECOSTADO QUE LE MOLESTO A LA PACIENTE NISIQUIERA SE TOMO EL TIEMPO PARA DECIR BUENOS DIAS ESA ES LA CALIDAD DE PROFESIONALES QUE MANEJAN SE LE OFRECE OTRA VM CON OTRO MEDICO NO ACEPTA </t>
  </si>
  <si>
    <t>CECILIA  DIAZ DE BELTRAN</t>
  </si>
  <si>
    <t xml:space="preserve">PREFIERE SEAN PRESENCIAL PIERDIO LA CREAIBILIDAD DESPUES DE UN CHASCO QUE ELLA TUVO FRENTE A UN MEDICAMENTO ORENADO POR LA DOCTOR NUNCA LLEGO 
</t>
  </si>
  <si>
    <t>MARIA ANA SILVIA DE JESUS MARTINEZ CASTILLO</t>
  </si>
  <si>
    <t>fredy_garxon@hotmail.com</t>
  </si>
  <si>
    <t>AGRADEZCO SU AMABLE COLABORACIÓN ENVIÁNDOME MIPRES DE LA PACIENTE MARÍA ANA SILVIA DE JESÚS MARTÍNEZ C.C 21.030.986 EPS COMPENSAR, PAÑALES, EL MÉDICO TRATANTE NOS DICE QUE YA DEBE ESTAR PUES REALIZO LA SOLICITUD A INICIO DE MES</t>
  </si>
  <si>
    <t>cristinapastorcandia@hotmail.com</t>
  </si>
  <si>
    <t xml:space="preserve">LA PRESENTE ES PARA SOLICITA MUY RESPETUOSAMENTE EL SERVICIO DE TRANSPORTE TENIENDO EN CUENTA QUE USTEDES SON EL PROVEEDOR ASIGNADO DOMICILIARIO POR LA EPS COMPENSAR
LAS CITAS SON LAS SIGUIENTES, ADICIONO LAS IMÁGENES DE LAS AUTORIZACIONES CON LAS FECHAS Y LAS DIRECCIONES CORRESPONDIENTES EN LAS MISMAS AUTORIZACIONES, RUEGO EL FAVOR ME PUEDAN COLABORAR ENTENDIENDO EL ESTADO DE DISCAPACIDAD VISUAL, FÍSICA Y MOTORA DEL PACIENTE ANOTADO EN SU CARNET EXPEDIDO POR LA SECRETARIA DE SALUD Y CON LAS CARACTE-RIZACIONES ANOTADAS, ADEMÁS DE LA EDAD 80 AÑOS   Y LOS DIFERENTES DIAGNÓSTICOS QUE IMPOSIBILITAN SUS DESPLAZAMIENTOS. ESTOS EXÁMENES SON VITALES PARA EL DESARROLLO CLÍ-NICO INTEGRAL DE LA PACIENTE, ES DE RESALTAR QUE LA PACIENTE TIENE TUTELA CON EL TRANS-PORTE DESCRITO DE FORMA TAXATIVA N 20131532 ALLEGADO A LA EPS COMPENSAR Y  A LA IPS CLÍNICOS. 
-POR OTRO LADO LA PSIQUIATRA AUMENTA EL NÚMERO DE TERAPIAS A 8 EN EL MES Y LO MISMO HACE LA ORTOPEDISTA , PERO LASTIMOSAMENTE NO SE VE MATERIALIZADA LAS TERAPIAS YA QUE LAS TERAPEUTAS NO HAN VUELTO AL DOMICILIO Y PARECE NO SABEN QUE LAS TERAPIAS SON AU-MENTAS POR LAS ESPECIALISTAS, POR ELLOS SOLICITO SE CONFIRME EL AUMENTO EN EL NÚMERO DE TERAPIAS Y SE INFORME A LAS TERAPEUTAS O EN SU DEFECTO SI ELLAS POR SU TIEMPO NO PUE-DEN REALIZARLAS, UN CAMBIO DE LAS MISMAS PARA QUE SE PUEDAN CUMPLIR LOS ESTIPULADO POR LAS ESPECIALISTAS PSIQUIATRA Y ORTOPEDISTA COMO LO REGISTRAN EN SUS HISTORIAS CLÍNI-CAS 1 EXAMEN GAMMAGRAFÍA DE TIROIDES VIERNES 04 DE NOVIEMBRE 2022 A LAS 3.15 PM EN LA SEDE DE LAS AMÉRICA, IDIME 2 EXAMEN DE ELECTROENCEFALOGRAMA NOCTURNO A LAS 5.50 PM SEDE AMÉRICAS IPS CLÍNICOS FECHA 04 DE NOVIEMBRE DE 2022 3 EXAMEN NEURO CONDUCCIÓN Y ELECTROMIOGRAFÍA MIEMBROS INFERIORES A LAS 10.15 AM EL DIA 09 DE NOVIEMBRE 2022 EN LA SEDE DE UPS ISOMHER SEDE NORTE 4 CITA EL 08 DE NOVIEMBRE EN CAIRE SEDE  AMÉRICAS A LAS 2.PM CITA DE SOMNOLOGIA 5 CITA EL 10 NOVIEMBRE CITA DE DENSIOMETRIA ÓSEA  SEDE AMÉRICAS 
</t>
  </si>
  <si>
    <t>ES PROCEDENTE EMITIR QUE SE ENVIÓ COMENTARIOS AL ÁREA ENCARGADA QUIEN MANIFESTÓ QUE YA SE REALIZÓ GESTIÓN DEL SERVICIO DE TRANSPORTE CON EL OBJETIVO DE BRINDAR UN SERVICIO DE MANERA OPORTUNA. RECUERDE ESTAR DISPONIBLE UNA HORA ANTES DE CADA ASIGNACIÓN.</t>
  </si>
  <si>
    <t xml:space="preserve">DESDE HACE VARIOS MESES HEMOS ESTADO SOLICITANDO Y ESPERANDO LA ASIGNACIÓN DE UNA CITA CON EL ORTOPEDISTA PARA LA PACIENTE DOMICILIARIA FLOR ALBA MARCIALES, CITA QUE FI-NALMENTE FUE ASIGNADA POR LA EPS COMPENSAR PARA EL 8 DE SEPTIEMBRE Y PARA LA CUAL SO-LICITAMOS EL TRANSPORTE BÁSICO PARA QUE LA PACIENTE LOGRAR ASISTIR A LA CITA Y LA RES-PUESTA DE LA IPS CLINICOS FUE EN SU MOMENTO QUE DICHA ESPECIALIDAD ESTÁ DENTRO DEL PLAN DOMICILIARIO Y POR ESTA RAZÓN NO FUE SUMINISTRADO EL SERVICIOS DE TRANSPORTE Y A LA FECHA TAMPOCO HA SIDO ASIGNADA DE NUEVO LA CITA CON EL ESPECIALISTA POR LA IPS CLÍNI-COS.
EL DÍA DE HOY LA PACIENTE TUVO LA VISITA DEL MÉDICO DOMICILIARIO QUIEN VUELVE A INSISTIR EN LA NECESIDAD DE LA CONSULTA CON EL ORTOPEDISTA PORQUE ENCUENTRA EN LOS RESULTA-DOS LA PACIENTE UNA FISURA EN LA CADERA Y PREVÉ QUE SEA DE CIRUGÍA. SRES CLINICOS, AGRA-DECEMOS POR FAVOR ASIGNAR A LA PACIENTE DE MANERA URGENTE LA CITA CON EL ESPECIALISTA PARA SE VALORADA Y CONTINUE SU TRATAMIENTO MEDICO ADECUADAMENTE, EN CASO DE NO CONTAR EN EL CORTO TIEMPO CON EL ESPECIALISTA O LA CITA POR FAVOR INFORMAR PARA QUE LA CITA PUEDA SER REUBICADA EN LA EPS COMPENSAR COMO ESTA PROGRAMADA DESDE EL INICIO.
</t>
  </si>
  <si>
    <t>ES PROCEDENTE EMITIR QUE SE REALIZÓ REVISIÓN DEL CASO Y SE ENVIÓ COMENTARIOS AL AREA ENCARGADA QUIEN MANIFESTÓ QUE SE REALIZÓ ASIGNACIÓN DEL SERVICIO DE ORTOPEDIA PARA EL DÍA 02 DE NOVIEMBRE DEL 2022, EN EL DOMICILIO DEL PACIENTE.  ATENCIÓN QUE SE DESARROLLÓ BAJO LOS PROTOCOLOS MÉDICOS ESTABLECIDOS, SE EVIDENCIA QUE PROFESIONAL QUIEN ORDENO CONTROL EN 4 MESES LO QUE CORRESPONDE PARA EL MES DE MARZO 2023.</t>
  </si>
  <si>
    <t xml:space="preserve">BUENOS DÍAS ESTOY SOLICITANDO  TRANSPORTE  PARA ESA CITA GRACIAS POR FAVOR CONFIR-MAR </t>
  </si>
  <si>
    <t>ARACELLY  CAMARGO DE RODRIGUEZ</t>
  </si>
  <si>
    <t>Jennykaro1012@gmail.com</t>
  </si>
  <si>
    <t>SE COMUNICA LA SEÑORA ARACELLY CAMARGO DE RODRIGUEZ SOLICITANDO ENVIO DE MEDICAMENTOS</t>
  </si>
  <si>
    <t>"Señor(a)
ARACELLY  CAMARGO DE RODRIGUEZ
Jennykaro1012@gmail.com
EPS Capital salud
Reciba un cordial saludo,
En atención a su solicitud recibida en días anteriores, en donde nos manifiesta las presuntas inconsistencias en cuanto a la demora en la entrega de Medicamentos; se procede a emitir respuesta en los siguientes términos:
Se precisa que se realizaron todas las gestiones desplegadas para garantizar la prestación de los servicios en salud en cuanto a la entrega de medicamentos, por lo tanto, se realizara él envió de sus medicamentos a partir del día 09 de noviembre de 2022.
Para nosotros es muy importante conocer los comentarios y sugerencias de nuestros usuarios, con el fin de mejorar nuestros servicios de manera continua y oportuna.
Por último, agradecemos las observaciones que realiza con el ánimo de mejorar nuestros servicios y es de nuestro interés manifestar que como Institución Prestadora de Servicios de Salud estamos comprometidos con nuestros usuarios y dispuestos a servirle en todo lo que se encuentra a nuestro alcance.</t>
  </si>
  <si>
    <t>MABEL  RODRIGUEZ ESCOBAR</t>
  </si>
  <si>
    <t>mabeluch56@hotmail.com</t>
  </si>
  <si>
    <t xml:space="preserve">ME AGENDARON CITA DOMICILIARIA EN HORAS DE LA TARDE, POR SOLICITUD MIA, DEBIDO A QUE TENÍA LA MAÑANA AGENDADA CON ANTERIORIDAD. SIN EMBARGO, LA PROFESIONAL DE MEDICINA GENERAL LLEGÓ A LAS 7:46 AM, CUANDO ESTABA ENTRANDO A LA DUCHA. MUY APENADA TUVE QUE PEDIR QUE ME HICIERA LA VISITA EN HORAS DE LA TARDE COMO SE HABÍA ACORDADO CON  LA PERSONA QUE ME LLAMÓ A DARME LA CITA. LLAMÉ PARA EXPLICARLE A LA. SEÑORITA LA RAZÓN POR LA QUE HABÍA RECHAZADO LA CONSULTA, Y ME DICE QUE YA ME CONFIRMA SI ME ATIENDEN EN LA TARDE Y ES LA HORA 12: 36 Y AUN NO RECIBO DICHA CONFIRMACIÓN. EN MEDIO DE LA LLAMADA ME. DICE ESA SEÑORITA QUE LE PIDIO A LA MÉDICA DEVOLVERSE A MI DOMICILIO, TENIENDO QUE VOLVER A EXPLICAR QUE NO.. NO, HASTA LA TARDE, PERO REITERO AÚN NO ME CONFIRMAN LA. VISITA MEDICA. ASI LAS COSAS, DEBERÍA SOLICITAR CANCELACIÓN DE LA CITA POR ESTE MEDIO. </t>
  </si>
  <si>
    <t>RESPECTO AL REQUERIMIENTO PRESENTADO NOS PERMITIMOS INFORMAR QUE SE REALIZÓ REVISIÓN DEL CASO Y SE ENVIÓ COMENTARIOS AL ÁREA ENCARGADA QUIEN MANIFESTÓ QUE SE REALIZÓ PROGRAMACIÓN DEL SERVICIO DE MEDICINA GENERAL PARA EL DÍA 04 DE NOVIEMBRE DEL 2022, POR FAVOR ESTAR DISPONIBLE. </t>
  </si>
  <si>
    <t>EDWIN JAVIER JIMENEZ DAZA</t>
  </si>
  <si>
    <t>solicitudhistoriasclinicas@famisanar.com.co</t>
  </si>
  <si>
    <t>CON EL FIN DE ANALIZAR EL CASO COMO PARTE DE LA DIRECCIÓN DE CALIDAD PARA LA AUDITORIA DE CALIDAD EN SALUD, NOS PERMITIMOS SOLICITAR COPIA DE LA HISTORIA CLÍNICA COMPLETA DE TODAS LAS ATENCIONES PRESTADAS A EDWIN JAVIER JIMENEZ DAZA CC 82394951 EN SU INSTITUCIÓN, PARA EFECTOS DE CONTROL Y CALIDAD SE REQUIERE HISTORIA CLÍNICA LAS DOS ULTIMAS ATENCIONES DE REUMATOLOGIA O DE LA IPS LA ANTERIOR PETICIÓN TIENE SUSTENTO EN LA NORMATIVA VIGENTE, EN ESPECIAL EN EL DECRETO 780 DE 2016 ÚNICO DE SALUD, QUE SEÑALA:</t>
  </si>
  <si>
    <t xml:space="preserve">BUENAS TARDES PARA SABER UNA INFORMACIÓN  CLARA SOBRE  LA ATENCIÓN DOMICILIARIA DE LA PACIENTE NELLY RODRIGUEZ CC51771762 YA QUE SE A LLAMADO Y EL ASESOR  INFORMA QUE COMPENSAR ENVIO UNA DIRECTRIZ  UNA LISTA DE PACIENTES QUE REGRESARON DEL PROGRAMA Y COMPENSAR  ME INFORMA QUE LA PACIENTE  ESTÁ ACTIVA CON LA ATENCIÓN  CON UDS POR FAVOR ME PUEDEN ACLARAR EL TEMA GRACIAS </t>
  </si>
  <si>
    <t>ES PROCEDENTE EMITIR QUE SE ENVIÓ COMENTARIOS AL ÁREA ENCARGADA, QUIEN MANIFIESTA QUE EL EGRESO DEL PROGRAMA DOMICILIARIO OFRECIDO POR CLINICOS PROGRAMAS DE ATENCIÓN INTEGRAL S.A.S, SE DEBE POR SOLICITUD INTERNA DE LA EPS COMPENSAR, QUIEN SOLICITA EGRESO ADMINISTRATIVO. </t>
  </si>
  <si>
    <t>MARIA TERESA MARTINEZ DE GONZALEZ</t>
  </si>
  <si>
    <t>elaugomar@gmail.com</t>
  </si>
  <si>
    <t xml:space="preserve">
BUENAS TARDES, MI NOMBRE ELSA GONZALEZ ,HIJA DE LA PACIENTE MARÍA TERESA MARTÍNEZ PULIDO CON CC.41.319.915 Y PARA MI NO FUE CLARO UNA MEDICACIÓN, COMO TOMARLA  QUISIERA SI ES POSIBLE EL CELULAR DEL DOCTOR ALEJANDRO NIÑO RIVEROS O EN SU DEFECTO MI CELULAR ES 3173455794 ES MUY IMPORTANTE PUES MI MADRE ESTÁ CON MUCHO DOLOR .
</t>
  </si>
  <si>
    <t>SE ENVIA RECOEMNDACIÓN DEL MEDICAMENTO</t>
  </si>
  <si>
    <t xml:space="preserve">RAMIRO ACOSTA CARVAJAL </t>
  </si>
  <si>
    <t>djcuevas@epssanitas.com</t>
  </si>
  <si>
    <t>MEDICINA FÍSICA Y DEL DEPORTE</t>
  </si>
  <si>
    <t>AGRADEZCO SU APOYO EN LA ASIGNACIÓN DE CITA PARA DAR SOLUCIÓN DE FONDO: CITA CONTROL DE MEDICINA DEL DEPORTE:   N° 201908116</t>
  </si>
  <si>
    <t>EN NOMBRE DE CLÍNICOS PROGRAMAS DE ATENCIÓN INTEGRAL SAS IPS., Y ATENDIENDO SU COMUNICACIÓN RECIBIDA EN DÍAS ANTERIORES, EN LA CUAL NOS SOLICITA PROGRAMACION DE CONSULTA ESPECIALIZADA DE MEDICINA DEL DEPORTE; NOS PERMITIMOS COMUNICARLE QUE NO ES PROCEDENTE DAR CONTINUIDAD A SU SOLICITUD, EN VIRTUD DE QUE  EL SERVICIO NO SE ENCUENTRA ACTUALMENTE  CONTRATADO CON USTEDES.</t>
  </si>
  <si>
    <t xml:space="preserve">HELIBERTO NOMELIN </t>
  </si>
  <si>
    <t>anguie.perez@nuevaeps.com.co</t>
  </si>
  <si>
    <t>SOLICITAMOS SU AMABLE COLABORACIÓN CON RELACIÓN AL CASO DEL ASUNTO. SE TRATA DEL USUARIO NOMELIN HELIBERTO IDENTIFICADO CON CC 83220977, EL CUAL DE ACUERDO CON DOCUMENTOS APORTADOS POR EL EMPLEADOR FUE ATENDIDO POR USTEDES EN LA IPS CLINICOS FLORENCIA ZOMAC EL 13 DE SEPTIEMBRE DE 2022, SE REPORTA QUE LA INCAPACIDAD SE ENCUENTRA EN FORMATO WORD. AGRADEZCO, SE GESTIONE LA VERIFICACIÓN DE AUTENTICIDAD DE LOS CERTIFICADOS DE INCAPACIDADES ADJUNTOS A ESTE OFICIO, PRESENTADOS POR EL AFILIADO NOMELIN HELIBERTO A SU EMPLEADOR, LO ANTERIOR, PARA REALIZAR EL RESPECTIVO PROCESO DE AUDITORÍA INTERNA Y DAR RESPUESTA A LA SOLICITUD DEL EMPLEADOR. AGRADECEMOS CONFIRMAR: 1. SI EL AFILIADO FUE ATENDIDO EN SU INSTITUCIÓN EN LOS DÍAS QUE SOPORTAN DICHOS CERTIFICADOS 2. INDICAR SI LOS MÉDICOS, QUE APARECEN FIRMANDO TRABAJAN CON USTEDES EN ESTA INSTITUCIÓN. 3. SI EL PROFESIONAL QUE APARECE FIRMANDO ATENDIÓ AL SEÑOR NOMELIN HELIBERTO. 4. INFORMAR SI SE GENERÓ O NO LAS INCAPACIDADES MÉDICAS. 5. EN CASO AFIRMATIVO, SOLICITAMOS REMITIR LAS INCAPACIDADES EXPEDIDAS DESDE DICHA INSTITUCIÓN. 6. CONFIRMAR, SI LOS FORMATOS O CARACTERÍSTICAS DEL CERTIFICADO CORRESPONDEN A LA ESTRUCTURA GRAFICA QUE MANEJA LA INSTITUCIÓN. 7. INDICAR SI LA INSTITUCIÓN ACTUALMENTE TIENE APROBADA LA FIRMA DIGITAL. POR ANTICIPADO MIL GRACIAS POR SU GESTIÓN. QUEDAMOS MUY ATENTOS A SU INFORME DE LA AUDITORÍA REALIZADA EN ESE CASO EN PARTICULAR.</t>
  </si>
  <si>
    <t xml:space="preserve">DE ACUERDO CON SU SOLICITUD, SE PROCEDIÓ A VALIDAR EN NUESTRO SISTEMA DE INFORMACIÓN - REGISTRO DE HISTORIAS CLÍNICAS Y NO SE EVIDENCIA NINGÚN TIPO DE ATENCIÓN PARA EL USUARIO HELIBERTO NOMELIN IDENTIFICADO CON CEDULA DE CIUDADANÍA NO. 83220977, POR LO TANTO, NO ES POSIBLE EMITIR RESPUESTA A SU REQUERIMIENTO. </t>
  </si>
  <si>
    <t>PACIENTE MANIFIESTA FELICITACIONES POR LA EXCELENTE EXPERIENCIA DE SERVICIO</t>
  </si>
  <si>
    <t>SE ENVIA RTA A COMENTARIOS SOBRE FELICITACIÓN</t>
  </si>
  <si>
    <t xml:space="preserve">USUARIA MANIFIESTA FELICITACIONES A TODO EL PERSONAL MEDICO, ASISTENCIAL Y ADMINISTRATIVO DE LA SEDE AMERICAS </t>
  </si>
  <si>
    <t>SEÑOR(A) 
ROSA ADELA ECHAVARRIA ARANGO
ROSITAECHAVARRIAARANGO@GMAIL.COM
CIUDAD
ASUNTO: FELICITACIONES 
ENTIDAD: CAPITAL SALUD
APRECIADO(A),
TENIENDO EN CUENTA LA SOLICITUD INSTAURADA POR USTED EN LA QUE MANIFIESTA FELICITAR NUESTRO PERSONAL FRENTE A LA PRESTACIÓN DE SERVICIOS BRINDADOS A LA PACIENTE ROSA ADELA ECHAVARRIA ARANGO; NOS PERMITIMOS INFORMAR: 
FRENTE AL REQUERIMIENTO
PARA CLÍNICOS PROGRAMAS DE ATENCIÓN INTEGRAL SAS IPS, ES UN ORGULLO CONOCER LA SATISFACCIÓN QUE LE HAN GENERADO NUESTROS SERVICIOS OFERTADOS POR PARTE DE NUESTRO PERSONAL MÉDICO - ADMINISTRATIVO; ES POR ESTA RAZÓN QUE CLÍNICOS IPS, CADA DÍA BUSCA BRINDAR UNA ATENCIÓN INTEGRAL, HUMANIZADA Y PERMANENTE A CADA UNO DE NUESTROS PACIENTES, CONFORME A SUS NECESIDADES.
DEL MISMO MODO ES IMPORTANTE INFORMAR QUE SU RECONOCIMIENTO FUE NOTIFICADO AL ÁREA ENCARGADA, CON EL FIN DE SEGUIR OFRECIENDO LA MEJOR ATENCIÓN, ASÍ MISMO RESALTAMOS QUE PARA NOSOTROS ES MUY IMPORTANTE CONOCER SUS RECONOCIMIENTOS, CON EL FIN DE SEGUIR PRESTANDO NUESTROS SERVICIOS DE MANERA CONTINUA Y OPORTUNA. 
POR ÚLTIMO, AGRADECEMOS SU COMUNICACIÓN, ESTAMOS SIEMPRE DISPUESTOS A MEJORAR NUESTROS SERVICIOS Y ES DE NUESTRO INTERÉS MANIFESTAR QUE COMO INSTITUCIÓN PRESTADORA DE SERVICIOS DE SALUD ESTAMOS COMPROMETIDOS CON NUESTROS USUARIOS Y DISPUESTOS A SERVIRLES EN TODO LO QUE SE ENCUENTRA A NUESTRO ALCANCE.</t>
  </si>
  <si>
    <t>SONIA ESPERANZA GALINDO PARRA</t>
  </si>
  <si>
    <t>MAMIPARRA0@GMAIL.COM</t>
  </si>
  <si>
    <t xml:space="preserve">USUARIA SUGIERE REVISAR Y/O MODIFICAR EL PROCESO DE RECEPCIÓN Y ENTREGA DE TURNOS </t>
  </si>
  <si>
    <t>JUAN SEBASTIAN SEPULVEDA GONZALEZ</t>
  </si>
  <si>
    <t>JAVARGASB@compensarsalud.com</t>
  </si>
  <si>
    <t xml:space="preserve">SOLICITUD DE PROGRAMACIÓN ELECTROENCEFALOGRAMA COMPUTARIZADO </t>
  </si>
  <si>
    <t xml:space="preserve">Servicio: Neurologia Pediatrica
Fecha y Hora: 21/11/2022 11:30 am
Profesional: JOHANN SEBASTIAN ORTIZ DE LA ROSA
Sede: calle 98
Nota: Se indica datos al número de contactoá 3112880272 - papá Jorge Sepulveda acepta información </t>
  </si>
  <si>
    <t>FREDY  CASTELLANOS ARANGO</t>
  </si>
  <si>
    <t xml:space="preserve">Servicio: neurologia
Fecha y Hora: 05/12/2022 3:30 pm
Profesional: ANDREA PAOLA CAMARGO ROJAS
Sede: CALLE 98
Nota: Se indica datos al número de contacto 3213449193- Usuario acepta información </t>
  </si>
  <si>
    <t xml:space="preserve">SOLICITUD DE PROGRAMACIÓN ESTUDIO DE MONITORIZACION ELECTROENCEFALOGRAFICA POR VIDEO Y RADIO </t>
  </si>
  <si>
    <t xml:space="preserve">Servicio: MONITORIZACIÓN
Fecha y Hora: 17/11/2022 12:00 PM
Sede: Americas
Nota: Se indica datos al número de contacto 3213449193 - Usuario acepta información </t>
  </si>
  <si>
    <t>MIREYA DEL CARMEN BECERRA HERNANDEZ</t>
  </si>
  <si>
    <t xml:space="preserve">Servicio: Neurologia 
Fecha y Hora:03/01/2023 10:30 AM
Profesional: JUAN DIEGO VARGAS JARAMILLO
Sede: calle 98
Nota: Se indica datos al número de contacto 3123619910 - Usuario acepta información </t>
  </si>
  <si>
    <t>LAURA NATALIA BOLIVAR ROMERO</t>
  </si>
  <si>
    <t xml:space="preserve">      ASIGNADA EL DÍA 28/10/2022
   EN ATENCIÓN A SU COMUNICADO RECIBIDO POR ESTA COORDINACIÓN DONDE NOS SOLICITA ASIGNACIÓN DE CONSULTA MÉDICA ESPECIALIZADA PARA EL (LA) PACIENTE LAURA NATALIA BOLIVAR ROMERO  IDENTIFICADO(A) CON CC NO. 1070627066; QUEREMOS MANIFESTARLE QUE TODOS LOS ASPECTOS DE SU COMUNICACIÓN FUERON REVISADOS CON DETENIMIENTO E INTERÉS. 
 DE ACUERDO CON SU SOLICITUD Y PREVIA VERIFICACIÓN, SE ASIGNA CITA MÉDICA ESPECIALIZADA, DE LA SIGUIENTE MANERA: 
   ESPECIALIDAD: NEUROLOGÍA
  DIA: JUEVES
  FECHA: 10 DE NOVIEMBRE DE 2022 
  HORA: 10:24 AM
  PROFESIONAL: LESLIE YADIRA ORTEGA HERNÁNDEZ	
   SEDE: CALLE 98 (CARRERA 15 NO 98 -37 BARRIO CHICO)
  NOTA: POR FAVOR ASISTIR CON AUTORIZACIÓN VIGENTE, DOCUMENTO IDENTIDAD Y LLEGAR CON 20 MINUTOS DE ANTICIPACIÓN PARA TRÁMITES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 </t>
  </si>
  <si>
    <t>LAURA TATIANA LOPEZ GARCIA</t>
  </si>
  <si>
    <t>AU-STD3421  LAURA TATIANA LOPEZ GARCIA TELEFONO 3223651239 AUTORIZACION 220073636419718  ACEPTA CITA
ME PERMITO INFORMARLE QUE LA CITA SOLICITADA SE PROGRAMA PARA PACIENTE IDENTIFICADO(A) CC:  1000327851
PACIENTE: LAURA TATIANA LOPEZ GARCIA
CONSULTA: ELECTROENCEFALOGRAMA 
DÍA: 18 DE NOVIEMBRE DE 2022
HORA: 12:00 PM
PROFESIONAL: CASTILLO PRADA ANDREA PAOLA
SEDE: AMÉRICAS (AV. AMÉRICAS No 65- 09 FRENTE A LA ESTACIÓN DE TRANSMILENIO PRADERA) 
POR FAVOR ASISTIR CON AUTORIZACIÓN VIGENTE, DOCUMENTO IDENTIDAD, LLEGAR 20 MINUTOS ANTES
PREPARACION</t>
  </si>
  <si>
    <t>FANNY  FARFAN ALVAREZ</t>
  </si>
  <si>
    <t xml:space="preserve">RECIBA UN CORDIAL SALUDO, 
EN ATENCIÓN A SU COMUNICADO RECIBIDO POR ESTA COORDINACIÓN DONDE NOS SOLICITA ASIGNACIÓN DE CONSULTA MÉDICA ESPECIALIZADA DE NEUROLOGÍA PARA EL (LA) PACIENTE FANNY  FARFAN ALVAREZ  IDENTIFICADO(A) CON CC NO. 41597781; QUEREMOS MANIFESTARLE QUE TODOS LOS ASPECTOS DE SU COMUNICACIÓN FUERON REVISADOS CON DETENIMIENTO E INTERÉS. 
DE ACUERDO CON SOLICITUD Y PREVIA VERIFICACIÓN, SE ESTABLECE COMUNICACIÓN CON PACIENTE EL DÍA 03/11/2022 AL No 3124359192, QUIEN MANIFIESTA QUE YA CUENTA CON PROGRAMACIÓN DE LA SIGUIENTE MANERA: 
ESPECIALIDAD: NEUROLOGÍA
DIA: 
FECHA: 28 DE DICIEMBRE DE 2022
HORA: 2:00 PM
PROFESIONAL: OSCAR F.
LUGAR: HOSPITAL UNIVERSITARIO SAN IGNACIO
DIRECCIÓN: CRA 7° # 40-62
AGRADECE GESTIÓN.
 </t>
  </si>
  <si>
    <t>NATALIA  CLAVIJO ECHAVARRIA</t>
  </si>
  <si>
    <t>AU-STD3423  EN ATENCIÓN A SU COMUNICADO RECIBIDO POR ESTA COORDINACIÓN DONDE NOS SOLICITA ASIGNACIÓN DE CONSULTA MÉDICA ESPECIALIZADA PARA EL (LA) PACIENTE NATALIA  CLAVIJO ECHAVARRIA IDENTIFICADO(A) CON CC NO. 1016086077; QUEREMOS MANIFESTARLE QUE TODOS LOS ASPECTOS DE SU COMUNICACIÓN FUERON REVISADOS CON DETENIMIENTO E INTERÉS. 
DE ACUERDO CON SU SOLICITUD Y PREVIA VERIFICACIÓN, SE ASIGNA CITA MÉDICA ESPECIALIZADA, DE LA SIGUIENTE MANERA: 
AUTORIZACIÓN  223056550431650 
ESPECIALIDAD: NEUROLOGÍA
DIA: SABADO
FECHA:  19 DE NOVIEMBRE DE 2022
HORA: 09:00 AM
PROFESIONAL: LESLIE YADIRA ORTEGA HERNÁNDEZ	
SEDE: CALLE 98 (CRA 15 NO 98 - 37 BARRIO CHICO)
NOTA: POR FAVOR ASISTIR CON AUTORIZACIÓN VIGENTE, DOCUMENTO IDENTIDAD Y LLEGAR CON 20 MINUTOS DE ANTICIPACIÓN PARA TRÁMITES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 </t>
  </si>
  <si>
    <t>YENNY KATERINE PRECIADO HORTUA</t>
  </si>
  <si>
    <t xml:space="preserve">AU-STD3424  LUZ HORTUA- MADRE-   TEL- 3124500776- 2295542  ACEPTA CITA SE DAN INDICACIONES PARA ASISTIR, DICE ENTENDER  NEUROLOGÍA COMPENSAR PRESENCIAL (Control) 22/11/2022 05:00 p.m. LORENA KATHERINE CASAS DUARTE
</t>
  </si>
  <si>
    <t>MANUEL ALBERTO LONDONO BOCANEGRA</t>
  </si>
  <si>
    <t>CITA YA ASIGNADA POR CALL CENTER- GLADYS SOBA- 10/11/2022 07:00 a.m. ENID YAMILE BARBOSA MARTINEZ</t>
  </si>
  <si>
    <t>JOSE MIGUEL ARIAS ORTIZ</t>
  </si>
  <si>
    <t xml:space="preserve">AU-STD3426  SRA  GREES ORTIZ- MADRE   TEL- 3222780767  ACEPTA CITA SE DAN INDICACIONES PARA ASISTIR, DICE ENTENDER NEUROLOGÍA PEDIÁTRICA COMPENSAR PRESENCIAL (Primera Vez) 28/11/2022 03:00 p.m. PAULA JULIANA RODRIGUEZ SOLER
</t>
  </si>
  <si>
    <t>EN20220000471455</t>
  </si>
  <si>
    <t>LILIA DEL CARMEN RAMIREZ DE POLANCO</t>
  </si>
  <si>
    <t>REGULAR DATOS DEL AFECTADO LILIA DEL CARMEN RAMIREZ DE POLANCO CC 41357718 3132079173 VILLALOBOSMARI3141@GMAIL.COM USUARIO ACTIVO SEGÚN ADRES CON LA ENTIDAD CAJA DE COMPENSACIÓN FAMILIAR COMPENSAR CONTRIBUTIVO YO LILIA RAMIREZ SOY UNA PERSONA DE 77 AÑOS Y DENUNCIÓ QUE DE MANERA NEGLIGENTE LA EPS COMPENSAR NO ME HA ASIGNADO LA CITA DE "CONTROL POR NEUROLOGÍA" DADO QUE HACE DOS MESES ( 2022/08/29) EL MÉDICO TRATANTE INDICÓ EL CARÁCTER URGENTE DE ESTA CITA, PARA LA VALORACIÓN POR MI TRATAMIENTO COMO POR LA LECTURA DE UN EXAMEN "RESONANCIA MAGNÉTICA CEREBRO". EN ESTE PERÍODO DE TIEMPO SE HA LLAMADO PERMANENTEMENTE PERO NUNCA HAY AGENDA, RESPONSABILIZÓ A LA EPS COMPENSAR POR MI ESTADO DE SALUD Y LO QUE PUEDA PASARME.</t>
  </si>
  <si>
    <t xml:space="preserve">AU-STD3427- LILIA DEL CARMEN RAMIREZ DE POLANCO  TEL- 3132079173 ACEPTA CITA SE DAN INDICACIONES PARA ASISTIR, DICE ENTENDER. /// DICE CONTAR CON AUT NEUROLOGÍA MOVIMIENTOS COMPENSAR PRESENCIAL (Control) 29/11/2022 10:36 a.m. JUAN DIEGO VARGAS JARAMILLO
</t>
  </si>
  <si>
    <t>EN20220000471649</t>
  </si>
  <si>
    <t>GERMAN  CALDERON PARRA</t>
  </si>
  <si>
    <t>REGULAR, GERMAN CALDERON PARRA CC 3176785 3125765187 KAMILA-KALDERON@HOTMAIL.COM SOACHA CL 13 # 12 - 58 ESTE USUARIO ACTIVO SEGÚN ADRES CON LA ENTIDAD #CAJA DE COMPENSACIÓN FAMILIAR COMPENSAR -CM CON DIAGNÓSTICO DEMENCIA NO ESPECIFICADA, REQUIERE PROGRAMACIÓN DE CITA CON NEUROLOGÍA Y PSIQUIATRÍA, PERO NO HA SIDO POSIBLE YA QUE AL COMUNICARSE O ACERCARSE LE INDICAN QUE NO HAY AGENDA Y ESTÁ EN LISTA DE ESPERA. SOLICITA SE GARANTICE LA PROGRAMACIÓN DEL SERVICIO EN EL MENOR TIEMPO POSIBLE. SE ENVÍA PARA VALIDACIÓN Y GESTIÓN DE ACUERDO A NORMATIVIDAD VIGENTE.</t>
  </si>
  <si>
    <t>EN20220000468123</t>
  </si>
  <si>
    <t>RAFAEL  ARAQUE AREVALO</t>
  </si>
  <si>
    <t>MI NOMBRE ES RAFAEL EDUARDO ARAQUE ARÉVALO , SOY ADULTO MAYOR TENGO 84 AÑOS, ME VIENEN TRATANDO EN AL ESPECIALIDAD DE NEUROLOGÍA POR TEMBLOR EN LAS EXTREMIDADES Y PERDIDA DE MEMORIA E INSOMNIO, EL ÚLTIMO CONTROL, FUE EL 10 DE MARZO DE 2022 CON EL DR. GEOVANNY ALEXANDER CORTÉS BERNAL EN LA SEDE DE LAS AMÉRICAS NO. 65-09 , QUIEN ORDENÓ CONTROL EN TRES MESES ES DECIR PARA JUNIO DE 2022, SIN EMBARGO, HE ESTADO LLAMANDO Y RADICANDO SOLICITUDES ANTE IPS CLÍNICOS PAR ASIGNACIÓN DE LA CITA SIN CONSEGUIRLA, LA RESPUESTA QUE NO HAY AGENDA DISPONIBLE. DE MANERA CORDIAL SOLICITO SU COLABORACIÓN PARA LA ASIGNACIÓN DE LA CITA CON EL DR. GEOVANNY ALEXANDER CORTÉS BERNAL EN LA SEDE UBICADA EN LA AV. DE LAS AMÉRICAS NO. 65-09. CORDIALMENTE RAFAEL EDUARDO ARAQUE ARÉVALO CEL 3016214455</t>
  </si>
  <si>
    <t xml:space="preserve">AU-STD3430-  SRA MARIA GARCIA - ESPOSA TEL- 2606160 ACEPTA CITA SE DAN INDICACIONES PARA ASISTIR, DICE ENTENDER NEUROLOGÍA COMPENSAR PRESENCIAL (Control) 28/11/2022 09:48 a.m. JEIMY NATALIA GIRALDO URREA
</t>
  </si>
  <si>
    <t>EN20220000471842</t>
  </si>
  <si>
    <t xml:space="preserve">YADIRA CECILIA ALDANA </t>
  </si>
  <si>
    <t>REGULAR DATOS DEL AFECTADO YADIRA CECILIA ALDANA CC 52378396 3005364322 3142802359 MONICA.LORE10@HOTMAIL.COM USUARIO, SEGÚN ADRES ACTIVO CON LA ENTIDAD CAJA DE COMPENSACIÓN FAMILIAR COMPENSAR-CONTRIBUTIVO. PACIENTE QUE CUENTA CON 2 MESES DE EPISODIOS DE DOLOR INTENSO EL DÍA 23 OCTUBRE 2022 EN EL SERVICIO DE URGENCIAS ENVIAR ORDEN CON NEUROLOGÍA PARA 3 DÍAS HÁBILES Y EN COMPENSAR AGENDAN CITA DE EL DÍA 28 DE OCTUBRE 2022 CON MEDICINA GENERAL, AL ENVIAR ORDEN ME INDICAN QUE TENGO QUE ESPERAR OTROS 5 DÍAS HÁBILES PARA QUE ME AGENDEN LA CITA MEDICA, Y ESPERAR QUE TENGAN AGENDA EN ESTE PROCESO LLEVO 10 DÍAS, EN EL TAC REALIZADO EN URGENCIAS INDICAN QUE TIENE UNA LESIÓN. ES DESESPERANTE EL DOLOR.</t>
  </si>
  <si>
    <t>EN20220000471822</t>
  </si>
  <si>
    <t xml:space="preserve">GUSTAVO  GUZMAN </t>
  </si>
  <si>
    <t>DESDE SIC SAN CRISTÓBAL, USUARIO SEGÚN ADRES ACTIVO CON LA ENTIDAD #CAJA DE COMPENSACIÓN FAMILIAR COMPENSAR DEL RÉGIMEN CONTRIBUTIVO, PRESENTA DIAGNÓSTICO ENFERMEDAD RENAL CRÓNICA, NO ESPECIFICADA; REQUIERE ASIGNACIÓN DE 1.) CONSULTA DE CONTROL O DE SEGUIMIENTO POR ESPECIALISTA EN NEUROLOGÍA (890374) (IPS CLÍNICOS), 2.) GAMAGRAFIA RENAL CON DTPA (IPS RTS COLOMBIA), 3.) ECODOPPLER RENAL (ECOGRAFÍA DOPPLER DE ARTERIAS RENALES (882222) (IPS RTS COLOMBIA), AL COMUNICARSE CON LA ENTIDAD LE DICEN QUE NO HAY AGENDA DISPONIBLE, USUARIO MANIFIESTA INCONFORMIDAD EN RAZÓN A QUE ESTAS CITAS YA HABÍAN SIDO ASIGNADAS SIN EMBARGO FUERON CANCELADAS SIN REALIZARSE LA CORRESPONDIENTE REASIGNACIÓN. SE ENVÍA PARA VALIDACIÓN Y GESTIÓN DE ACUERDO A NORMATIVIDAD VIGENTE.</t>
  </si>
  <si>
    <t>El día 03 de noviembre de 2022 a las 05:48 PM, se establece comunicación con el Sr. Guillermo Acosta  en calidad de Peticionaria - Hijo al número telefónico 3022713991, con el fin de suministrar datos de programación, sin embargo solicita atención con la Dra. Karol rueda, por lo tanto se manifiesta que se cuenta con atención a partir del día 23 de noviembre, peticionario manifiesta que no aceptara valoraciones por lo tanto se estará comunicando a  nuestra linea de atención con la finalidad de programar consulta</t>
  </si>
  <si>
    <t>EN20220000471867</t>
  </si>
  <si>
    <t>ALVARO EDUARDO MOYANO ALBARRACIN</t>
  </si>
  <si>
    <t>PQRD REGULAR DATOS DEL AFECTADO: ALVARO EDUARDO MOYANO ALBARRACIN CC 19269879 3134691319 maestrepassion0827@gmail.com BOGOTÁ. D.C. CRA 10 B ESTE # 23 A 06 SUR BARRIO SAN BLAS SEGUNDO SECTOR #RAD20222100013041612, Usuario activo según ADRES con la entidad #CAJA DE COMPENSACIÓN FAMILIAR COMPENSAR CONTRIBUTIVO, SEÑORES, SUPERSALUD, POR MEDIO DE LA PRESENTE ME DIRIJO A USTEDES CON EL FIN QUE ME COLABOREN LA EPS COMPENSAR A LA CUAL ESTOY AFILIADO NO ME HA ASIGNADO CITA CON EL NEURÓLOGO INDICAN QUE NO HAY AGENDA , ACUDO A USTEDES PARA QUE POR FAVOR ME COLABOREN Y ME AYUDEN A QUE LA EPS ME AGENDE UNA CITA LO MAS PRONTO POSIBLE ASÍ PODER CONTINUAR CON EL TRATAMIENTO PARA MI ENFERMEDAD AGRADEZCO SU COLABORACIÓN QUEDO ATENTO A SU RESPUESTA MIL GRACIAS ALVARO EDUARDO MOYANO</t>
  </si>
  <si>
    <t xml:space="preserve">AU-STD3433  ALVARO EDUARDO MOYANO ALBARRACIN  TEL- 3134691319  ACEPTA CITA SE DAN INDICACIONES PARA ASISTIR, DICE ENTENDER  NEUROLOGÍA MOVIMIENTOS COMPENSAR PRESENCIAL (Control) 29/11/2022 11:00 a.m. JUAN DIEGO VARGAS JARAMILLO
</t>
  </si>
  <si>
    <t>EN20220000463156</t>
  </si>
  <si>
    <t>SANDRA MILENA FARIGUA GARCIA</t>
  </si>
  <si>
    <t>#RAD20222100012785432 USUARIO ACTIVO SEGÚN ADRES CON LA ENTIDAD #CAJA DE COMPENSACIÓN FAMILIAR COMPENSAR CONTRIBUTIVO. COMPENSAR NO ESTÁ ASIGNANDO CITAS DE ESPECIALISTA A TIEMPO. SOY PACIENTE CON EPILEPSIA Y REQUIERO CON URGENCIA UNA CITA CON NEUROLOGÍA DADO QUE SE HAN VUELTO A PRESENTAR EPISODIOS MIOCLONICOS LOS CUALES DEBEN SER REVISADOS POR EL ESPECIALISTA PARA SEGUIR CON EL TRATAMIENTO FARMACOLÓGICO Y EXÁMENES QUE REQUIERO PARA EVITAR UNA CRISIS GENERALIZADA ( CONVULSIÓN), ANTES EL MEDICO GENERAL ERA QUIEN EN CONSULTA AUTORIZABA Y LAS CITAS A ESPECIALISTAS, Y AHORA NO SOLO TOCA PRIMERO PROGRAMAR CON MEDICINA GENERAL, SINO QUE DEBEMOS PEDIR UNA NUEVA CITA CON MEDICINA INTERNA PARA QUE ME REMITAN AL NEURÓLOGO SIENDO QUE MEDICINA INTERNA NO DEBE TENER TAL TAREA, PARA COLMO LA CITAS CON MEDICINA INTERNA DEMORAN MÁS DE TRES MESES, SIN SABER AHORA CUÁNTO DEMORARÁ COMPENSAR EN ASIGNARME POR FIN AL NEURÓLOGO, ES ATERRADOR ESPERAR MÁS DE 6 PARA PODER ACCEDER A ESTE URGENTE SERVICIO, LAMENTABLE COMPENSAR NO SOLUCIONA Y SUS OPERADORAS DE SERVICIO NUNCA NOS AYUDAN A PROGRAMAR LAS CITAS, POR LO CONTRARIO, NOS DICEN QUE VAN A ESCALAR LA SOLICITUD PARA QUE NOS SOLUCIONEN EN 5 DÍAS PERO NUNCA PASA. AGRADEZCO SU INTERVENCIÓN PARA QUE ESTOS TRÁMITES E INTERMEDIACIONES INNECESARIAS NO TERMINEN EN UNA SITUACIÓN DE ENFERMEDAD MÁS GRAVE QUE YA NO PUEDA SOLUCIONARSE, REQUIERO CON URGENCIA MI CITA DE NEUROLOGÍA.</t>
  </si>
  <si>
    <t xml:space="preserve">AU-STD3434  SANDRA  FARIGUA GARCIA TELEFONO 3105104  AUTORIZACION   ACEPTA CITA
ME PERMITO INFORMARLE QUE LA CITA SOLICITADA SE PROGRAMA PARA PACIENTE IDENTIFICADO(A) CC:  52369145
PACIENTE: SANDRA  FARIGUA GARCIA
CONSULTA: NEUROLOGÍA  PRESENCIAL
DÍA: 29 DE NOVIEMBRE DE 2022
HORA: 11:36 AM
PROFESIONAL: DANNY EFRAIN SANDOVAL CASTILLO	
SEDE: AMÉRICAS (AV. AMÉRICAS No 65- 09 FRENTE A LA ESTACIÓN DE TRANSMILENIO PRADERA)
POR FAVOR ASISTIR CON AUTORIZACIÓN VIGENTE, DOCUMENTO IDENTIDAD, LLEGAR 20 MINUTOS ANTES  </t>
  </si>
  <si>
    <t>EN20220000472236</t>
  </si>
  <si>
    <t>AMPARO DEL ROSARIO GALINDO GOMEZ</t>
  </si>
  <si>
    <t xml:space="preserve">
#IVRNAL_1.3.4 USUARIO ACTIVO SEGÚN ADRES CON LA ENTIDAD #CAJA DE COMPENSACIÓN FAMILIAR COMPENSAR DEL RÉGIMEN CONTRIBUTIVO, CON DIAGNÓSTICO ENFERMEDAD DE PARKINSON. REQUIERE LA PROGRAMACIÓN DE CONSULTA POR LA ESPECIALIDAD DE NEUROLOGIA (PARA CAMBIO DE FORMULA MEDICA DEBIDO A QUE LOS MEDICAMENTOS ORDENADOS POR MEDICO GENERAL FUERON DESCONTINUADOS), USUARIO REFIERE QUE CADA VEZ QUE SE COMUNICA CON LA IPS CLINICOS LE INDICAN QUE NO HAY AGENDA DISPONIBLE, ESTA A LA ESPERA DE ESTA CONSULTA DESDE EL MES DE JULIO DE 2022 (EN ESTA FECHA DEBIA DE TENER SU CONTROL). SE SOLICITA A ENTIDAD REALIZAR LA PROGRAMACIÓN DE LA CONSULTA DE MANERA INMEDIATA CON OPORTUNIDAD DE FECHA CERCANA PARA QUE SEAN ORDENADOS NUEVAMENTE SUS MEDICAMENTOS Y LOGRE U OPORTUNO TRATAMIENTO A SU PATOLOGIA DE BASE. MOTIVO POR EL CUAL MANIFIESTA SU INCONFORMIDAD EN CUANTO A LA NO PRESTACIÓN DE LOS SERVICIOS DE SALUD. SE ENVÍA PARA VALIDACIÓN Y GESTIÓN DE ACUERDO A NORMATIVIDAD VIGENTE.
</t>
  </si>
  <si>
    <t>Señor(a)
AMPARO DEL ROSARIO GALINDO GOMEZ
ampalindo1103@gmail.com
Reciba un cordial saludo,
En atención a su comunicado recibido por esta Coordinación donde nos solicita asignación de consulta médica especializada de Neurologia para el paciente AMPARO DEL ROSARIO GALINDO GOMEZ identificado con CC No. 34959192; queremos manifestarle que todos los aspectos de su comunicación fueron revisados con detenimiento e interés.
De acuerdo con su solicitud y previa verificación, se asigna cita médica especializada, de la siguiente manera:
Especialidad: Neurologia
Fecha: 28/11/2022
Hora: 10:30 am
Profesional: JUAN DIEGO VARGAS JARAMILLO
Sede: CALLE 98
Sede Calle 98: Carrera. 15 No. 98 - 37 Barrio Chico
Se precisa que el día 04 de Noviembre a las 09:25 Am, se estableció comunicación con la Sra. MPARO DEL ROSARIO GALINDO GOMEZ en calidad de Afectado al número telefónico 3125897877, a quien se informa datos de consulta.  Usuaria acepta información.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</si>
  <si>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EN20220000472289</t>
  </si>
  <si>
    <t>FIDEL  LIEVANO BARRAGAN</t>
  </si>
  <si>
    <t>FAMILIAR DE PACIENTE MAIFIESTA INCONFORMIDD YA QUE HA SIDO DIFICIL QUE LE ASIGNEN LA CITA POR NEUROLOGIA CON CLINICOS YA QUE LE DIERON UN DIRECCIONAMIENTO ERRONEO Y NO HA SIDO POSIBLE LA PROGRAMACION AGRADECE LA ASIGNACION LO ANTES POSIBLE Y ESPERA PRONTA RESPUESTA. QUEDA ATENTA</t>
  </si>
  <si>
    <t xml:space="preserve">AU-STD3436  SRA ESPOSA MARIA DELGADO - ESPOSA TEL- 3218684756 ACEPTA CITA SE DAN INDICACIONES PARA ASISTIR, DICE ENTENDER NEUROLOGÍA COMPENSAR PRESENCIAL (Primera Vez) 29/11/2022 10:24 a.m. DANNY EFRAIN SANDOVAL CASTILLO
</t>
  </si>
  <si>
    <t>EN20220000472725</t>
  </si>
  <si>
    <t>LAURA ISABELLA HERRERA ROJAS</t>
  </si>
  <si>
    <t>#RAD20222100013136812 USUARIO ACTIVO SEGÚN ADRES CON LA ENTIDAD #CAJA DE COMPENSACIÓN FAMILIAR COMPENSAR CONTRIBUTIVO *EL PASADO 13 DE OCTUBRE AUTORIZARON "PRIMERA VEZ DE NEUROLOGIA PEDIATRICA" PARA MI HIJA, ESE MISMO DIA RADIQUE LA SOLICITUD EN EL INSTITUTO DE CLINICOS Y ME INDICARON QUE EN 5 DIAS ME LLAMABAN, AL NO RECIBIR LA LLAMADA HOY ME COMUNIQUE PERO ME DICEN QUE NO TIENEN AGENDA Y NO SABEN CUANDO LA ABRAN. REQUIERO DEL CONTROL TENIENDO EN CUENTA QUE CONTINUA CON SUS ESPASMOS AL LLORAR Y PUEDEN DURARLE DURANTE 2 DIAS. AGRADEZCO ME PUEDAN COLABORAR</t>
  </si>
  <si>
    <t xml:space="preserve">AU-STD3437  CAROLINA ROJAS MAMA TELEFONO 3124617788  AUTORIZACION 221863636393515  ACEPTA CITA
ME PERMITO INFORMARLE QUE LA CITA SOLICITADA SE PROGRAMA PARA PACIENTE IDENTIFICADO(A) RC:  1011110995
PACIENTE: LAURA ISABELLA HERRERA ROJAS
CONSULTA: NEUROLOGÍA PEDIÁTRICA  PRESENCIAL
DÍA: 18 DE NOVIEMBRE DE 2022
HORA: 09:00 AM
PROFESIONAL: PAULA JULIANA RODRIGUEZ SOLER	
SEDE: CALLE 98 (CARRERA 15 No 98 -37 BARRIO CHICO)
POR FAVOR ASISTIR CON AUTORIZACIÓN VIGENTE, DOCUMENTO IDENTIDAD, LLEGAR 20 MINUTOS ANTES  </t>
  </si>
  <si>
    <t>EN20220000472746</t>
  </si>
  <si>
    <t>JERONIMO DAVID MONSALVE MUÑOZ</t>
  </si>
  <si>
    <t>MI HIJO JERONIMO TIENE ORDEN MEDICA PARA NEUROLOGIA PEDIATRICA DESDE MAYO ESTOY INTENTANDO SOLICITAR LA CITA SIEMPRE DEBO ESPERAR 30 A 40 MIN PARA QUE ME ATIENDA UN ASESOR SIN EMBARGO LA RESPUESTA SIEMPRE ES LA MISMA NO HAY AGENDA ME RADICAN CASO 10491686 SIN RESPUESTA INDICANDO QUE QUEDA EN LISTA DE ESPERA PERO EN ESTE MOMENTO NO HAY AGENDAMIENTO. MI HIJO NECESITA ESTA CITA DE CARACTER URGENTE YA PRESENTA FUERTES DOLORES DE CABEZA.</t>
  </si>
  <si>
    <t>EN20220000472775</t>
  </si>
  <si>
    <t>DESDE SIC KENNEDY, USUARIO ACTIVO SEGÚN ADRES CON LA ENTIDAD #CAJA DE COMPENSACIÓN FAMILIAR COMPENSAR CONTRIBUTIVO, CON DIAGNÓSTICO MIGRAÑA COMPLICADA, REQUIERE LA PROGRAMACIÓN DEL SERVICIO DE: NEUROLOGÍA PARA REFORMULACIÓN, CITA QUE TENIA AGENDADA PARA EL DÍA DE HOY 01/11/2022 A LAS 07:30 AM EN IPS CLINICOS SEDE CALLE 98 PERO AL LLEGAR A CUMPLIR EL SERVICIO LE INDICAN QUE LA ESPECIALISTA NO LLEGABA A LA ATENCIÓN SIN DAR MAYOR INFORMACIÓN E INFORMÁNDOLE QUE LA DEBÍA REPROGRAMAR LA CITA, MOTIVO POR EL CUAL MANIFIESTA SU INCONFORMIDAD YA QUE AYER DE LA IPS SE COMUNICARON PARA CONFIRMAR LA CITA PARA QUE AL FINAL NO SEA ATENDIDO, POR LO CUAL SE SOLICITA LA ASIGNACIÓN DE LA CITA EN LA BREVEDAD POSIBLE. SE ENVÍA PARA VALIDACIÓN Y GESTIÓN DE ACUERDO A NORMATIVIDAD VIGENTE.</t>
  </si>
  <si>
    <t xml:space="preserve">AU-STD3439 GUSTAVO  RODRIGUEZ MORALES TEL- 3112689046 ACEPTA CITA SE DAN INDICACIONES PARA ASISTIR, DICE ENTENDER, INFORMA QUE YA CUENTA CON AUT. NEUROLOGÍA COMPENSAR PRESENCIAL (Control) 05/12/2022 07:00 a.m. ANDREA PAOLA CAMARGO ROJAS
</t>
  </si>
  <si>
    <t>EN20220000471021</t>
  </si>
  <si>
    <t>LAURA VALENTINA VALERO PERALTA</t>
  </si>
  <si>
    <t>ESTIMADO/A: LAURA VALENTINA VALERO PERALTA TENEMOS EL PLACER DE INFORMARLE QUE SU CASO 11577758 HA SIDO CREADO EN NUESTRO PORTAL DE REDES INTEGRADAS. DESCRIPCIÓN DEL CASO: 891401 ELECTROENCEFALOGRAMA CONVENCIONAL IDIME INDICA QUE NO PRESTA EL SERVICIO FECHA LÍMITE DE RESOLUCIÓN: LUNES, 31 DE OCTUBRE DE 2022 4:40 P. M.. ESTAMOS A LA ESPERA DE ESTA RESPUESTA EDNA PERALTA 3022655119</t>
  </si>
  <si>
    <t>AU-STD3440 JAIRO ALEXANDER VALERO PAPA TELEFONO 3003284945 AUTORIZACION 223051136705682   ACEPTA CITA
ME PERMITO INFORMARLE QUE LA CITA SOLICITADA SE PROGRAMA PARA PACIENTE IDENTIFICADO(A) TI:   1025067921
PACIENTE: LAURA VALENTINA VALERO PERALTA
CONSULTA: ELECTROENCEFALOGRAMA PEDIÁTRICO
DÍA: 23 DE NOVIEMBRE DE 2022
HORA: 06;00 AM
PROFESIONAL: CINDI MILENA LOZANO SALAZAR	
SEDE: AMÉRICAS (AV. AMÉRICAS No 65- 09 FRENTE A LA ESTACIÓN DE TRANSMILENIO PRADERA) 
POR FAVOR ASISTIR CON AUTORIZACIÓN VIGENTE, DOCUMENTO IDENTIDAD, LLEGAR 20 MINUTOS ANTES
PREPARACION</t>
  </si>
  <si>
    <t>EN20220000472854</t>
  </si>
  <si>
    <t>PABLO ALEJANDRO GUTIERREZ QUIROGA</t>
  </si>
  <si>
    <t>#RAD20222100013079682 USUARIO ACTIVO SEGÚN ADRES CON LA ENTIDAD #CAJA DE COMPENSACIÓN FAMILIAR COMPENSAR CONTRIBUTIVO EL DÍA 29 DE JUNIO DE 2022, EL PEDIATRA JUAN GABRIEL SOTO NIÑO ENVÍO ORDEN DE NEUROLOGÍA PEDIÁTRICA PRIMERA VEZ AL PACIENTE PABLO ALEJANDRO GUTIÉRREZ QUIROGA, LA CUAL FUE AUTORIZADA EN DICHA FECHA. POSTERIORMENTE ME HE ESTADO COMUNICANDO CONTINUAMENTE A CLÍNICOS PROGRAMA DE ATENCIÓN EN LA LÍNEA DE FIJA NRO.: 601 4324046 DONDE SIEMPRE MANIFIESTAN NO TENER DISPONIBILIDAD DE AGENDA Y QUE HAY QUE ESTAR LLAMANDO PARA REVISAR LA NUEVA AGENDA, POR LO CUAL ME COMUNIQUE EN COMPENSAR A LA LÍNEA NRO.: 601 4441234, DONDE MANIFIESTAN QUE TOCA SEGUIR LLAMANDO A LA LÍNEA DE CLÍNICOS PROGRAMA DE ATENCIÓN. ME HE COMUNICADO CON COMPENSAR Y NO DAN RESPUESTA, SOLO QUE PUEDEN HACER UN ESCALAMIENTO, EL CUAL NUNCA HE RECIBIDO RESPUESTA A LA CREACIÓN DEL CASO NRO. 10328528 Y QUE DAN RESPUESTA EN 5 DÍAS HÁBILES LOS CUALES SE CUMPLÍAN EL 8 DE JULIO DE 2022, DEBIDO A LA SITUACIÓN HE REITERADO LA SOLICITUD Y LA ÚNICA SOLUCIÓN QUE OFRECE COMPENSAR ES AÑADIR AL CASO UN COMENTARIO, PERO QUE NO PUEDEN VER CUANDO HAY APERTURA DE AGENDA, POR LO CUAL HA SIDO TEDIOSO ESTAR COMUNICÁNDOME DURANTE ESTOS 4 MESES Y NO OBTENER UNA RESPUESTA DE FONDO Y QUE DEN SOLUCIÓN PARA OBTENER LA CITA QUE MI HIJO REQUIERE.</t>
  </si>
  <si>
    <t>EN20220000472868</t>
  </si>
  <si>
    <t xml:space="preserve">	51618791</t>
  </si>
  <si>
    <t>ELSA CONSUELO VILLALOBOS CARON</t>
  </si>
  <si>
    <t xml:space="preserve">	9028768</t>
  </si>
  <si>
    <t>#RAD20222100013105382, USUARIO ACTIVO SEGÚN ADRES CON LA ENTIDAD, #CAJA DE COMPENSACIÓN FAMILIAR COMPENSAR CONTRIBUTIVO, EL DÍA 28 DE AGOSTO ME ENVIARON ORDEN PARA CAMPO VISUAL Y NO ME CONTESTAN HASTA EL DÍA DE HOY Y LUEGO EL DÍA 9 DE OCTUBRE ME REMITIERON A URGENCIAS POR QUÉ SE ME NUBLÓ LA VISTA Y ME DIAGNOSTICARON SOSPECHA DE GLAUCOMA, ALLÁ ME REMITIERON A OFTALMOLOGÍA Y NEUROLOGÍA, FUI A CITA DE MEDICINA GENERAL A ASISTIR SALUD SOACHA QUE ES DONDE ME ATIENDEN, Y ALLÁ ME ORDENARON POR LA ÉPSILONES LO DE OFTALMOLOGÍA Y NEUROLOGÍA, ME DIERON EL NÚMERO 4441234 Y NO ME CONTESTAN PARA DARME LA CITA, Y TENGO MUCHO MIEDO QUE SI SEA GLAUCOMA Y TENGA PÉRDIDA DE VISIÓN TOTAL.</t>
  </si>
  <si>
    <t xml:space="preserve">AU-STD3442   EN EL NUMERO DE CONTACTO TEL- - 9028768  NO CONTESTAN, SE ENVIA INFORMACION DE CITA POR CORREO AUTOMATICO Y A EPS POR SAIA  NEUROLOGÍA COMPENSAR PRESENCIAL (Primera Vez) 03/12/2022 07:36 a.m. DANNY EFRAIN SANDOVAL CASTILLO
</t>
  </si>
  <si>
    <t>REAPERTURA EN20220000164119</t>
  </si>
  <si>
    <t>CAROL SAMANTHA VARGAS MONTENEGRO</t>
  </si>
  <si>
    <t xml:space="preserve">MADRE DE PACIENTE REFIERE QUE LA CITA PROGRAMADA PARA JUNIO NO SE LLEVO A CABO, YA QUE LE FUE CANCELADA Y A LA FECHA NO SE LE HA REPROGRAMADO EL SERVCIO, ENTE DE CONTROL MARCO CASO COMO INSTRUCCIÓN, RIESGO DE SANCIÓN </t>
  </si>
  <si>
    <t xml:space="preserve">AU-STD3443  DEISY MONTENEGRO MAMA   TELEFONO 3125443595  AUTORIZACION   ACEPTA CITA
ME PERMITO INFORMARLE QUE LA CITA SOLICITADA SE PROGRAMA PARA PACIENTE IDENTIFICADO(A) CC:  1024467176
PACIENTE: CAROL SAMANTHA VARGAS MONTENEGRO
CONSULTA: NEUROLOGÍA  PRESENCIAL
DÍA: 30 DE NOVIEMBRE DE 2022
HORA: 2:00 PM
PROFESIONAL: DANNY EFRAIN SANDOVAL CASTILLO	
SEDE: AMÉRICAS (AV. AMÉRICAS No 65- 09 FRENTE A LA ESTACIÓN DE TRANSMILENIO PRADERA)
POR FAVOR ASISTIR CON AUTORIZACIÓN VIGENTE, DOCUMENTO IDENTIDAD, LLEGAR 20 MINUTOS ANTES  
</t>
  </si>
  <si>
    <t>EN20220000472997</t>
  </si>
  <si>
    <t>JANETH  MANRIQUE PEREZ</t>
  </si>
  <si>
    <t xml:space="preserve">
#CORREOSISCO USUARIO ACTIVO SEGÚN ADRES CON LA ENTIDAD #CAJA DE COMPENSACIÓN FAMILIAR COMPENSAR CON DIAGNÓSTICO VÉRTIGO, PÉRDIDA DE AUDICIÓN EN OÍDO DERECHO, DISMINUCIÓN DE AUDICIÓN EN OÍDO IZQUIERDO, PÉRDIDA DE OLFATO Y GUSTO, REQUIERE VALORACIÓN POR OTORRINOLARINGOLOGIA , ORDENADO POR EL PROFESIONAL (NO INDICA) PERO AL COMUNICARSE CON LA ENTIDAD IPS , LE DICEN QUE NO HAY AGENDA DISPONIBLE EL DIA 24/11/2022 A LAS 10:20AM, MANIFIESTA QUE LA CITA SE ENCUENTRA MUY LEJANA YA QUE EL ACCIDENTE QUE PRESENTÓ EN EL MES DE MAYO Y A LA FECHA NO TIENE TRATAMIENTO . 2) NEUROLOGIA , REHABILITACIÓN FÍSICA, NEUROCIRUJANO SIN EMBARGO AL COMUNICARSE CON LA ENTIDAD LE INDICAN QUE NO HAY DISPONIBILIDAD DE AGENDA. SE ENVÍA PARA VALIDACIÓN Y GESTIÓN SEGÚN LA RESOLUCIÓN 1552 DE 2013
</t>
  </si>
  <si>
    <t>EN20220000469955</t>
  </si>
  <si>
    <t>DENNIS JAVIER HUERTAS REINA</t>
  </si>
  <si>
    <t xml:space="preserve">
PACIENTE SOLICITA CITA URGENTE DE NEUROLOGIA YA QUE SE COMUNICA A CLINICOS Y LE IDICAN QUE NO HAY AGENDA POR FAVOR DE SU COLABORACION CON LA CITA GRACIAS CORREO DJHUERTAS@GMAIL.COM CEL 3114639660 GRACIAS.
</t>
  </si>
  <si>
    <t xml:space="preserve">AU-STD3445   DENNIS JAVIER HUERTAS REINA  TEL- 3114639660 ACEPTA CITA SE DAN INDICACIONES PARA ASISTIR, DICE ENTENDER NEUROLOGÍA COMPENSAR PRESENCIAL (Primera Vez) 17/12/2022 10:48 a.m. DANNY EFRAIN SANDOVAL CASTILLO
</t>
  </si>
  <si>
    <t>EN20220000470451</t>
  </si>
  <si>
    <t>SALOME  NIETO BECERRA</t>
  </si>
  <si>
    <t xml:space="preserve">
CORDIAL SALUDO, SOLICITO DE SU AMABLE COLABORACIÓN GENERANDO COMUNICACIÓN CON EL PRESTADOR CLÍNICOS, TODA VEZ QUE DESDE EL MES DE JULIO ME ENCUENTRO EN PROCESO DE ASIGNACIÓN DE CITA CONSULTA CONTROL POR ESPECIALISTA DE NEUROLOGÍA PARA MI HIJA DE 2 AÑOS SALOME NIETO IDENTIFICADA CON RC 1140937489 CON DISCAPACIDAD EN DISTROFIA MUSCULAR. EN EL MES DE AGOSTO EL PRESTADOR CLÍNICOS REALIZO ESCALAMIENTO CON EL NUMERO DE RADICADO 10549389 SIN TENER RESPUESTA DE LA ASIGNACIÓN DE LA CITA A LA FECHA, SE CONTINUAR CON COMUNICACIÓN PARA LA ASIGNACIÓN SIN TENER RESPUESTA. AGRADEZCO SU COLABORACIÓN YA QUE DE ESTA CITA DEPENDE LA EVOLUCIÓN Y TRATAMIENTO DE MI HIJA. CORDIALMENTE; ANGIE TATIANA BECERRA NIETO
</t>
  </si>
  <si>
    <t xml:space="preserve">
AU-STD3446  GIOVANNY NIETO PAPA TELEFONO 3502446166  AUTORIZACION   ACEPTA CITA
ME PERMITO INFORMARLE QUE LA CITA SOLICITADA SE PROGRAMA PARA PACIENTE IDENTIFICADO(A) RC:  1140937489
PACIENTE: SALOME  NIETO BECERRA
CONSULTA: NEUROLOGÍA  PRESENCIAL
DÍA: 18 DE NOVIEMBRE DE 2022
HORA: 12:30 PM
PROFESIONAL: PAULA JULIANA RODRIGUEZ SOLER	
SEDE: CALLE 98 (CARRERA 15 No 98 -37 BARRIO CHICO)
POR FAVOR ASISTIR CON AUTORIZACIÓN VIGENTE, DOCUMENTO IDENTIDAD, LLEGAR 20 MINUTOS ANTES  
</t>
  </si>
  <si>
    <t>EN20220000470610</t>
  </si>
  <si>
    <t>HUMBERTO  RODRIGUEZ CRUZ</t>
  </si>
  <si>
    <t>DERECHO PETICION LLEVO TRES AÑOS TRATANDO DE QUE E DEN UNA CITA DE NEUROLOGÍA Y EN DOS DÍAS A CONVULSIONADO 6 VECES Y PIDO CITA ME ATIENDE LA DOCTORA LUISA CUERVO DONDE ME INDICA QUE NO LE PUEDE DAR MEDICAMENTOS HASTA QUE NO LO VEA UN NEURÓLOGO. SOLICITO QUE COMPENSAR SE RESPONSABILICE DEL PROVEEDOR QUE TIENE Y ME ASIGNE LA CITA PARA -- NEUROLOGIA --ELECTROENCEFALOGRAMA 24 HORAS Y RESPONSABILIZO A COMPENSAR Y A SU PROVEEDOR DE LO QUE LE PASE A MI ESPOSO</t>
  </si>
  <si>
    <t>Señor(a)
HUMBERTO  RODRIGUEZ CRUZ
METALICOSRCRUZ@HOTMAIL.COM
Reciba un cordial saludo,
En atención a su comunicado recibido por esta Coordinación donde nos solicita asignación de consulta médica especializada de Neurologia para el paciente HUMBERTO  RODRIGUEZ CRUZ identificado con CC No. 79203050; queremos manifestarle que todos los aspectos de su comunicación fueron revisados con detenimiento e interés.
De acuerdo con su solicitud y previa verificación, se asigna cita médica especializada, de la siguiente manera:
Especialidad: Neurologia
Fecha: 29/11/2022
Hora: 03:20
Profesional: LORENA KATHERINE CASAS DUARTE
Sede: CALLE 98
Sede Calle 98: Carrera. 15 No. 98 - 37 Barrio Chico
Se precisa que el día 04 de Noviembre a las 01:32 PM, se estableció comunicación con el Sr. HUMBERTO  RODRIGUEZ CRUZ en calidad de Afectado al número telefónico 3112215602, a quien se informa datos de consulta.  Usuaria acepta información.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</si>
  <si>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EN20220000473079</t>
  </si>
  <si>
    <t>3006261370///INCONFORMIDAD POR DIFICULTAD PARA ACCEDER A CITA DE NEUROLOGIA EN IPS CLINICOS, SOLICITA RESPUESTA URGENTE</t>
  </si>
  <si>
    <t xml:space="preserve">AU-STD3448  RUHT VACA- MADRE -   TEL- 3015672406 ACEPTA CITA SE DAN INDICACIONES PARA ASISTIR, DICE ENTENDER // YA CUENTA CON AUT EN CASA. NEUROLOGÍA COMPENSAR PRESENCIAL (Primera Vez) 29/11/2022 12:48 p.m. DANNY EFRAIN SANDOVAL CASTILLO
</t>
  </si>
  <si>
    <t>EN20220000470316</t>
  </si>
  <si>
    <t>ANDRES FELIPE MORENO ROMERO</t>
  </si>
  <si>
    <t xml:space="preserve">AU-STD3449 LUIS  MORENO PAPA TELEFONO 3166647185  AUTORIZACION   ACEPTA CITA
ME PERMITO INFORMARLE QUE LA CITA SOLICITADA SE PROGRAMA PARA PACIENTE IDENTIFICADO(A) CC:  1000254590
PACIENTE: ANDRES FELIPE MORENO ROMERO
CONSULTA: NEUROLOGÍA  PRESENCIAL
DÍA: 29 DE NOVIEMBRE DE 2022
HORA: 10:12 AM
PROFESIONAL: CARDENAS JAUREGUI CARLOS MANUEL
SEDE: AMÉRICAS (AV. AMÉRICAS No 65- 09 FRENTE A LA ESTACIÓN DE TRANSMILENIO PRADERA)
POR FAVOR ASISTIR CON AUTORIZACIÓN VIGENTE, DOCUMENTO IDENTIDAD, LLEGAR 20 MINUTOS ANTES  
</t>
  </si>
  <si>
    <t>EN20220000431606</t>
  </si>
  <si>
    <t>SAMUEL ANTONIO BENITEZ CUELLAR</t>
  </si>
  <si>
    <t>ASUNTO: DERECHO DE PETICIÓN: CITA CON EL ESPECIALISTA / NEUROLOGIA YO, JESUS ANTONIO BENITEZ NOVOA, IDENTIFICADO CON CÉDULA DE CIUDADANÍA NÚMERO 1.018.418.618, EXPEDIDA EN LA CIUDAD DE BOGOTÁ COMO HIJO, Y RESPONSABLE DE MI PADRE ADULTO MAYOR: SAMUEL ANTONIO BENITEZ CUELLAR, EN EJERCICIO DEL DERECHO DE PETICIÓN QUE CONSAGRA EL ARTÍCULO 23 DE LA CONSTITUCIÓN POLÍTICA DE COLOMBIA Y LAS DISPOSICIONES PERTINENTES DEL CÓDIGO DE PROCEDIMIENTO ADMINISTRATIVO Y DE LO CONTENCIOSO ADMINISTRATIVO, RESPETUOSAMENTE SOLÍCITO LO SIGUIENTE: QUE POR FAVOR CON URGENCIA LE PROGRAMEN A MI PADRE UNA CITA CON EL ESPECIALISTA / NEUROLOGIA, SEGÚN ORDEN Y AUTORIZACIÓN MÉDICA (ADJUNTO ORDEN). LA PETICIÓN ANTERIOR ESTÁ FUNDAMENTADA EN LAS SIGUIENTES RAZONES: HE SOLICITADO CITA CON NEUROLOGÍA EN VARIAS OPORTUNIDADES, Y ME DEJAN EN LA LISTA DE ESPERA, ME DIERON EL RADICADO #11368980, Y HASTA LA FECHA NO ME HAN AGENDADO LA CITA. TENGO LA ORDEN MEDICA PORQUE EL MÉDICO TRATANTE, ME SOLICITA CON URGENCIA LOGRAR ESTA CITA, DEBIDO A LA PATOLOGÍA QUE PRESENTA MI PAPA UN ACV, CAMBIOS FUERTES EN SU COMPORTAMIENTO QUE PONEN EN RIESGO SU VIDA, COMO SALIR A HORAS DE LA NOCHE A LA CALLE, DIFICULTAD PARA PENSAR Y COMPRENDER, CONFUSIÓN, INVENCIÓN Y OLVIDO, AGITACIÓN, AGRESIÓN, CAMBIOS DE PERSONALIDAD, ALTIBAJOS EMOCIONALES, APATÍA, DESCONTENTO GENERAL, ENFADO, SOLEDAD, ENTRE OTROS, ETC. REQUERIMOS ESTA CITA URGENTE PARA QUE LE REALICEN LOS EXÁMENES PERTINENTES, PARA PODER MANEJAR ESTA SITUACIÓN BAJO INDICACIONES MÉDICAS. PARA LOS EFECTOS PERTINENTES, ANEXO LOS SIGUIENTES SOPORTES Y DOCUMENTOS: ORDEN MÉDICA DRA. PAOLA ANDREA AYALA BECERRA CÉDULA CIUDADANÍA NO. 79.147.781 SAMUEL ANTONIO BENÍTEZ CUELLAR (PACIENTE) CÉDULA CIUDADANÍA NO. 1.018.418.618 JESÚS ANTONIO BENÍTEZ NOVOA (PETICIONARIO) RELACIONO LOS SIGUIENTES DATOS DE CONTACTO: NUEVOSCOMIENZOS@LIVE.COM; MÓVIL: 3132229905. DIR. CALLE 14 # 108-48 CASA 297 CONJUNTO PARQUES DE SABANA GRANDE ETAPA 1C. ZONA FRANCA - FONTIBÓN. POR FAVOR ENVIAR RESPUESTA A ESTE DERECHO DE PETICIÓN A LA DIRECCIÓN ELECTRÓNICA: NUEVOSCOMIENZOS@LIVE.COM JESUS ANTONIO BENITEZ NOVOA NOMBRE DEL PETICIONARIO: CÉDULA: 1.018.418.618 BOGOTÁ D.C</t>
  </si>
  <si>
    <t xml:space="preserve">AU-PT3451 SR SAMUEL -  TEL- 3132229905  ACEPTA CITA SE DAN INDICACIONES PARA ASISTIR, DICE ENTENDER NEUROLOGÍA MOVIMIENTOS COMPENSAR PRESENCIAL (Control) 03/12/2022 07:24 a.m. JUAN DIEGO VARGAS JARAMILLO
</t>
  </si>
  <si>
    <t>EN20220000473339</t>
  </si>
  <si>
    <t>GONZALO ALFONSO TRIVIÑO BELTRAN</t>
  </si>
  <si>
    <t>EN20220000473387</t>
  </si>
  <si>
    <t>BLANCA NUBIA SIERRA PULIDO</t>
  </si>
  <si>
    <t>#RAD20222100013095092. USUARIO ACTIVO SEGÚN ADRES CON LA ENTIDAD #CAJA DE COMPENSACIÓN FAMILIAR COMPENSAR CONTRIBUTIVO // SEÑORES SUPERSALUD POR MEDIO DE LA PRESENTE ME DIRIJO A USTEDES CON EL FIN QUE ME COLABOREN , LA EPS COMPENSAR A LA CUAL ESTOY AFILIADA NO ME HA ASIGNADO CITA CON EL NEURÓLOGO INDICAN QUE NO HAY AGENDA ESTOY SOLICITANDO CITA Y NO ES POSIBLE ACUDO A USTEDES PARA QUE POR FAVOR ME COLABOREN Y ME AYUDEN A QUE LA EPS ME ASIGNE UNA CITA LO MÁS PRONTO POSIBLE AGRADEZCO SU COLABORACIÓN QUEDO ATENTA A SU RESPUESTA MIL GRACIAS BLANCA NUBIA SIERRA</t>
  </si>
  <si>
    <t>EN20220000450737</t>
  </si>
  <si>
    <t>BRENDA STEPHANIA GARCIA BARRERO</t>
  </si>
  <si>
    <t xml:space="preserve">AU-STD3454  BRENDA STEPHANIA GARCIA BARRERO -  TEL-  3103337884 - ACEPTA CITA SE DAN INDICACIONES PARA ASISTIR, DICE ENTENDER. NEUROLOGÍA COMPENSAR PRESENCIAL (Primera Vez) 28/11/2022 06:24 p.m. ANDREA PAOLA CAMARGO ROJAS
</t>
  </si>
  <si>
    <t>EN20220000473409</t>
  </si>
  <si>
    <t>GIAN LUKA LUNA CORTES</t>
  </si>
  <si>
    <t>REGULAR DATOS DEL AFECTADO GIAN LUKA LUNA CORTES TI 1011095084 6019061980 3133833322 MYRIAMROSA25@GMAIL.COM DATOS DEL PETICIONARIO MYRIAM ROSARIO CORTÉS PRIETO CC 51837923 6019061980 3133833322 MYRIAMROSA25@GMAIL.COM USUARIO ACTIVO SEGÚN ADRES CON LA ENTIDAD CAJA DE COMPENSACIÓN FAMILIAR COMPENSAR CONTRIBUTIVO. MI HIJO GIAN LUKA LUNA TIENE QUE SER ATENDIDO POR NEUROLOGÍA DEBIDO A QUE TIENE EPILEPSIA; POR PARTE DE CLÍNICOS LLEVA MAS O MENOS 5 AÑOS SIENDO ATENDIDO. ESTOY REQUIRIENDO CON URGENCIA EL EXAMEN ELECTROENCEFALOGRAMA COMPUTARIZADO DESDE JULIO 15 DE 2022 Y ME DICEN QUE ESTA EN ESCALAMIENTO, QUE ELLOS ME LLAMAN Y ES MENTIRA PORQUE A MI ES A QUIEN ME HA TOCADO LLAMAR Y ME SIGUEN TOMANDO EL PELO Y SI ES QUE CONTESTAN. ESTE EXAMEN ES REQUISITO INDISPENSABLE PARA LA CITA CON NEUROLOGIA PEDIATRICA QUE TIENE EL DÍA 16 DE NOVIEMBRE, LA CUAL TAMBIÉN FUE DIFÍCIL QUE ME LA DIERAN. AGRADEZCO SU PRONTA RESPUESTA PARA CONTINUAR CON EL DEBIDO TRATAMIENTO DE EL YA QUE DEBE TENER UNA DOSIS ESPECIFICA DE ACIDO VALPROICO Y ES DE URGENCIA CONFIRMAR ESTA DOSIS.</t>
  </si>
  <si>
    <t>AU-STD3455  MYRIAM CORTES MAMA TELEFONO 3133833322  AUTORIZACION   ACEPTA CITA
ME PERMITO INFORMARLE QUE LA CITA SOLICITADA SE PROGRAMA PARA PACIENTE IDENTIFICADO(A) TI:  1011095084
PACIENTE: GIAN LUKA LUNA CORTES
CONSULTA: ELECTROENCEFALOGRAMA PEDIÁTRICO
DÍA: 09 DE NOVIEMBRE DE 2022
HORA: 08:00 AM
PROFESIONAL: LOZANO SALAZAR CINDI MILENA
SEDE: AMÉRICAS (AV. AMÉRICAS No 65- 09 FRENTE A LA ESTACIÓN DE TRANSMILENIO PRADERA) 
POR FAVOR ASISTIR CON AUTORIZACIÓN VIGENTE, DOCUMENTO IDENTIDAD, LLEGAR 20 MINUTOS ANTES
PREPARACION // CONSULTA: NEUROLOGÍA PEDIÁTRICA EPILEPSIA PRESENC (Control)
DÍA: 25 DE NOVIEMBRE DE 2022
HORA: 11:00 AM
PROFESIONAL: JOHANN SEBASTIAN ORTIZ DE LA ROSA	
SEDE: CALLE 98 (CARRERA 15 No 98 -37 BARRIO CHICO)</t>
  </si>
  <si>
    <t>EN20220000471769</t>
  </si>
  <si>
    <t>JUANJOSE  MARTINEZ GUTIERREZ</t>
  </si>
  <si>
    <t>DESDE EL PASADO VIERNES 14 DE OCTUBRE ESTOY SOLICITANDO A CLÍNICOS ME PROGRAME: CONSULTA DE PRIMERA VEZ POR ESPECIALISTA EN NEUROLOGÍA PEDIÁTRICA, PARA MI HIJO JUANJOSÉ MARTÍNEZ GUTIÉRREZ DE 13 AÑOS, LA CUAL ESTÁ CON RADICADO DE ESCALAMIENTO 11484795. AUNQUE NO HE RECIBIDO RESPUESTA DE ELLOS, HE LLAMADO CONSTANTEMENTE SIN UNA RÉPLICA POSITIVA (20 Y 25 DE OCTUBRE Y 1 NOV), COMO TAMBIÉN APROVECHÉ LA OPORTUNIDAD EL 1 DE NOVIEMBRE, ES DECIR AYER, PORQUE AL FIN LE PROGRAMARON Y LE REALIZARON LA MONITORIZACIÓN ELECTROENCEFALOGRÁFICA POR VIDEO Y RADIO, PARA DE MANERA PRESENCIAL SOLICITAR DICHA CONSULTA, PERO DICEN QUE AÚN NO HAY DISPONIBILIDAD DE AGENDA, EN TÉRMINOS DE ELLOS ES QUE LA AGENDA ESTÁ EN ACTUALIZACIÓN. AHORA BIEN, ME COMENTARON QUE LOS RESULTADOS DE LA MONITORIZACIÓN LOS ENTREGAN EN 10 DÍAS, ES DECIR HASTA EL 11 DE NOVIEMBRE, POR LO QUE ME URGE LA PROGRAMACIÓN DE LA CONSULTA CON EL ESPECIALISTA EN NEUROLOGÍA PEDIÁTRICA POR CUANTO LAS INDICACIONES A TENER EN CUENTA QUE ME INFORMARON AYER, NO SON TAN ALENTADORAS.</t>
  </si>
  <si>
    <t>EN20220000471942</t>
  </si>
  <si>
    <t>IAN DAVID BOGOTA RODRIGUEZ</t>
  </si>
  <si>
    <t xml:space="preserve">SE COMUNICA USUARIO MANIFESTANDO SU INCONFORMIDAD INDICANDO QUE SU HIJO BOGOTÁ RODRÍGUEZ IAN DAVID RC 1031172646 ESTÁ DIAGNOSTICADO DESDE PANDEMIA CON AUTISMO, PERO AL VALORARLO OTRA ESPECIALISTA LE INDICO QUE ESA CONDICIÓN NO LA PRESENTA EL PACIENTE Y LE ORDENO. LE HAN ORDENADO CONSULTA CON PSIQUIATRÍA PEDIÁTRICA, FISIATRÍA Y NEUROLOGÍA PEDIÁTRICA Y NINGUNA DE LAS 3 SE LAS HAN AGENDADO. EN LA LÍNEA LE INDICAN QUE NO HAY DISPONIBILIDAD DE AGENDA, LE HAN REALIZADO ESCALAMIENTOS, PERO NUNCA LE DAN RESPUESTA. LE INFORMAN QUE SE DIRIJA A LA SEDE DE ATENCIÓN, PERO ALLÁ LE INDICAN QUE LAS CITAS SON POR LLAMADA TELEFÓNICA Y MUCHAS VECES NO CONTESTAN. POR TAL MOTIVO, SOLICITA QUE LO MÁS PRONTO POSIBLE DISPONIBILIDAD DE LAS CONSULTAS REQUERIDAS. REQUIERE PRIORIDAD A LA SOLICITUD. DIRECCIÓN: 32B SUR N 12B 26 CELULAR: 3192109405 CORREO ELECTRONICO: BOGOTADIANA24@GMAIL.COM LENNY GOMEZ. CALL CENTER. </t>
  </si>
  <si>
    <t xml:space="preserve">AU-STD3457  HENRY BOGOTÁ- ABUELO-  TEL- 3192109405- 3192329634 ACEPTA CITA SE DAN INDICACIONES PARA ASISTIR NEUROLOGÍA PEDIÁTRICA COMPENSAR PRESENCIAL (Primera Vez) 28/11/2022 02:00 p.m. PAULA JULIANA RODRIGUEZ SOLER
</t>
  </si>
  <si>
    <t>EN20220000471444</t>
  </si>
  <si>
    <t>RUTH STELLA FONSECA HERNANDEZ</t>
  </si>
  <si>
    <t>TENGO ORDEN MEDICA PARA NEUROLOGIA CONTROL SIN EMBARGO AL LLAMAR NO HAY AGENDA POR LO CUAL SOLICITO ASIGNACIÓN PRIORITARIA DEBIA SER VISTA EN JULIO Y NO HE LOGRADO PROGRAMACIÓN TENGO RADICADO 10923584 DESDE AGOSTO SIN RESPUESTA SOLICITO CITA CON EL DOCTOR CARLOS MANUEL CARDENAS. ADEMAS TENGO ORDEN PARA CLINICA DE OJO SECO EN NO APLICA SIN EMBARGO AL LLAMAR NO HAY AGENDA ME ENCUENTRO SIN MEDICAMENTOS NECESITO MI CITA URGENTE.</t>
  </si>
  <si>
    <t xml:space="preserve">AU-STD3458 RUTH STELLA FONSECA HERNANDEZ TELEFONO 3013236435  AUTORIZACION   ACEPTA CITA
ME PERMITO INFORMARLE QUE LA CITA SOLICITADA SE PROGRAMA PARA PACIENTE IDENTIFICADO(A) CC:  51840107
PACIENTE: RUTH STELLA FONSECA HERNANDEZ
CONSULTA: NEUROLOGÍA  PRESENCIAL
DÍA: 23 DE NOVIEMBRE DE 2022
HORA: 12:12 PM
PROFESIONAL: CARLOS MANUEL CARDENAS JAUREGUI	
SEDE: AMÉRICAS (AV. AMÉRICAS No 65- 09 FRENTE A LA ESTACIÓN DE TRANSMILENIO PRADERA)
POR FAVOR ASISTIR CON AUTORIZACIÓN VIGENTE, DOCUMENTO IDENTIDAD, LLEGAR 20 MINUTOS ANTES  
</t>
  </si>
  <si>
    <t>EN20220000463909</t>
  </si>
  <si>
    <t>LUIS MOISES GARCIA RODRIGUEZ</t>
  </si>
  <si>
    <t>PQRD REGULAR DATOS DEL AFECTADO: LUIS MOISES GARCIA RODRIGUEZ CC 2878890 3002033807 3103174732 DIAN_GAR@HOTMAIL.COM BOGOTÁ. D.C. DIAGONAL 77B #116B-42 INT 5 TORRE 2 APTO 801 DIANA MILENA GARCÍA BELTRÁN CC 52818811 3002033807 3002033807 DIAN_GAR@HOTMAIL.COM HIJO (A) BOGOTÁ. D.C. CARRERA 118 # 86-20 TORRE 30 APTO 101 #RAD20222100012775332 USUARIO ACTIVO SEGÚN ADRES CON LA ENTIDAD #CAJA DE COMPENSACIÓN FAMILIAR COMPENSAR CONTRIBUTIVO MI PAPÁ REQUIERE CONTROL POR NEUROLOGÍA, LOS MÉDICOS DEL PROGRAMA DE CUIDADO PALIATIVO LO HAN SOLICITADO DE FORMA PRIORITARIA PERO AÚN SIGO EN ESPERA CON LA IPS CLÍNICOS LA CUAL ES OUTSOURCING DE COMPENSAR. AGRADEZCO LA COLABORACIÓN QUE NOS PUEDAN BRINDAR.</t>
  </si>
  <si>
    <t>EN20220000473655</t>
  </si>
  <si>
    <t>SEBASTIAN  NEUSA QUICAZA</t>
  </si>
  <si>
    <t xml:space="preserve">
#RAD20222100013074442 USUARIO ACTIVO SEGÚN ADRES CON LA ENTIDAD #CAJA DE COMPENSACIÓN FAMILIAR COMPENSAR CONTRIBUTIVO. SEÑORES SUPERSALUD POR MEDIO DE LA PRESENTE ME DIRIJO A USTEDES CON EL FIN QUE ME COLABOREN LA EPS COMPENSAR A LA CUAL ESTOY AFILIADO NO ME HA ASIGNADO CITA CON EL NEUROPEDIATRA NO HAY AGENDA, ME ENCUENTRO SIN FORMULA PARA RECLAMAR MEDICAMENTOS PARA EL TRATAMIENTO DE MI ENFERMEDAD , ACUDO A USTEDES PARA QUE POR FAVOR ME AYUDEN A QUE LA EPS ME AGENDE UNA CITA LO MÁS PRONTO POSIBLE AGRADEZCO SU COLABORACIÓN QUEDO ATENTO A SU RESPUESTA MIL GRACIAS SEBASTIAN NEUSA.
</t>
  </si>
  <si>
    <t xml:space="preserve">AU-STD3460  SRA CAROLINA QUICAZA- MADRE -  TEL- 3013662216  ACEPTA CITA SE DAN INDICACIONES PARA ASISTIR, DICE ENTENDER NEUROLOGÍA PEDIÁTRICA COMPENSAR PRESENCIAL (Control) 05/12/2022 11:00 a.m. FREDY ALBERTO FORERO SANCHEZ
</t>
  </si>
  <si>
    <t>MARIA DELOSANGELES OCAMPO PRIETO</t>
  </si>
  <si>
    <t>dppm16@hotmail.com</t>
  </si>
  <si>
    <t>DE LA MANERA MÁS CORDIAL ME DIRIJO A USTEDES PARA SOLICITAR HISTORIA CLÍNICA, ORDEN DE MEDICAMENTOS, Y DE MAS DOCUMENTOS ENTREGADOS A MI HIJA EL 29 DE AGOSTO DEL PRESENTE AÑO EN LA CITA DE CONTROL DE NEUROLOGÍA DEBIDO A QUE LE ROBARON LA MALETA Y ALLÍ SE ENCONTRABA TODA ESTA DOCUMENTACIÓN</t>
  </si>
  <si>
    <t>CARLOS ARTURO ALZATE SALDARRIAGA, VECINO DE ESTA CIUDAD, PENSIONADO DE ECP, ABOGADO EN EJERCICIO, PACIENTE DE LA MEGA ANDREA HELENO, A TRAVÉS DE ESTE ESCRITO, CON EL RESPETO DE SIEMPRE, ME PERMITO FELICITAR A LAS FUNCIONARIAS MILENA DÍAZ Y DEYANIRA ESCOBAR POR SU EXCELENTE ATENCIÓN Y COLABORACIÓN CON EL SUSCRITO EL DÍA 31 AVANTE.  ESPERO HAGAN PARTÍCIPES DE ÉSTE A LAS MENCIONADAS FUNCIONARIAS.</t>
  </si>
  <si>
    <t xml:space="preserve">AU-FT3462
BOGOTÁ D.C, 05 DE NOVIEMBRE DE 2022
SEÑOR(A) 
CARLOS ARTURO ALZATE SALDARRIAGA 
CARLOSALZATESAL@HOTMAIL.COM
CIUDAD
ASUNTO: FELICITACIONES 
ENTIDAD: ECOPETROL
APRECIADO(A),
TENIENDO EN CUENTA LA SOLICITUD INSTAURADA POR USTED EN LA QUE FELICITAR NUESTRO PERSONAL FRENTE A LA PRESTACIÓN DE SERVICIOS BRINDADOS AL PACIENTE CARLOS ARTURO ALZATE SALDARRIAGA; NOS PERMITIMOS INFORMAR: 
FRENTE AL REQUERIMIENTO
PARA CLÍNICOS PROGRAMAS DE ATENCIÓN INTEGRAL SAS IPS, ES UN ORGULLO CONOCER LA SATISFACCIÓN QUE LE HAN GENERADO NUESTROS SERVICIOS OFERTADOS POR PARTE DE NUESTRO PERSONAL MÉDICO - ADMINISTRATIVO; ES POR ESTA RAZÓN QUE CLINICOS IPS, CADA DÍA BUSCA BRINDAR UNA ATENCIÓN INTEGRAL, HUMANIZADA Y PERMANENTE A CADA UNO DE NUESTROS PACIENTES, CONFORME A SUS NECESIDADES.
DEL MISMO MODO ES IMPORTANTE INFORMAR QUE SU RECONOCIMIENTO FUE NOTIFICADO AL ÁREA ENCARGADA, CON EL FIN DE SEGUIR OFRECIENDO LA MEJOR ATENCIÓN, ASÍ MISMO RESALTAMOS QUE PARA NOSOTROS ES MUY IMPORTANTE CONOCER SUS RECONOCIMIENTOS, CON EL FIN DE SEGUIR PRESTANDO NUESTROS SERVICIOS DE MANERA CONTINUA Y OPORTUNA. 
POR ÚLTIMO, AGRADECEMOS SU COMUNICACIÓN, ESTAMOS SIEMPRE DISPUESTOS A MEJORAR NUESTROS SERVICIOS Y ES DE NUESTRO INTERÉS MANIFESTAR QUE COMO INSTITUCIÓN PRESTADORA DE SERVICIOS DE SALUD ESTAMOS COMPROMETIDOS CON NUESTROS USUARIOS Y DISPUESTOS A SERVIRLES EN TODO LO QUE SE ENCUENTRA A NUESTRO ALCANCE.
</t>
  </si>
  <si>
    <t>BERNARDO  MUNEVAR GUZMAN</t>
  </si>
  <si>
    <t>mariadelcarmenmunevar@gmail.com</t>
  </si>
  <si>
    <t>ME PERMITO SOLICITAR CITA 890274 NEUROLOGÍA 1A VEZ CONSULTA PARA EL PACIENTE BERNARDO MUNÉVAR GUZMAN CC 169893</t>
  </si>
  <si>
    <t>GUILLERMO  OLAYA DIAZ</t>
  </si>
  <si>
    <t>olayaamaya@gmail.com</t>
  </si>
  <si>
    <t>SOLICITO SU VALIOSA COLABORACIÓN EN ASIGNARME UNA CITA PARA CONSULTA CONTROL O DE SEGUIMIENTO POR ESPECIALISTA EN NEUROLOGÍA</t>
  </si>
  <si>
    <t xml:space="preserve">AU-STD3464 -  SRA  ISABEL- ESPOSA TEL- 3152834821 ACEPTA CITA SE DAN INDICACIONES PARA ASISTIR, DICE ENTENDER NEUROLOGÍA COMPENSAR PRESENCIAL (Control) 28/11/2022 11:24 a.m. DIANA CAROLINA TORRES CASTELLANOS
</t>
  </si>
  <si>
    <t>MARIA ESTELA PAEZ MONRROY</t>
  </si>
  <si>
    <t>ERIKA ALEJANDRA RUBIANO FORERO</t>
  </si>
  <si>
    <t>SOLICITO SU AMABLE COLABORACION, PACIENTE CON ESCALAMIENTO DESDE MAYO PARA EL SERVICIO DE ELECTROENCEFALOGRAMA SIN RESPUESTA AUN NI ASIGNACIÓN DE CITA EN IPS CLINICOS</t>
  </si>
  <si>
    <t xml:space="preserve">POR ESTE MEDIO, DE MANERA ATENTA SE SOLICITA LA ASIGNACIÓN PARA EL PACIENTE ALCIDES RAFAEL ARIZA SIERRA IDENTIFICADO CON CÉDULA 4973301 LA CITA DE CONTROL MENSUAL CON MEDICINA GENERAL DOMICILIARIA. IGUALMENTE SE SOLICITA LA ASIGNACIÓN DE TERAPEUTA FÍSICO YA QUE PARA EL MES DE  OCTUBRE EL ORDENAMIENTO FUE DE 2 TERAPIAS SEMANALES Y NO SE HA DADO CUMPLIMIENTO A LA TOTALIDAD DE LAS MISMAS, ACTUALMENTE NO TENEMOS ASIGNADO UN TERAPEUTA FÍSICO QUE REALICE ESTA TERAPIA AL PACIENTE. </t>
  </si>
  <si>
    <t>03/11/2022  14:43:00 PM</t>
  </si>
  <si>
    <t>ES PROCEDENTE EMITIR QUE SE REALIZÓ REVISIÓN DEL CASO Y SE ENVIÓ COMENTARIOS ALA REA ENCARGADA QUIEN MANIFESTÓ QUE SE REALIZÓ ASIGNACIÓN CON EL SERVICIO DE MEDICINA GENERAL PARA EL DÍA 04 DE NOVIEMBRE DEL 2022, POR FAVOR ESTAR DISPONIBLE EN UNA FRANJA DE HORARIO DE 7:00 AM A  6:00PM. EN CUANTO EL SERVICIO DE REHABILITACIÓN SE EVIDENCIA QUE EN ATENCIÓN REALIZADA EL DÍA 04 DE OCTUBRE DEL 2022. PROFESIONAL ORDENÓ: TERAPIA FISICA 1 SESIONES SEMANALES, 4 AL MES. SERVICIO QUE ACTUALMENTE SE ESTA BRINDANDO DE MANERA OPORTUNA A CONTINUACIÓN RELACIONO IMAGEN</t>
  </si>
  <si>
    <t xml:space="preserve">POR ESTE MEDIO SOLICITO A USTEDES HISTORIA CLÍNICA COMPLETA DEL PACIENTE EN MENCIÓN. ENVÍO DOCUMENTOS EXIGIDOS PARA SU EXPEDICIÓN. </t>
  </si>
  <si>
    <t xml:space="preserve">FAMILIAR DE LA PACIENTE INFORMA QUE DE LOS MEDICAMENTOS EN MENCION NO ENVIAR  (TIENE MUCHOS) LEVOTIROXINA - TABLETA - 50MCG CARVEDILOL - TABLETA - 6.25 MG ENVIAR LOS DEMAS MEDICAMENTOS FORMULADOS EN LA CONSULTA </t>
  </si>
  <si>
    <t xml:space="preserve">SEÑORES CLÍNICOS EL DÍA DE HOY  2 /11/2022 ASISTIÓ AL DOMICILIO LA PROFESIONAL VALENTINA VONOMETB. NO ENTIENDO PORQUE USTEDES COMO EMPRESA NO HACEN UNA EVALUACIÓN DE LOS PROFESIONALES QUE CONTRATAN ESTÁ ES LA SEGUNDA VEZ QUE TENGO INCONFORMIDADES. LA DOCTORA LLEGO CON UNA DISPLICENCIA QUE ME TOCO PREGUNTARLE COMO SE LLAMABA, PORQUE NI SE PRESENTÓ. LO OTRO MI HIJO HA ESTADO BASTANTE ENFERMO LE DIJE: POR FAVOR ME LO PUEDE REVISAR SUS OJOS, OÍDOS, ESPALDA ETC... LA PROFESIONAL NO CUMPLIÓ CON LO QUE LE MENCIONE Y ESO QUE SE LE PIDIÓ EL FAVOR. VUELVO Y REPITO NO QUIERO UN MÉDICO QUE VENGA A MI CASA Y LE PONGA UN OXÍMETRO Y ME DIGA QUE MI HIJO SE ENCUENTRA BIEN DE SALUD SOLO POR LA SATURACIÓN, A LEVI LO VEN CADA MES Y LA CONSULTA NO DURA MÁS DE 15 MINUTOS, POR LO TANTO, DEBE SER ANALIZADO CORRECTAMENTE YA QUE ÉL HA ESTADO ENFERMO, REQUIERO DE PROFESIONALES QUE REALMENTE HAGAN SU TRABAJO COMO ES ANALIZAR, OBSERVAR Y DECIRME QUE MEDICAMENTO O EXAMEN LE SIRVE AL PACIENTE. ESPERO QUE ESTO NO QUEDE COMO UN CORREO, SINO QUE USTEDES COMO MI IPS CUMPLAN LO QUE REQUIERE MI HIJO.  ESTE ES LA SEGUNDA QUEJA, YA SI VUELVE A PASAR TOMARE OTRAS INSTANCIAS. </t>
  </si>
  <si>
    <t>RESPETUOSAMENTE ME PERMITO ENVIAR RESPUESTA A SU PETICIÓN RADICA EN DÍAS ANTERIORES, DONDE MANIFIESTA INCONFORMIDAD CON EL SERVICIO FRENTE A LA QUE NOS PERMITIMOS INFORMAR: ES PROCEDENTE EMITRIQUE SE ENVIO COMENTARIOS AL ÁREA ENCARGADA CON EL OBJETIVO DE REALIZA REPESCTIVA INVESTIGACIÓN Y SE TOMAR MEDIDAS CORRECTIVAS SI FUESES EL CASO. ADICIONALEMNTE ES DE MANIFESTAR QUE SE ENVIO COMENTARIOS AL AREA ENCARGADA DE AGENDAMIENTO CON EL OBETJIVO DE QUE EN PROXIMO CONTROL SE REALICE CAMBIO D EPROFESIONAL Y CONTINUAR CON TRATAMIENTO MÉDICO.</t>
  </si>
  <si>
    <t>RUTH ISNEDA TORRES DE SOLIS</t>
  </si>
  <si>
    <t>andreast1903@yahoo.es</t>
  </si>
  <si>
    <t>ATENTAMENTE SOLICITO ME INFORME LA SITUACIÓN ACTUAL EN LA QUE SE ENCUENTRA LA PRESTACIÓN DEL SERVICIO DE MEDICINA GENERAL, TERAPIAS FÍSICAS Y DEMÁS CITAS DE ESPECIALISTA DE LA SEÑORA RUTH TORRES CON CC. 51552539 DE BOGOTÁ, DE LA MISMA MANERA SOLICITO SEAN ESPECIFICADAS LAS INDICACIONES (PLAN DE MANEJO, HISTORIAS CLÍNICAS Y DEMÁS) QUE DEBEN SER ENTREGADAS A UNA NUEVA IPS, EN UN EVENTUAL CAMBIO, EL CUAL DEBE SER NOTIFICADO CON ANTELACIÓN PARA NO INTERRUMPIR EL ACCESO A LOS SERVICIOS DE SALUD Y REHABILITACIÓN DE LA PACIENTE.LO ANTERIOR, DEBIDO A QUE RECIBIMOS UNA LLAMADA EL DIA DE AYER 01 DE NOVIEMBRE, INDICÁNDONOS QUE HABÍAN NOVEDADES CON LA PRESTACIÓN Y CONTINUIDAD DEL SERVICIO.</t>
  </si>
  <si>
    <t>hernandez23steven@gmail.com</t>
  </si>
  <si>
    <t>BUENOS DÍAS SOLICITO AMBULANCIA PARA CITA DE ODONTOLOGÍA. PACIENTE: HAROLD STEVEN HERNÁNDEZ MARIÑO CC : 1010006773 FECHA: 8 DE NOVIEMBRE 2022 HORA : 3:00 PM DIRECCIÓN : CALLE 44 #59-75 CORPORACIÓN SALUD</t>
  </si>
  <si>
    <t>ES PROCEDENTE EMITIR QUE SE ENVIÓ COMENTARIOS AL ÁREA ENCARGADA QUIEN MANIFESTÓ QUE DESDE CLINICOS PROGRAMAS DE ATENCIÓN INTEGRAL S.A.S IPS, SE REALIZÓ SOLICITUD DEL SERVICIO DE AMBULANCIA ANTE LA EPS DE MANERA OPORTUNA.  ASÍ MISMO ES DE RESALTAR QUE CLINICOS PRORGAMAS DE ATENCIÓN INTENGRAL S.A.S IPS, NO ES LA ENTIDAD ENCARGADA DE BRINDAR EL SERVICIO DE AMBULANCIA POR LO QUE NO ES POSIBLE PRONUNCIARNOS RESPECTO A LA NO PRESTACIÓN DEL ESTE</t>
  </si>
  <si>
    <t>EN20220000455237</t>
  </si>
  <si>
    <t>REITERA QUE EL PRESTADOR DOMICILIARIO CLÍNICOS SE NIEGA A GENERAR ORDEN PARA ENFERMERÍA E INSUMOS Y DISMINUYÓ LA CANTIDAD DE SESIONES DE TERAPIAS INTEGRALES, POR LO TANTO, SOLICITA QUE SEA REVISADO EL CASO, QUE LE CAMBIEN DE PRESTADOR PARA ATENCIÓN DOMICILIARIA CON EL FIN DE QUE SE LE PERMITA A LA USUARIA ACCEDER A UNA ATENCIÓN DE CALIDAD Y OPORTUNIDAD, YA QUE ES UN ADULTO MAYOR CON MUCHAS COMORBILIDADES. SE ENVÍA PARA VALIDACIÓN Y GESTIÓN DE ACUERDO A NORMATIVIDAD VIGENTE.</t>
  </si>
  <si>
    <t>ES PROCEDENTE EMITIR QUE UNA VEZ REVISADO NUESTROS REGISTROS CLÍNICOS SE EVIDENCIA QUE CLINICOS PROGRMAS DE ATENCIÓN INTEGRAL S.A.S IPS, HA BRINDADO UNA ATENCIÓN OPORTUNA Y EFICIENTE SIENDO SUS ÚLTIMAS ATENCIONES: • TERAPIAS DE REHABILITACIÓN. • ATENCIÓN POR PSIQUIATRÍA. • ATENCIÓN POR MEDICINA GENERAL. • ATENCIÓN POR TRABAJO SOCIAL. VALORACIONES QUE SE HAN REALIZADO BAJO LOS PROTOCOLOS MÉDICOS ESTABLECIDOS. REFERENTE AL TRATAMIENTO DE REHABILITACIÓN ES IMPORTANTE INFORMAR QUE EL ESTADO DE SALUD DE LA PACIENTE ES DINÁMICO, POR LO TANTO, ES EL PROFESIONAL TRATANTE QUIEN TIENE EL CONOCIMIENTO MÉDICOCIENTÍFICO PARA DETERMINAR EL PLAN DE REHABILITACIÓN DE LA PACIENTE, DADO LO ANTERIOR SE EVIDENCIA QUE LA PACIENTE ACTUALMENTE CUENTA CON EL SIGUIENTE ORDENAMIENTO: • TERAPIA FÍSICA 1 SESIÓN SEMANAL 4 AL MES. • TERAPIA OCUPACIONAL 1 SESIÓN SEMANAL 4 AL MES. • TERAPIA DE FONOAUDIOLOGÍA 1 SESIÓN SEMANAL, 4 AL MES. • TERAPIA RESPIRATORIA 1 SESIÓN CADA 2 SEMANAS, 2 AL MES. SERVICIO QUE ACTUALMENTE SE ESTÁ BRINDADO EN EL DOMICILIO DE LA PACIENTE MARÍA ISABEL CANDIA DE PASTOR, SIN INCONVENIENTE ALGUNO. POR OTRO LADO, ES DE ACLARAR QUE ACTUALMENTE NO SE EVIDENCIA ORDEN MEDICA EMITIDA PARA EL SERVICIO DE ENFERMERÍA, POR ALGÚN GALENO ADSCRITO A NUESTRA INSTITUCIÓN, POR LO QUE ES PERTINENTE RESALTAR QUE EL SERVICIO DE ENFERMERÍA ES ORDENADO SEGÚN CRITERIO DEL MÉDICO TRATANTE Y CON BASE EN PARÁMETRO</t>
  </si>
  <si>
    <t>LEYDY JOHANA GALINDO RODRIGUEZ</t>
  </si>
  <si>
    <t>ado07garbt@cendoj.ramajudicial.gov.co</t>
  </si>
  <si>
    <t>SOLICITO COLABORACIÓN CON PROGRAMACIÓN DE CONTROL POR EPILEPTOLOGÍA DE LA PACIENTE LEYDY JOHANA GALINDO RODRIGUEZ CC 1032433376. LA PACIENTE CUENTA CON ACCIÓN DE TUTELA QUE SE VENCE EL DÍA DE HOY.</t>
  </si>
  <si>
    <t xml:space="preserve">AU-STD3474   LEYDY JOHANA GALINDO RODRIGUEZ TELEFONO 3213709445  AUTORIZACION 222796903415951  ACEPTA CITA
ME PERMITO INFORMARLE QUE LA CITA SOLICITADA SE PROGRAMA PARA PACIENTE IDENTIFICADO(A) CC:  1032433376
PACIENTE: LEYDY JOHANA GALINDO RODRIGUEZ
CONSULTA: NEUROLOGÍA  PRESENCIAL
DÍA: 24 DE NOVIEMBRE DE 2022
HORA: 4:12 PM
PROFESIONAL: JULIO CESAR MORENO CASTELLANOS	
SEDE: CALLE 98 (CARRERA 15 No 98 -37 BARRIO CHICO)
POR FAVOR ASISTIR CON AUTORIZACIÓN VIGENTE, DOCUMENTO IDENTIDAD, LLEGAR 20 MINUTOS ANTES  
</t>
  </si>
  <si>
    <t>EN20220000465165</t>
  </si>
  <si>
    <t>SOLICITO AMBULANCIA MEDICALIZADA PARA PACIENTE HENRY MEDARDO MARTINEZ IDENTIFICADO CON CEDULA 12.903.971, TRASLADO CITA MEDICA DE NEUMOLOGIA, PACIENTE DE OXÍGENO TERMO LIQUIDO.</t>
  </si>
  <si>
    <t>ES PROCEDENTE EMITIR QUE ACTUALMENTE NO SE EVIDENCIA ORDEN MEDICA EMITIDA PARA EL SERVICIO DE AMBULANCIA O TRANSPORTE, POR ALGÚN GALENO ADSCRITO A NUESTRA INSTITUCIÓN, RESALTANDO QUE EL DIAGNOSTICO VALORACIÓN Y TRATAMIENTO LE CORRESPONDE POR COMPETENCIA EXCLUSIVA AL MÉDICO TRATANTE (QUIEN ES LA PERSONA IDÓNEA PARA EMITIR UN CONCEPTO TÉCNICO-CIENTÍFICO ACERCA DE LA SITUACIÓN REAL DE SUS PACIENTES). ASÍ MISMO ES DE MANIFESTAR QUE EN ULTIMA VALORACIÓN REALIZADA EL DÍA 18 DE OCTUBRE DEL 2022, PROFESIONAL MANIFESTÓ EL SIGUIENTE PLAN DE TRATAMIENTO: “CONTINÚA EN PROGRAMA DE ATENCIÓN DOMICILIARIA - PRESENTAR EN JUNTA DE EGRESOS. 2. OXÍGENO SUPLEMENTARIO POR VENTURY 32% A 5-6 LTM LAS 24 HR DEL DIA (CUENTA CON OXIGENO LÍQUIDO EN DOMICILIO) - OCASIONALMENTE USA OXÍGENO POR CÁNULA NASAL A 3 L/MIN 3. MANEJO FARMACOLÓGICO (AGOST-SEPT-OCT, VIGENTE HASTA EL 16 NOV 2022): - ACETAMINOFÉN 1 GR CD 8 HR - DAR EN CASO DE DOLOR - CARBONATO DE CALCIO 1500 MG 1 TAB VO DÍA - CARVEDILOL 6,25 MG VO CD 12 GR - ATORVASTATINA 40 MG 1 TAB VO DÍA - SALBUTAMOL PUFF CD 6 HR - APIXABAN 5 MG 1 TAB VO CD 12 HR - UMECLIDINIO 62,5 MCG / VILANTEROL 25 MCG 1 PUFF DÍA -</t>
  </si>
  <si>
    <t>EDGAR JULIO ROJAS CALDERON</t>
  </si>
  <si>
    <t>CLICORTES@YAHOO.COM</t>
  </si>
  <si>
    <t xml:space="preserve">USUARIO MANIFIESTA INCONFORMIDAD CON EL TIEMPO DE ESPERA DISPUESTO PARA INICIAR CONSULTA </t>
  </si>
  <si>
    <t xml:space="preserve">
SE REALIZA DEVOLUCIÓN DE LLAMADA, PETICIONARIA INDICA QUE DESDE EL 5 AGOSTO TUVO OPERACIÓN DE MANGO ROTADOR, POSTERIORMENTE LE DIERON UNA ORDEN PARA TERAPIAS DIRIGIDA A LA IPS CLÍNICOS; INDICA QUE TARDARON 15 DÍAS EN ASIGNAR UNA PERSONA PARA PRESTAR EL SERVICIO, CUANDO FINALMENTE LLEGO LA PERSONA, INDICO A TRAVÉS DE LLAMADA TELEFÓNICA QUE NO IBA A VOLVER, SE ASIGNÓ OTRA PERSONA QUIEN SOLO FUE UN DÍA Y NO VOLVIÓ, SE ENVIÓ DERECHO DE PETICIÓN A CLÍNICOS IPS, EL MEDICO AUDITOR DE ECOPETROL SE COMUNICÓ Y ENVIARON UNA NUEVA PERSONA A PRESTAR EL SERVICIO QUIEN DOS DÍAS DESPUÉS NO VOLVIÓ INDICANDO QUE TENÍA INCAPACIDAD POR VIROSIS, PERO QUE IBAN A ENVIAR UN REEMPLAZO, A LA FECHA NO HAN ENVIADO NINGUNA PERSONA PARA LA PRESTACIÓN DEL SERVICIO, SE VOLVIÓ A ENVIAR UN DERECHO DE PETICIÓN SIN NINGUNA RESPUESTA A LA FECHA. PETICIONARIA MANIFIESTA QUE HA DECIDIDO ACUDIR POR ATENCIÓN PARTICULAR EN ARAS DE CUIDAR SU SALUD YA QUE ES UNA MUJER DE LA TERCERA EDAD Y BRAZO ESTÁ QUEDANDO SIN MOVIMIENTO, SE ESTÁ VIENDO AFECTADA EN FÍSICA Y PSICOLÓGICAMENTE; INDICA QUE DEJA ESTE RECLAMO POR SENTADO PARA POSTERIORMENTE SOLICITAR EL REEMBOLSO DE LAS ATENCIONES QUE PAGARA DE MANERA PARTICULAR.
</t>
  </si>
  <si>
    <t xml:space="preserve">DE ACUERDO CON SU SOLICITUD, NOS PERMITIMOS COMUNICARLE QUE SE PROCEDE A VALIDAR REGISTRO DE HISTORIA CLÍNICA Y SE EVIDENCIA QUE LA BENEFICIARIA MARÍA GAMBOA HA RECIBIDO EL SERVICIO DE TERAPIAS POR PARTE DE LA PROFESIONAL PAOLA RAMÍREZ EN LAS SIGUIENTES FECHAS: 
•	26-OCT-2022 10:00
•	24-OCT-2022 01:00
•	21-OCT-2022 09:30
•	18-OCT-2022 08:00
•	12-OCT-2022 01:00
•	10-OCT-2022 11:00
•	05-OCT-2022 08:00
•	03-OCT-2022 09:00
ES IMPORTANTE INFORMAR QUE LAS ATENCIONES SE HAN DESARROLLARON BAJO LOS PROTOCOLOS MÉDICOS ESTABLECIDOS, DEL MISMO MODO SE COORDINA NUEVO PROFESIONAL LOGRANDO EJECUTAR PLAN DE MANEJO. COMO MUESTRA DE LO ANTERIOR ADJUNTAMOS AL PRESENTE COMUNICADO SOPORTE DE REGISTRO CLINICOS.
</t>
  </si>
  <si>
    <t>02976491 OPC-2022-070854</t>
  </si>
  <si>
    <t>EDUARDO  LOPEZ  ROJAS</t>
  </si>
  <si>
    <t>SE COMUNICA USUARIO DE CLÍNICOS DE BULEVAR, QUIEN DESEA COLOCAR UNA QUEJA FRENTE AL SERVICIO QUE PRESTA EL CONTRATISTA YA QUE EL DÍA DE HOY 29 DE OCTUBRE LLEGO SOBRE LAS 12:20 CON SU ESPOSA QUIEN SE SIENTE MUY ENFERMA, SOLICITA SE LE ATIENDA O SE LE BRINDE UNA CITA PRIORITARIA. A LO CUAL RESPONDIERON QUE NO LO PUEDEN ATENDER PORQUE EL HORARIO DE ATENCIÓN ES HASTA LAS 12:30 M Y QUE ES MEJOR QUE SE DIRIJA A URGENCIAS.</t>
  </si>
  <si>
    <t xml:space="preserve">PREVIA VERIFICACIÓN EN HISTORIA CLÍNICA CON RESPECTO A LA ATENCIÓN PRESTADA SE EVIDENCIA QUE LA BENEFICIARIA, LA SRA. SORAYA ESTEFAN, ASISTE AL PAMI BULEVAR EL DÍA 29 DE OCTUBRE A LAS 12:20 P.M CON LA FINALIDAD DE SOLICITAR CONSULTA PRIORITARIA, SIN EMBARGO, AL MOMENTO DE LA SOLICITUD, NO SE CONTABA CON DISPONIBILIDAD DE AGENDA, PUESTO QUE LA ÚLTIMA ATENCIÓN SE BRINDA A LAS 12:36 PM, LA CUAL YA REGISTRABA PROGRAMADA PARA OTRO BENEFICIARIO QUIEN SE ENCONTRABA EN LA UNIDAD MÉDICA.
ES IMPORTANTE INFORMAR QUE NUESTRO HORARIO DE ATENCIÓN DEL PAMI BULEVAR ES DE LUNES A VIERNES DE 7:00 AM A 7:00 PM Y SÁBADOS DE 7:00 A.M. A 1:00 P.M., DONDE SE OFERTA LA ÚLTIMA CONSULTA DE ATENCIÓN PRIORITARIA A LAS 12:36 PM, LO ANTERIOR CONFORME A LA RESOLUCIÓN 5261 DE 1994 EN LA CUAL SEÑALA EN SU ARTÍCULO 97: “CONSULTA MEDICA GENERAL. COMO LO ESTABLECE LA LEY 100 DE 1993, EL MEDICO GENERAL ES LA BASE Y EL MOTOR DE TODO EL ENGRANAJE DE SALUD EN EL PLAN QUE SE DESCRIBE, CONJUNTAMENTE CON EL PERSONAL PARAMÉDICO Y AUXILIAR, QUIENES SERÁN LA PUERTA DE ENTRADA AL SISTEMA. EL CONTACTO DEL PACIENTE CON LA E.P.S. SERÁ MÁS ESTRECHO, FRECUENTE Y REGULAR A TRAVÉS DE SU MEDICO GENERAL. SERÁ ÉL QUIEN ESTABLEZCA LAS PAUTAS PARA LA PROMOCIÓN Y LA PREVENCIÓN. LA CONSULTA NO DEBE SER MENOR DE VEINTE (20) MINUTOS. EN ESTE NIVEL DE COMPLEJIDAD EL PACIENTE Y SU FAMILIA PUEDEN ACCEDER Y COLABORAR MÁS ACTIVAMENTE EN EL MANTENIMIENTO, CONTROL Y RECUPERACIÓN DE SU SALUD. (…)”, MOTIVO POR EL CUAL NO FUE POSIBLE PROGRAMAR CONSULTA, NO OBSTANTE, EL PERSONAL DEL PAMI BULEVAR, EXPLICA LA SITUACIÓN PRESENTADA A LA BENEFICIARIA DONDE NO ACEPTA, A PESAR DE ELLO SE BRINDA LA OPCIÓN MÉDICA BAJO LA MODALIDAD DE TELECONCEPTO O ATENCIÓN DOMICILIARIA, FINALMENTE EL PERSONAL BRINDA LA OPCIÓN DE ACERCARSE AL SERVICIO DE URGENCIAS DADO QUE RECHAZA LAS OPCIONES ANTERIORES. 
COMO MUESTRA DE LO ANTERIOR, RELACIONAMOS AL PRESENTE COMUNICADO SOPORTE DE ATENCIONES PROGRAMADAS:
DEL MISMO MODO SE PRECISA QUE LA BENEFICIARIA EN MENCIÓN ASISTE A CONSULTA PRIORITARIA EN EL PAMI BULEVAR EL DÍA 31 DE OCTUBRE DE 2022 CON LA DRA. MILENA CHINDOY, DURANTE LA ATENCIÓN MEDICA SE DETERMINA DIAGNOSTICO PRINCIPAL: RINOFARINGITIS AGUDA (RESFRIADO COMÚN, SIN SIGNOS DE ALARMA NI DE COMPLICACIÓN EN EL MOMENTO DE LA CONSULTA Y CON MANEJO AMBULATORIO DE SINTOMATOLOGÍA), ATENCIÓN QUE SE DESARROLLO BAJO PROTOCOLOS MÉDICOS ESTABLECIDOS.
QUEREMOS MANIFESTARLE QUE EL PAMI - BULEVAR, DISPONE DE LOS SIGUIENTES CANALES DE ATENCIÓN AL USUARIO: PBX: (601) 4926811 - (601) 3909649, EN EL HORARIO DE DOMINGO A DOMINGO DE 6:00 AM A 10:00 PM, DONDE SE PODRÁ REALIZAR AGENDAMIENTO DE LOS SERVICIOS OFERTADOS.  
POR ÚLTIMO LAMENTAMOS LOS INCONVENIENTES CAUSADOS EN EL SERVICIO Y AGRADECEMOS LAS OBSERVACIONES QUE REALIZA CON EL ÁNIMO DE MEJORAR NUESTROS SERVICIOS Y ES DE NUESTRO INTERÉS MANIFESTAR QUE COMO INSTITUCIÓN PRESTADORA DE SERVICIOS DE SALUD ESTAMOS COMPROMETIDOS CON NUESTROS USUARIOS Y DISPUESTOS A SERVIRLE EN TODO LO QUE SE ENCUENTRA A NUESTRO ALCANCE.
</t>
  </si>
  <si>
    <t xml:space="preserve">ES INTERESANTE VER EL MODELO DE SALUD DE COMPENSAR EN BOYACA DUITAMA, PARA SER PUNTUAL. LA COORDINADORA LA JEFE NATALIA NUNCA ESTA PARA DAR LA CARA A LAS PERSONAS QUE VAMOS A BUSCARLA PERO PARA IR A FUMAR A LA ESQUINA DE LA IPS CON LA FUNCIONARIA MAS ALTANERA Y GROSERA,
GRITA A LOS PACIENTES YA LE HE PASADO VARIAS QUEJAS A ESTA SEÑORITA PERO ENTIENDO AL SER DE LA ROZCA DE LA JEFE SALE INVICTA SEGURAMENTE NI LOS DIRECTIVOS SABEN DEL COMPORTAMIENTO DE ESTAS DOS PERSONAS,ME GUSTARIA VER QUE TOMARAN ACCIONES SOBRE ESTA SITUACION POR LO MENOS QUE DE LA CARA AL BUSCARLA O QUE NO FUME CON EL UNIFORME.
</t>
  </si>
  <si>
    <t>USUARIO ANONIMO, NO ES POISBLE ENVIAR RESPUESTA Me permito atenta, respetuosa y objetivamente presentar descargos frente a PQR Anónima en la cual me veo involucrada cómo Coordinador de Sede.
Me excuso de antemano por las molestias causadas ante el hecho de que no haya podido encontrarme, en ocasiones debo atender reuniones en centro administrativo municipal, en oficina de Eps, en la ciudad de Bogotá con Gerencia entre otros espacios que me obligan a ausentarme. Pero e intentando delegar algunas  funciones a la Jefe Andrea Liseth y a las auxiliares de Enfermería en mi ausencia.
Es importante también mencionar que no tengo relaciones de amistad con ningún colaborador de sede, y Yineth Sofía Duran que es la persona que mencionan en esta queja, pues fue la persona con la cual el día Martes de la semana pasada compartí en mi tiempo de almuerzo en la tienda de la esquina es un colaborador en seguimiento por su alto volumen de quejas, está situación es de conocimiento pleno de esta colaboradora.
Evitare ir a la tienda de la esquina, en esta tienda si había gente en ese momento fumando y tomando cerveza y no es el mejor espacio para estar allí con uniforme, en el entendido que represento una marca (Compensar). Me disculpo.</t>
  </si>
  <si>
    <t>REAPERTURA EN20220000376766</t>
  </si>
  <si>
    <t>CITA DE CONTROL CON RESULTADOS</t>
  </si>
  <si>
    <t>EN20220000473778</t>
  </si>
  <si>
    <t>ELSIDA  CORREA ROJAS</t>
  </si>
  <si>
    <t>AUT- 222021176398120  CITA DE CONTROL DE NEUROLOGIA</t>
  </si>
  <si>
    <t>EN20220000473784</t>
  </si>
  <si>
    <t>DILAN SANTIAGO MONTERO LEON</t>
  </si>
  <si>
    <t>REQUIERE CITA PARA HIJO Y PARA ELLA  SRA GEMA IRENE LEON</t>
  </si>
  <si>
    <t>GEMA IRENE LEON MEDINA</t>
  </si>
  <si>
    <t>REQUIERE CITA PARA HIJO Y PARA ELLA  SRA GEMA IRENE LEON  AUT- 222927917568323</t>
  </si>
  <si>
    <t>EN20220000473834</t>
  </si>
  <si>
    <t>MASSIEL KINSKI LEON RODRIGUEZ CC 52731383 3203850162 MAKILEROJUANES1234@GMAIL.COM BOGOTÁ. D.C. 39 GENERO:FEMENINO NÍVEL EDUCATIVO: NO APLICA GRUPO ÉTNICO:NO APLICA RÉGIMEN AFILIACIÓN:CONTRIBUTIVO POBLACIÓN ESPECIAL:NO APLICA RAD20229300402618562 #PETICIÓNDIRECTA USUARIO SEGÚN ADRES ACTIVO CON LA EPS #CAJA DE COMPENSACIÓN FAMILIAR COMPENSAR, VERIFICANDO ARCHIVO ADJUNTO REQUIERE VALORACIÓN POR NEUROLOGÍA. SE ADJUNTA ARCHIVO.</t>
  </si>
  <si>
    <t>PACIENTE CON CITA YA ASIGNADA POR CALL ALLISON PINZON- 07/12/2022 07:24 a.m. ANDREA ESTEFANÍA MARTÍNEZ REYES</t>
  </si>
  <si>
    <t xml:space="preserve">EN20220000473857 </t>
  </si>
  <si>
    <t>FRANCISCA  MORA DE RUIZ</t>
  </si>
  <si>
    <t>REQUIERE CITA DE CONTROL DE NEUROLOGIA</t>
  </si>
  <si>
    <t>EN20220000473863</t>
  </si>
  <si>
    <t>CARLOS ALBERTO MORENO MORENO</t>
  </si>
  <si>
    <t>EN20220000474151</t>
  </si>
  <si>
    <t>MISAEL STEVEN CONTRERAS GUZMAN</t>
  </si>
  <si>
    <t>CITA DE 1 VEZ EN CLINICOS, NO HA PODIDO LOGRARLA</t>
  </si>
  <si>
    <t>EN20220000474223</t>
  </si>
  <si>
    <t>MANUEL FERNANDO RODRIGUEZ BUITRAGO</t>
  </si>
  <si>
    <t>EN20220000474490</t>
  </si>
  <si>
    <t>MATIAS  MORENO RODRIGUEZ</t>
  </si>
  <si>
    <t xml:space="preserve">REQUIERE EXAMEN Y CITA DE CONTROL </t>
  </si>
  <si>
    <t xml:space="preserve">AU-STD3491 SRA  EDITH JOHANA RODRIGUEZ TUNJUELO ELECTROENCEFALOGRAMA (Primera Vez) 23/11/2022 10:00 a.m. CINDI MILENA LOZANO SALAZAR
</t>
  </si>
  <si>
    <t xml:space="preserve">AU-STD3491 SRA  EDITH JOHANA RODRIGUEZ TUNJUELO	-  TEL- 3104797881 ACEPTA CITA SE DAN INDICACIONES PARA ASISTIR, DICE ENTENDER  NEUROLOGÍA PEDIÁTRICA EPILEPSIA COMPENSAR PRESENC (Control) 26/12/2022 08:00 a.m. EDWIN FABIAN FORERO SANCHEZ
</t>
  </si>
  <si>
    <t>EN20220000474502</t>
  </si>
  <si>
    <t>MARIA JESUS GARCIA DE FLOREZ</t>
  </si>
  <si>
    <t>CITA CON NEUROLOGIA -CITA CN MEDICINA INTERNA -TERAPIA FISICA TERAPIA DE LENGUAJE</t>
  </si>
  <si>
    <t>CITA YA ASIGNADA POR LEIDY IZQ 28/11/2022 07:48 a.m.	24 min	03/11/2022 02:29 p.m.	ANDREA PAOLA CAMARGO ROJAS</t>
  </si>
  <si>
    <t>EN20220000465994</t>
  </si>
  <si>
    <t>NATALIA CAROLINA ARIAS POLO</t>
  </si>
  <si>
    <t xml:space="preserve"> EL PASADO 26 DE JUNIO DE 2022 LUEGO DE QUE TUVIERA UNA CRISIS EPILEPTICA, DESDE DICHA FECHA SE ME HIZO CAMBIO DE MEDICAMENTO POR PARTE DEL MEDICO NEUROLOGO QUE ME TRATO EN URGENCIAS DEL HOSPITAL DE MEDEI, SIN EMBARGO ME DIO ORDEN PARA TENER CONTROL NEUROLOGICO EN LO SIGUIENTES MESES, SIN EMBARGO NO SE ME HA DADO AGENDAMIENTO DE ESTA POR FALTA DE AGENDA DISPONIBLE, LA RESPUESTA DE LA IPS O EPS SIEMPRE ES ESCALAMIENTO Y SIGA INTENTANDO PERO NO ME HAN HECHO POSIBLE ESTA CITA, Y YA LLEVO DOS CRISIS DESDE AQUELLA VEZ, LO CUAL ME PREOCUPA Y SOLICITO CON URGENCIA QUE SE ME TRAMITE ESTA CITA PARA PODER TENER MI TRATAMIENTO PERTINENTE. ADICIONALMENTE LA ORDEN PARA RECLAMAR MI MEDICAMENTO EN AUDIFARMA SE ME HA SIDO DEVUELTA POR MALA FORMULACION DE PARTE DEL MEDICO, SEGUN ELLOS, SIN EMBARGO LA ORDEN ES CLARA</t>
  </si>
  <si>
    <t>EN20220000473684</t>
  </si>
  <si>
    <t>PS</t>
  </si>
  <si>
    <t>ADOLFO JOSE GUERRERO DUQUE</t>
  </si>
  <si>
    <t>REQUIERE COITA DE PARKINSON CONTROL</t>
  </si>
  <si>
    <t>EN20220000474905</t>
  </si>
  <si>
    <t>MAYELY AREVALO</t>
  </si>
  <si>
    <t>REQUIERE CITA DE 1 VEZA EN CLINICOS</t>
  </si>
  <si>
    <t>"Señor(a)
Paula Arevalo
mayelyarev@hotmail.com
Reciba un cordial saludo,
En atención a su comunicado recibido por esta Coordinación donde nos solicita asignación de consulta médica especializada de Neurologia para el paciente MAYELY  AREVALO  identificado con CC No. 52539957; queremos manifestarle que todos los aspectos de su comunicación fueron revisados con detenimiento e interés.
De acuerdo con su solicitud y previa verificación, se asigna cita médica especializada, de la siguiente manera:
Especialidad: Neurologia
Fecha: 08/11/2022
Hora: 12:00 PM
Profesional: ZAIDA CABEZAS VARGAS
Sede: CALLE 98
Sede Calle 98: Carrera. 15 No. 98 - 37 Barrio Chico
Se precisa que el día 04 de Noviembre a las 10:40 Am, se estableció comunicación con la Sra. PAULA AREVALO (hija) en calidad de peticionario al número telefónico 3057470223, a quien se informa datos de consulta.  Usuaria acepta información.
Nota: Por favor asistir con autorización vigente, documento identidad y llegar con 20 minutos de anticipación para tramites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t>
  </si>
  <si>
    <t>EN20220000475020</t>
  </si>
  <si>
    <t>DORA  BAQUEROQ DE LOPEZ</t>
  </si>
  <si>
    <t xml:space="preserve">AU-STD3496 ELSA LOPEZ HIJA   TELEFONO 3124324443  AUTORIZACION   ACEPTA CITA
ME PERMITO INFORMARLE QUE LA CITA SOLICITADA SE PROGRAMA PARA PACIENTE IDENTIFICADO(A) CC:  21949033
PACIENTE: DORA  BAQUEROQ DE LOPEZ
CONSULTA: NEUROLOGÍA  PRESENCIAL
DÍA: 23 DE NOVIEMBRE DE 2022
HORA: 12:36 PM
PROFESIONAL: KAROL PAOLA RUEDA VERGARA	
SEDE: AMÉRICAS (AV. AMÉRICAS No 65- 09 FRENTE A LA ESTACIÓN DE TRANSMILENIO PRADERA)
POR FAVOR ASISTIR CON AUTORIZACIÓN VIGENTE, DOCUMENTO IDENTIDAD, LLEGAR 20 MINUTOS ANTES  </t>
  </si>
  <si>
    <t>EN20220000474188</t>
  </si>
  <si>
    <t>ROCIO ALEJANDRA SANABRIA CELY</t>
  </si>
  <si>
    <t xml:space="preserve">REQUIERE CITA DE CONTROL </t>
  </si>
  <si>
    <t>EN20220000470590</t>
  </si>
  <si>
    <t>HELEN JULIANA SALAZAR RUIZ</t>
  </si>
  <si>
    <t>CORDIAL SALUDO, NO ES LA PRIMERA QUEJA QUE PONGO POR ESTE MEDIO U OTRO YA QUE CONSTANTEMENTE SE PRESENTAN INCUMPLIMIENTOS AL MOMENTO DE SOLICITAR UNA CITA MEDICA CON AUTORIZACIONES YA SON MUCHAS LAS OCASIONES EN DONDE ME INDICAN QUE TENGO UNA CITA PROGRAMADA Y NO TERMINA SIENDO ASÍ TANTO SE HA PRESENTADO ESTA SITUACIÓN HASTA EL PUNTO DE PERDER LAS AUTORIZACIONES. PRIMERO SE PRESENTO CON LA LA AUTORIZACIÓN DE REHABILITACIÓN Y RECUPERACIÓN DONDE EN DOS OCASIONES ME "PROGRAMARON UNA CITA" LA CUAL NO TENÍA, ME HICIERON IR HASTA OTRAS DIRECCIONES Y AL LLEGAR ME INDICABAN QUE NO TENIA CITAS ES UNA FALTA DE RESPETO 1. HACERME PERDER EL TIEMPO Y 2. HACIÉNDOME PERDER LA AUTORIZACIÓN. AHORA SE PRESENTA NUEVAMENTE CON UNA CITA CON AUTORIZACIÓN DE NEUROLOGÍA LA CUAL SUPUESTAMENTE ME PROGRAMARON Y REVISO POR TODOS LOS MEDIOS DE COMPENSAR Y NO TENGO NINGUNA CITA PROGRAMADA ENTONCES ¿DEBO PERDER TAMBIÉN ESTA AUTORIZACIÓN? ESTO SE HA PRESENTADO TANTO PRESENCIAL COMO DE MANERA VIRTUAL E INCLUSO CON LLAMADAS TELEFÓNICAS. NUNCA PROGRAMAN NADA. SOLICITO QUE REVISEN SUS PROCESOS ADMINISTRATIVOS CON LA PROGRAMACIÓN DE LAS CITAS MEDICAS Y ESPERO -DE MANERA PRONTA SU RESPUESTA O ME VERÉ OBLIGADA A COLOCAR UNA DENUNCIA.</t>
  </si>
  <si>
    <t>EN20220000474272</t>
  </si>
  <si>
    <t>NEYHER  VALENCIA CRUZ</t>
  </si>
  <si>
    <t>CITA DE NEUROLOGÍA CONTROL</t>
  </si>
  <si>
    <t>EN20220000471771</t>
  </si>
  <si>
    <t>LEIDY VIVIANA EVANGELISTA CABALLERO</t>
  </si>
  <si>
    <t>ISABEL CRISTINA VELASQUEZ DE TOVAR</t>
  </si>
  <si>
    <t>isabelcristinavh@gmail.com</t>
  </si>
  <si>
    <t>AMABLEMENTE SOLICITO LA HISTORIA CLÍNICA Y ÓRDENES RELACIONADAS CON EL SEGUIMIENTO NEUROLÓGICO PARA LA ENFERMEDAD DEL PARKINSON QUE PADEZCO. NOMBRE: ISABEL CRISTINA VELÁSQUEZ DE TOVAR CC: 41616061 CELULAR: 3183392621 CORREO ELECTRÓNICO: ISABELCRISTINAVH@GMAIL.COM</t>
  </si>
  <si>
    <t>BERTHA  VASQUEZ DE CORTES</t>
  </si>
  <si>
    <t xml:space="preserve">HIJA SANDRA CORTES  SOLICITA ASIGNAR CONSULTA DE  GERIATRIA  YA QUE CAMBIARON DE GOLEMAN  A CLINICOS AMERICAS EL CUAL SE COMUNICAVARIAS  VECES LE INDICAN  NO HAY AGENDA HASTA ENERO  2023 REFIERE MADRE SOLICITA  ORDEN DE  PAÑALES  URGENTE  Y VALORACION, SOLICITA ASIGNAR CONSULTA  DE  GERIATRIA.  
TELEFONO 3123721753  CORREO ASTRIDCAMARGO1962@GMAIL.COM
</t>
  </si>
  <si>
    <t>EN20220000472541</t>
  </si>
  <si>
    <t>LUZ ESPERANZA VELOZA SARMIENTO</t>
  </si>
  <si>
    <t xml:space="preserve">SOLICITO URGENTE CITA DE NEUROLOGIA YA QUE LLAMO TODOS LOS DIAS Y NUNCA HAY AGENDA, ADICIONAL SOLICITO CITA CON IMEVI DE OFTALMOLOGIA YA CUENTO CON LOS RESULTADOS Y NADA QUE ME BRINDAN LA CITA, POR FAVOR ME COLABOREN CON LA PROGRAMACION DE LAS DOS CITAS MEDICAS GRACIAS CORREO esperanza2295@gmail.com CEL 3118919944 GRACIAS.
</t>
  </si>
  <si>
    <t>EN20220000471811</t>
  </si>
  <si>
    <t>CESAR ANDRES OSPINA CRUZ</t>
  </si>
  <si>
    <t>EN20220000473055</t>
  </si>
  <si>
    <t>KATHERINE LIZETH GOMEZ DELGADO</t>
  </si>
  <si>
    <t>REQUIERE PROGRAMACION DE EXAMEN ORDENADO POR DRA GIRSALDO Y CONTROL DE NEUROLOGIA</t>
  </si>
  <si>
    <t>EN20220000472626</t>
  </si>
  <si>
    <t>DESDE EL MES DE JULIO DEL PRESENTE AÑO HE ESTADO TRATANDO DE OBTENER UNA CITA CON MI NEURÓLOGO TRATANTE EN CLÍNICOS IPS, Y EL PASADO 19 DE SEPTIEMBRE DE 2022 PUSE EN SU CONOCIMIENTO CON LA PQR EN202200000399221 QUE CLÍNICOS IPS SE NEGABA A DARME LA CITA SOLICITADA Y EN SU RESPUESTA DEL DÍA 27 DE SEPTIEMBRE DEL AÑO EN CURSO SE ME MENCIONÓ “… SE ESCALÓ EL CASO AL PROCESO DE CALIDAD PARA QUE SE REVISEN LOS TIEMPOS DE ESPERA PARA ASIGNACIÓN DE CONSULTA DE NUESTROS USUARIOS, CON EL FIN DE TOMAR LOS CORRECTIVOS DE MANERA INMEDIATA.” QUE TENDRÍA UNA CITA PARA REFORMULACIÓN Y QUE SE GESTIONARÍA CON LA IPS EL PROCESO DE ATENCIÓN AL CLIENTE. ES POR LO ANTERIOR, QUE CON LA PRESENTE PQR QUISIERA SABER QUE HA PASADO CON MI SOLICITUD PRIMARIA QUE ES LA ASIGNACIÓN DE MI CITA DE CONTROL CON MI NEURÓLOGO TRATANTE, PORQUE AHORA ADICIONALMENTE A ESTO, CLÍNICOS IPS ME INDICA A TRAVÉS DE SU CALL CENTER QUE NO HAY AGENDA CON MI DOCTOR TRATANTE Y QUE NO SABEN CUANDO LA ABREN Y TAMPOCO TIENEN UN PROCESO DE SERVICIO QUE PERMITA UN ENCOLAMIENTO DE ATENCIÓN O DE CITAS PENDIENTES POR AGENDAR PARA HACERLE UN SEGUIMIENTO, SIMPLEMENTE ME DICEN “SIGA LLAMANDO”, LO CUAL SIGNIFICA POR LO GENERAL UNA HORA DE ESPERA AL TELÉFONO PARA TERMINAR ESCUCHANDO LO MISMO….. SEÑORES COMPENSAR EPS, SOY CATALOGADO POR USTEDES COMO PACIENTE DE DIFÍCIL MANEJO Y YA HE COMPLETADO 7 MESES SIN CONTROL DE MI DOCTOR TRATANTE CUANDO LO MÁXIMO DEBE SER DE 6 MESES</t>
  </si>
  <si>
    <t>EN20220000472158 </t>
  </si>
  <si>
    <t>BUENOS DÍAS, SEÑORES, COMPENSAR, DE MANERA ATENTA LE INFORMO QUE NO ESTOY CONFORME CON LA RESPUESTA A ESTA SOLICITUD ADJUNTO ENCONTRARÁ RESPUESTA A SU PQRS RADICADA BAJO EL NÚMERO EN20220000406490, MUY PERO MUY MAL SERVICIO, NECESITO DE MANERA URGENTE ASIGNAR UNA CITA CON EL NEUROLOGO QUE ATIENEDE A MI MADRE, COMO ME RESPONDIERON ME ASIGNARON UNA CITA UN MES DESPUÉS A LA FECHA QUE URGENTEMENTE NECESITAMA MI MADRE PARA LA FORMULACION DE LOS MEDICAMENTOS, YO NO FUI PORQUE CON FORTUNA TENÍA UNA CITA DE MÉDICO GENERAL Y EL ME AYUDO A ACTUALIZAR LA FÓRMULA PARA RECOGER MEDICAMENTOS POR DOS MESES HE ESTADO LLAMANDO A CLINICOS PARA LA ASIGNACION DE LA CITA QUE DEBE SER ANTES DE 20 DE NOVIEMBRE DE 2022 SIN RESPUESTA POSITIVA, A 20 DÍAS ESTOY ANGUSTIADA PARA EL MAL SERVICIO, NECESITO QUE USTEDES COMPENSAR ME RESUELVAN ESTA SITUACIÓN YA ESTOY AGOTADA CON EL TEMA, YO DE MI BOLSILLO LE ESTOY PAGANDO UNA SERVICIO A MI MADRE PARA QUE ELLA TENGA UN SERVICIO DE SALUD DIGNA PERO TERRIBLE</t>
  </si>
  <si>
    <t>EN20220000468400</t>
  </si>
  <si>
    <t>NUBIA YANETH SAENZ BECERRA</t>
  </si>
  <si>
    <t xml:space="preserve"> PRIORIDAD: ALTA COMENTARIOS: BUEN DÍA SE ENVÍA PQRS PARA MANEJO TOTAL DE ASEGURAMIENTO.FAVOR EMITIR RESPUESTA FINAL AL USUARIO. DATOS DE CONTACTO NÚMERO DE IDENTIFICACIÓN: 46662071 NOMBRE CONTACTO: NUBIA YANETH SAENZ BECERRA TELÉFONO DEL CONTACTO: 3134797742 CORREO ELECTRÓNICO DEL CONTACTO : NSORXX08@GMAIL.COM CONTENIDO PQRS BUENAS TARDES, ESPERO SE ENCUENTREN BIEN. LA USUARIA NUBIA YANETH SÁENZ BECERRA, SE CONTACTA CON NOSOTROS INDICANDO QUE SE ENCUENTRA INCONFORME CON LA ATENCIÓN EN LA FARMACIA DE DUITAMA, LA PACIENTE MENCIONA: "NO ES POSIBLE QUE UNO GASTE TRES HORAS PARA RECLAMAR UN MEDICAMENTO, UNA SOLA FUNCIONARIA ATENDIENDO Y CON UNA LENTITUD ATERRADORA LAS CITAS MÉDICAS SON UN CAOS CITA PARA PACIENTE CRÓNICO A MÁS DE UN MES PORQUE NO TIENEN MÉDICOS DISPONIBLES NO ENTIENDO POR QUÉ SIGUEN RECIBIENDO AFILIADOS CON ESE SERVICIO TAN MALO</t>
  </si>
  <si>
    <t>EN20220000472167 </t>
  </si>
  <si>
    <t xml:space="preserve">ALEX AUGUSTO BALLESTEROS </t>
  </si>
  <si>
    <t>EN20220000457667</t>
  </si>
  <si>
    <t>HERNAN DARIO HUERTAS SEGURA</t>
  </si>
  <si>
    <t>lvalvarezd@compensarsalud.com</t>
  </si>
  <si>
    <t>SOLICITO SU COLABORACIÓN PRIORIZANDO GESTIÓN Y CIERRE DE TAREA EN20220000457667 LA CUAL INGRESA COMO RIESGO DE VIDA POR LA SUPERSALUD Y NOS SOLICITAN RESPUESTA INMEDIATA.FAVOR INFORMAR POR ESTE MEDIO EL CIERRE DE LA MISMA PARA DAR CIERRE DE INMEDIATO AL ENTE DE CONTROL.</t>
  </si>
  <si>
    <t xml:space="preserve">      AU-STD3511 CORDIAL SALUDO
    EN ATENCIÓN A SU COMUNICADO RECIBIDO POR ESTA COORDINACIÓN DONDE NOS SOLICITA ASIGNACIÓN DE CONSULTA MÉDICA ESPECIALIZADA PARA EL (LA) PACIENTE HERNAN DARIO HUERTAS SEGURA   IDENTIFICADO(A) CON CC NO. 80356741; QUEREMOS MANIFESTARLE QUE TODOS LOS ASPECTOS DE SU COMUNICACIÓN FUERON REVISADOS CON DETENIMIENTO E INTERÉS.  DE ACUERDO CON SU SOLICITUD Y PREVIA VERIFICACIÓN, SE ASIGNA CITA MÉDICA ESPECIALIZADA, DE LA SIGUIENTE MANERA: 
    • ESPECIALIDAD: MONITORIZACION DE VTM 6 HORAS
    • DIA: SABADO
    • FECHA: 17 DE DICIEMBRE DE 2022
    • HORA: 06:00 AM
    • PROFESIONAL: JESSICA ORTEGA FRANCO
    • SEDE: AMÉRICAS (AV. AMÉRICAS NO 65- 09 FRENTE A LA ESTACIÓN DE TRANSMILENIO PRADERA)
    • 
    • RECOMENDACIONES
    • PRESENTARSE EN CLINICOS IPS AVENIDA AMERICAS # 65-09
    • LA NOCHE ANTERIOR DEBE ACOSTARSE A LAS 11 PM Y LEVANTARSE A LAS 5 AM, A PARTIR DE ESE MOMENTO NO DORMIR HASTA QUE SE LE DE LA INDICACIÓN.
    • TRAER CABELLO LIMPIO Y SECO, LAVADO ÚNICAMENTE CON CHAMPÚ Y AGUA (NO APLICAR ACONDICIONADOR, CREMA PARA PEINAR, GEL O CUALQUIER OTRO PRODUCTO).
    • DEBE TRAER LOS MEDICAMENTOS QUE TOMA Y NO SUSPENDER NINGUNO., SI NO TRAE MEDICAMENTOS EL ESTUDIO NO SERÁ POSIBLE REALIZARLO
    • VENIR EN ROPA CON LA QUE SE SIENTA CÓMODO. PREFERIBLEMENTE SUDADERA O PIJAMA
    • OBLIGATORIO VENIR ACOMPAÑADO DE FAMILIAR MAYOR DE EDAD, QUIEN DEBE ESTAR DURANTE EL TIEMPO QUE DURE EL PROCEDIMIENTO; DURANTE EL EXAMEN EL ACOMPAÑANTE NO PUEDE SALIR DE LA INSTITUCIÓN. DEBE SER MAYOR DE EDAD, MENOR DE 70 AÑOS, QUE NO TENGA COMO DIAGNOSTICO EPILEPSIA, NI SÍNTOMAS DE COVID O QUE HAYA TENIDO CONTACTO CON PACIENTE COVID O SOSPECHOSO DEL MISMO.
    • DEBE TRAER ALIMENTACIÓN PARA PACIENTE Y ACOMPAÑANTE YA QUE NO SE PERMITE SALIR UNA VEZ INGRESEN A LA INSTITUCIÓN.
    • DEBE TRAER ALMOHADA Y SABANA.
    • DEBE PRESENTAR ORDEN MEDICA Y/O AUTORIZACIÓN VIGENTE.
    • DEBE TRAER HISTORIA CLÍNICA, Y REPORTES PREVIOS.
    • EL EXAMEN NO REQUIERE AYUNO, EVITE TOMAR ESTIMULANTES (TÉ, CAFÉ, COLAS, ALCOHOL, ETC.).
    • AUTORIZACIÓN PENDIENTE
    •  
    • NOTA: POR FAVOR ASISTIR CON AUTORIZACIÓN VIGENTE, DOCUMENTO IDENTIDAD Y LLEGAR CON 20 MINUTOS DE ANTICIPACIÓN PARA TRÁMITES ADMINISTRATIVOS.  
    • 
    • SI POR ALGÚN MOTIVO USTED DEBE CANCELAR ESTA CONSULTA MÉDICA, LE SUGERIMOS   COMUNICARSE A TRAVÉS DE NUESTRA LÍNEA DE ATENCIÓN AL USUARIO, CON 24 HORAS DE ANTICIPACIÓN. 
    •  
    • MANIFESTAMOS NUESTRA DISPOSICIÓN DE GARANTIZAR LA OPORTUNIDAD Y CALIDAD EN LA PRESTACIÓN DE NUESTROS SERVICIOS. </t>
  </si>
  <si>
    <t>EN20220000473768</t>
  </si>
  <si>
    <t>LUIS MIGUEL TORRES MARTIN</t>
  </si>
  <si>
    <t>SOY PACIENTE DIAGNOSTICADO CON ENFERMEDAD DE PARKINSON, RECIBO MI CONTROL DE NEUROLOGIA EN LA IPS CLINICOS CON EL DR JUAN DIEGO VARGAS, SIN EMBARGO LLEVO MAS DE 3 MESES INTENTANDO SOLICITAR LA CITA DE CONTROL PERO SIEMPRE QUE ME COMUNICO CON LA IPS ME INFORMAN QUE NO CUENTAN CON DISPONIBILIDAD DE AGENDA, SEGUN LA IPS YA SE ME ASIGNO UN NUMERO DE ESCALONAMIENTO PERO NO ME HAN AGENDADO CITA, SOLICITO SU INTERVENCION COMO MI EPS PARA QUE SE ME AGENDE UNA CITA A LA MENOR BREVEDAD POSIBLE DADO QUE NO CUENTO CON MEDICAMENTO DISPONIBLE Y YA DEBERIA HABER TENIDO MI CONTROL MEDICO</t>
  </si>
  <si>
    <t>EN20220000472937 </t>
  </si>
  <si>
    <t>WILLIAM ALEXANDER DUARTE NEUTA</t>
  </si>
  <si>
    <t>LUZ YAIRETH GONZALEZ ZAMORA</t>
  </si>
  <si>
    <t>luzgonzaleznoel@gmail.com</t>
  </si>
  <si>
    <t xml:space="preserve">
LLEVO DESDE ABRIL SOLICITANDO CITA DE NEUROLOGIA POR QUE DESAFORTUNADAMENTE ME LA DIRECCIONARON CON USTEDES Y A HOY NO ME LA HAN DADO, EL RADICADO ES 10161361 Y CUANDO LLAMO ME CONTESTA UNA MUJER MUY GROSERA INDICANDOME QUE PARA ESO YA TENGO LA RADICACION QUE SIGA ESPERANDO, ES IMPOSIBLE QUE EN 8 MESES NO HAYA SIDO POSIBLE UNA CITA QUEDO ATENTA A LA RESPUESTA
</t>
  </si>
  <si>
    <t xml:space="preserve">BUENAS TARDES POR FAVOR DEBERÍAN DE LLAMAR PARA 1 PREGUNTA EL DÍA Y LA HORA YO TRABAJO PARA QUE USTEDES TOMEN ESA CITA A LA DE NADA POR FAVOR NECESITO ESA CITA PARA DICIEMBRE PARA NOVIEMBRE NO PUEDO Y DE UNA VEZ CONTROL ESA CITA ES CONTROL O LA DE LA JUNTA LE HAGO LA PREGUNTA X QUE SON 2 CASOS LA DE LA JUNTA Y CITA CONTROL PARA EL OTRO AÑO GRACIAS ESPERO UNA RESPUESTA PRONTA </t>
  </si>
  <si>
    <t>GINNA KATHERINE LOPEZ MORENO</t>
  </si>
  <si>
    <t>ginakatherin@hotmail.com</t>
  </si>
  <si>
    <t xml:space="preserve">BUENAS TARDES MUY RESPETUOSAMENTE ME COMUNICO CON USTEDES PARA SOLICITAR UNA CITA DE CONTROL POR NEUROLOGÍA LLEVO 20 DÍAS SOLICITANDO LA CITA VÍA TELÉFONO Y NO HAY AGENDA ME REALIZAN UN RADICADO, PERO NUNCA SE COMUNICAN POR TAL MOTIVO SOLICITO SE ME ASIGNE INMEDIATAMENTE MUCHAS GRACIAS. ANEXO ORDEN MÉDICA </t>
  </si>
  <si>
    <t>MARIA TERESA PIÑEROS HERNANDEZ</t>
  </si>
  <si>
    <t>EOT.15@HOTMAIL.COM</t>
  </si>
  <si>
    <t>PACIENTE SE COMUNICAR PARA INFORMAR QUE NO LE HAN LLEGADO LOS MEDICAMENTOS AL DOMICILIO (CEFALINA CAPSULA, ACETAMINOFÉN DE 500, ATORVASTATINA 20MG, LOSARÁN 50MG )</t>
  </si>
  <si>
    <t>ENRIQUE  CABRERA RODRIGUEZ</t>
  </si>
  <si>
    <t>nuriastell@hotmail.com</t>
  </si>
  <si>
    <t>ATENTAMENTE, ME DIRIJO A USTEDES CON EL OBJETIVO DE SOLICITAR MUY COMEDIDAMENTE, SE SIRVAN AUTORIZAR A QUIEN CORRESPONDA PARA AGENDAR UNA CITA DE CONSULTA POR PRIMERA VEZ POR ESPECIALISTA EN GERIATRÍA PARA EL PACIENTE ENRIQUE CABRERA RODRÍGUEZ IDENTIFICADO CON CC. 17.138.048 QUIEN SE ENCUENTRA EN ESPERA DE INICIAR EL TRATAMIENTO MÉDICO DE CA DE PRÓSTATA Y PARA LOS RESULTADOS DE LA JUNTA MÉDICA; ESTÁN SOLICITANDO TENER LA CITA CON GERIATRÍA DE MANERA URGENTE HAGO LA PRESENTE SOLICITUD DADO QUE SE CUMPLIÓ UN MES Y NO LOGRO EL AGENDAMIENTO PARA DICHA ESPECIALIDAD, LOS RESULTADOS DE PSA VAN SUBIENDO MUY RÁPIDAMENTE, EL TIEMPO ES VALIOSO EN TIPO DE PROCESOS, AGRADEZCO SU COLABORACIÓN Y DILIGENCIA A LA PRESENTE SOLICITUD</t>
  </si>
  <si>
    <t>CARMEN JULIA HERNANDEZ GUEVARA</t>
  </si>
  <si>
    <t>bullacarmen1972@gmail.com</t>
  </si>
  <si>
    <t>FAMILIAR DE PTE INDICA QUE VIVEN EN FUSAGASUGA Y NO ES POSIBLE ACERCARSE PARA RETIRAR LOS MEDICAMENTOS, SOLICITA REALIZAR EL ENVÍO A LA DIRECCIÓN CALLE 13 # 78 D -13 TORRE 12 APTO 307 CIUDAD FAVIDI KENNEDY</t>
  </si>
  <si>
    <t>ELVIRA  GARZON DE MORALES</t>
  </si>
  <si>
    <t>zmoralesgarzon@gmail.com</t>
  </si>
  <si>
    <t>DE MANERA ATENTA ME DIRIJO A USTEDES CON EL FIN DE SOLICITAR NOS APOYEN CON CITAS MÉDICAS DE CONTROL DE NEUROLOGÍA PARA MIS PADRES, PUES EN DIFERENTES OPORTUNIDADES NOS HEMOS COMUNICADO CON LA LÍNEA DE CITAS Y SE HAN REALIZADO ESCALAMIENTOS PERO NO HA SIDO POSIBLE. ACLARO QUE LAS CITAS NO SON PARA REFORMULACIÓN SINO PARA EL DEBIDO CONTROL Y CHEQUEO SOLICITADO POR EL MÉDICO TRATANTE: ELVIRA GARZON DE MORALES, CC 41356520, AUT 221832197409979, ESCALAMIENTO 16/8/22 10803048. DEBIÓ HABER TENIDO SU CITA DE CONTROL EL 24/09/2022. HUMBERTO MORALES COMAS, CC 17117349, AUT 221832197404005, ESCALAMIENTO 11587796. DEBE TENER CITA DE CONTROL PARA EL MES DE DICIEMBRE. EN ESTE CASO EL USUARIO ESTARÁ FUERA DE LA CIUDAD DESDE EL 19/12/2022.</t>
  </si>
  <si>
    <t>HUMBERTO JOSE MORALES COMAS</t>
  </si>
  <si>
    <t>FERNANDO  MUÑOZ CUBILLOS</t>
  </si>
  <si>
    <t>ferucu@hotmail.com</t>
  </si>
  <si>
    <t>CORDIAL SALUDO, ESTOY A LA ESPERA DE UNA CITA CON NEUROLOGÍA, DESDE HACE VARIOS MESES ATRÁS. CUANTOS MESES MAS DEBO ESPERAR PARA PONER TENER UNA CITA. ADJUNTO ORDEN DE COMPENSAR, SOLICITUD DE LA CLÍNICA SHAIO (PRIORIDAD), ORDEN MEDICA. AGRADEZCO PUEDAN HACER GESTIÓN DE ESTE SERVICIO, YA QUE EL TEMA SALUD ES DE PRIORIDAD Y NO DAN LA PRIORIDAD QUE DEBE SER. SI UDS NO TIENEN ESTAS CITAS ES IMPORTANTE QUE INFORMEN ASI SE GENERA CON OTRO SITIO O SE HACE ALGUN RECLAMO DIFERENTE</t>
  </si>
  <si>
    <t>BLANCA MIRYAN CALVO DE HERNANDEZ</t>
  </si>
  <si>
    <t>jersonnicolas.h2@gmail.com</t>
  </si>
  <si>
    <t xml:space="preserve">
FAMILIAR DE LA PACIENTE INDICA QUE NO HA RECIBIDO LOS MEDICAMENTOS 
</t>
  </si>
  <si>
    <t>LUZ MARIA DEL CARMEN  GOMEZ ROJAS</t>
  </si>
  <si>
    <t>lm.gomez022@gmail.com</t>
  </si>
  <si>
    <t>POR FAVOR PARA SOLICITAR CITA CON EL REUMATÓLOGO, HE ESTADO LLAMANDO PERO NO HA SIDO POSIBLE COMUNICARME CON USTEDES</t>
  </si>
  <si>
    <t xml:space="preserve">      CORDIAL SALUDO,
SEÑOR(A)
LUZ MARIA DEL CARMEN GOMEZ ROJAS
LM.GOMEZ022@GMAIL.COM
EPS FAMISANAR
EN ATENCIÓN A SU COMUNICADO RECIBIDO POR ESTA COORDINACIÓN DONDE NOS SOLICITA ASIGNACIÓN DE CONSULTA MÉDICA ESPECIALIZADA PARA EL (LA) PACIENTE LUZ MARIA DEL CARMEN GOMEZ ROJAS IDENTIFICADO(A) CON CC NO. 41791095; QUEREMOS MANIFESTARLE QUE TODOS LOS ASPECTOS DE SU COMUNICACIÓN FUERON REVISADOS CON DETENIMIENTO E INTERÉS. 
DE ACUERDO CON SU SOLICITUD Y PREVIA VERIFICACIÓN, SE ASIGNA CITA MÉDICA ESPECIALIZADA, DE LA SIGUIENTE MANERA: 
ESPECIALIDAD: REUMATOLOGÍA PRESENCIAL
DIA: JUEVES
FECHA: 24 DE NOVIEMBRE DE 2022
HORA: 08:30 AM
PROFESIONAL: BENJAMIN REYES BELTRAN (ANGELA MARIA SANTACRUZ BASTIDAS)
SEDE: CALLE 98 (CARRERA 15 NO 98 -37 BARRIO CHICO)
NOTA: POR FAVOR ASISTIR CON AUTORIZACIÓN VIGENTE, DOCUMENTO IDENTIDAD Y LLEGAR CON 20 MINUTOS DE ANTICIPACIÓN PARA TRÁMITES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 </t>
  </si>
  <si>
    <t>fraile365@hotmail.com</t>
  </si>
  <si>
    <t>AMABLEMENTE SOLICITO LA COPIA DE LA HISTORIA MEDICA DE MI HIJA ESTO CON EL FIN DE REALIZARLE EL 09 DE NOVIEMBRE UN ELECTROENCEFALOGRAMA PEDIÁTRICO</t>
  </si>
  <si>
    <t xml:space="preserve">CARLOS ARTURO ALZATE SALDARRIAGA, RESIDENTE EN LA CIUDAD DE BOGOTÁ, PENSIONADO DE ECOPETROL S. A., PACIENTE DE LA MEGA ANDREA HELENO J., ABOGADO, CON EL DEBIDO RESPETO, POR ESTE MEDIO, ME PERMITO AGRADECER Y FELICITAR A LAS FUNCIONARIAS DE LA ENTIDAD: MILENA DÍAZ, GABRIELA CAMPOS, ROCÍO FERNÁNDEZ Y GINA RODRÍGUEZ, POR LA EXCELENTE Y OPORTUNA COLABORACIÓN EL DÍA DE AYER 02 DE LOS CORRIENTES. DE IGUAL MANERA, MI FELICITACIÓN Y GRATITUD A LA MÉDICO SANDRA BARRERA SILVA POR LA COLABORACIÓN. 
 AGRADEZCO QUE, A LAS MENCIONADAS FUNCIONARIAS Y A LA MÉDICO, EL ÁREA CORRESPONDIENTE LES RECONOZCA EL EFICIENTE SERVICIO QUE PRESTAN. 
</t>
  </si>
  <si>
    <t xml:space="preserve">AU-FT3527
BOGOTÁ D.C, 05 DE NOVIEMBRE DE 2022
SEÑOR(A) 
CARLOS ARTURO ALZATE SALDARRIAGA 
CARLOSALZATESAL@HOTMAIL.COM
CIUDAD
ASUNTO: FELICITACIONES 
ENTIDAD: ECOPETROL
APRECIADO(A),
TENIENDO EN CUENTA LA SOLICITUD INSTAURADA POR USTED EN LA QUE FELICITAR NUESTRO PERSONAL FRENTE A LA PRESTACIÓN DE SERVICIOS BRINDADOS AL PACIENTE CARLOS ARTURO ALZATE SALDARRIAGA; NOS PERMITIMOS INFORMAR: 
FRENTE AL REQUERIMIENTO
PARA CLÍNICOS PROGRAMAS DE ATENCIÓN INTEGRAL SAS IPS, ES UN ORGULLO CONOCER LA SATISFACCIÓN QUE LE HAN GENERADO NUESTROS SERVICIOS OFERTADOS POR PARTE DE NUESTRO PERSONAL MÉDICO - ADMINISTRATIVO; ES POR ESTA RAZÓN QUE CLINICOS IPS, CADA DÍA BUSCA BRINDAR UNA ATENCIÓN INTEGRAL, HUMANIZADA Y PERMANENTE A CADA UNO DE NUESTROS PACIENTES, CONFORME A SUS NECESIDADES.
DEL MISMO MODO ES IMPORTANTE INFORMAR QUE SU RECONOCIMIENTO FUE NOTIFICADO AL ÁREA ENCARGADA, CON EL FIN DE SEGUIR OFRECIENDO LA MEJOR ATENCIÓN, ASÍ MISMO RESALTAMOS QUE PARA NOSOTROS ES MUY IMPORTANTE CONOCER SUS RECONOCIMIENTOS, CON EL FIN DE SEGUIR PRESTANDO NUESTROS SERVICIOS DE MANERA CONTINUA Y OPORTUNA. 
POR ÚLTIMO, AGRADECEMOS SU COMUNICACIÓN, ESTAMOS SIEMPRE DISPUESTOS A MEJORAR NUESTROS SERVICIOS Y ES DE NUESTRO INTERÉS MANIFESTAR QUE COMO INSTITUCIÓN PRESTADORA DE SERVICIOS DE SALUD ESTAMOS COMPROMETIDOS CON NUESTROS USUARIOS Y DISPUESTOS A SERVIRLES EN TODO LO QUE SE ENCUENTRA A NUESTRO ALCANCE.
</t>
  </si>
  <si>
    <t>LUIS ANTONIO VANEGAS ROBAYO</t>
  </si>
  <si>
    <t>ANA LUCIA RODRIGUEZ DEBAUTISTA</t>
  </si>
  <si>
    <t>anluroba1@gmail.com</t>
  </si>
  <si>
    <t>BUENOS DÍAS SEÑORES COMPENSAR. DESDE HACE MÁS DE 4 MESES( 26 DE JUNIO 2022) SOLICITE UNA CITA DE CONTROL CON OTORRINO, LLAMO 2 0 3 VECES EN LA SEMANA  Y NO HA SIDO POSIBLE, NUNCA HAY AGENDA, EN UNA DE LAS TANTAS LLAMADAS HECHAS A COMPENSAR EL DÍA 25 DE AGOSTO 2022 LA OPERADORA ANDREA ROMERO ME RADICO  MI CASO CON EL NÚMERO  10909456, PERO NO PASO NADA SIGO ESPERANDO LA CITA. ES INCREÍBLE QUE UNA EMPRESA TAN PRESTANTE Y TAN GRANDE A NIVEL NACIONAL, NO TENGA SINO 1 O 2 PROFESIONALES DE OTORRINO PARA ATENCIÓN A TANTO USUARIO TUNJANO, Y NO SE CONDUELE DE LA NECESIDADES DE ESTOS. SOY UNA PERSONA DE LA TERCERA EDAD QUE NECESITO DE ESA CITA DE OTORRINO PORQUE TENGO PROBLEMAS CON  MIS OÍDOS, MI CALIDAD DE VIDA  LA ESTOY VIENDO AFECTADA, POR LO TANTO SOLICITO CON URGENCIA EL AGENDAMIENTO DE MI CITA.</t>
  </si>
  <si>
    <t xml:space="preserve">      CORDIAL SALUDO,
SEÑOR(A)
ANA LUCIA RODRIGUEZ DEBAUTISTA
ANLUROBA1@GMAIL.COM
COMPENSAR SALUD EPS 
EN ATENCIÓN A SU COMUNICADO RECIBIDO POR ESTA COORDINACIÓN DONDE NOS SOLICITA ASIGNACIÓN DE CONSULTA MÉDICA ESPECIALIZADA PARA EL (LA) PACIENTE ANA LUCIA RODRIGUEZ DE BAUTISTA IDENTIFICADO(A) CON CC NO. 40012324; QUEREMOS MANIFESTARLE QUE TODOS LOS ASPECTOS DE SU COMUNICACIÓN FUERON REVISADOS CON DETENIMIENTO E INTERÉS. 
DE ACUERDO CON SU SOLICITUD Y PREVIA VERIFICACIÓN, SE ASIGNA CITA MÉDICA ESPECIALIZADA, DE LA SIGUIENTE MANERA: 
ESPECIALIDAD: OTORRINOLARINGOLOGIA
DIA: VIERNES
FECHA: 11 DE NOVIEMBRE DE 2022
HORA: 5:40 PM
PROFESIONAL: ADRIANA LEAL
SEDE: CLINICOS TUNJA
NOTA: POR FAVOR ASISTIR CON AUTORIZACIÓN VIGENTE, DOCUMENTO IDENTIDAD Y LLEGAR CON 20 MINUTOS DE ANTICIPACIÓN PARA TRÁMITES ADMINISTRATIVOS.  
SI POR ALGÚN MOTIVO USTED DEBE CANCELAR ESTA CONSULTA MÉDICA, LE SUGERIMOS   COMUNICARSE A TRAVÉS DE NUESTRA LÍNEA DE ATENCIÓN AL USUARIO, CON 24 HORAS DE ANTICIPACIÓN. 
MANIFESTAMOS NUESTRA DISPOSICIÓN DE GARANTIZAR LA OPORTUNIDAD Y CALIDAD EN LA PRESTACIÓN DE NUESTROS SERVICIOS. 
SE PRECISA QUE EL DÍA 04 DE NOVIEMBRE DE 2022, SE ESTABLECIÓ COMUNICACIÓN CON PETICIONARIO (A) AL NÚMERO TELEFÓNICO 3138065926, A QUIEN SE INFORMA DATOS DE CONSULTA.  USUARIA ACEPTA INFORMACIÓN. 
 </t>
  </si>
  <si>
    <t>EN20220000471518</t>
  </si>
  <si>
    <t>CLEMENTINA  HASTAMORIR SOLER</t>
  </si>
  <si>
    <t xml:space="preserve">SOLICITUD SERVICIO DE ENFERMERÍA 24 HORAS </t>
  </si>
  <si>
    <t xml:space="preserve">SE ADJUNTA EN CARPETA RESPUESTA PARCIAL </t>
  </si>
  <si>
    <t>ANA JULIA ROCHA DE VELANDIA</t>
  </si>
  <si>
    <t>carmen.za.29@hotmail.com</t>
  </si>
  <si>
    <t>FAMILIAR DE PACIENTE MANIFIESTA AGRADECIMIENTO Y FELICITACIONES AL PERSONAL TERAPEUTA; ASISTENCIAL Y MEDICO POR LA PRESTACIÓN DE SERVICIOS A LA SEÑORA ANA JULIA ROCHA DE VELANDIA</t>
  </si>
  <si>
    <t>MARTA INIRIDA BARRERA RAMIREZ</t>
  </si>
  <si>
    <t>gilbarreracarlosenrique@gmail.com</t>
  </si>
  <si>
    <t xml:space="preserve">PACIENTE MANIFIESTA INCONFORMIDAD POR LA NO PRESTACIÓN DEL SERVICIO MEDICO PROGRAMADO CON LA ESPECIALIDAD DE NEUROLOGÍA </t>
  </si>
  <si>
    <t>EN20220000475949</t>
  </si>
  <si>
    <t xml:space="preserve">MARIA REINERI GUARIN </t>
  </si>
  <si>
    <t>CON DIAGNÓSTICO ENFERMEDAD CEREBROVASCULAR, NO ESPECIFICADA, MANIFIESTA INCONFORMIDAD CON: -PROGRAMACIÓN DE PARTICIPACIÓN EN JUNTA MÉDICA, POR MEDICINA ESPECIALIZADA Y CASO PTE CANTIDAD 1 CÓDIGO 890502. -PROGRAMACIÓN DE CONSULTA POR MEDICINA FÍSICA Y REHABILITACIÓN CÓDIGO 890364. -PROGRAMACIÓN DE PROCEDIMIENTO MONITORIZACIÓN ELECTROENCEFALOGRÁFICA POR VÍDEO Y RADIO CÓDIGO 891901. -PROCEDIMIENTO TOMOGRAFÍA COMPUTADA DE CRÁNEO SIMPLE CÓDIGO 879111. -CONSULTA POR ESPECIALISTA EN CIRUGÍA GENERAL CÓDIGO 890235. SE SOLICITA, POR LO TANTO, AL VIGILADO AUTORIZAR Y PROGRAMAR LAS CONSULTAS Y PROCEDIMIENTOS INDICANDO FECHA Y HORA DE PRÁCTICA. SE ENVÍA PARA VALIDACIÓN Y GESTIÓN SEGÚN NORMATIVIDAD VIGENTE.</t>
  </si>
  <si>
    <t xml:space="preserve">      AU-STD3533   EN ATENCIÓN A SU COMUNICADO RECIBIDO POR ESTA COORDINACIÓN DONDE NOS SOLICITA ASIGNACIÓN DE CONSULTA MÉDICA ESPECIALIZADA PARA EL (LA) PACIENTE MARIA REINERI GUARIN   IDENTIFICADO(A) CON CC NO. 38226880; QUEREMOS MANIFESTARLE QUE TODOS LOS ASPECTOS DE SU COMUNICACIÓN FUERON REVISADOS CON DETENIMIENTO E INTERÉS. 
    •  
    • DE ACUERDO CON SU SOLICITUD Y PREVIA VERIFICACIÓN, SE ASIGNA CITA MÉDICA ESPECIALIZADA, DE LA SIGUIENTE MANERA: 
    •  
    • ESPECIALIDAD: MONITORIZACION DE VTM 6 HORAS
    • DIA: MARTES
    • FECHA: 17 DE ENERO DE 2023
    • HORA: 12:00 PM
    • PROFESIONAL: JESSICA ORTEGA FRANCO
    • SEDE: AMÉRICAS (AV. AMÉRICAS NO 65- 09 FRENTE A LA ESTACIÓN DE TRANSMILENIO PRADERA)
    • 
    • RECOMENDACIONES
    • PRESENTARSE EN CLINICOS IPS AVENIDA AMERICAS # 65-09
    • LA NOCHE ANTERIOR DEBE ACOSTARSE A LAS 11 PM Y LEVANTARSE A LAS 5 AM, A PARTIR DE ESE MOMENTO NO DORMIR HASTA QUE SE LE DE LA INDICACIÓN.
    • TRAER CABELLO LIMPIO Y SECO, LAVADO ÚNICAMENTE CON CHAMPÚ Y AGUA (NO APLICAR ACONDICIONADOR, CREMA PARA PEINAR, GEL O CUALQUIER OTRO PRODUCTO).
    • DEBE TRAER LOS MEDICAMENTOS QUE TOMA Y NO SUSPENDER NINGUNO., SI NO TRAE MEDICAMENTOS EL ESTUDIO NO SERÁ POSIBLE REALIZARLO
    • VENIR EN ROPA CON LA QUE SE SIENTA CÓMODO. PREFERIBLEMENTE SUDADERA O PIJAMA
    • OBLIGATORIO VENIR ACOMPAÑADO DE FAMILIAR MAYOR DE EDAD, QUIEN DEBE ESTAR DURANTE EL TIEMPO QUE DURE EL PROCEDIMIENTO; DURANTE EL EXAMEN EL ACOMPAÑANTE NO PUEDE SALIR DE LA INSTITUCIÓN. DEBE SER MAYOR DE EDAD, MENOR DE 70 AÑOS, QUE NO TENGA COMO DIAGNOSTICO EPILEPSIA, NI SÍNTOMAS DE COVID O QUE HAYA TENIDO CONTACTO CON PACIENTE COVID O SOSPECHOSO DEL MISMO.
    • DEBE TRAER ALIMENTACIÓN PARA PACIENTE Y ACOMPAÑANTE YA QUE NO SE PERMITE SALIR UNA VEZ INGRESEN A LA INSTITUCIÓN.
    • DEBE TRAER ALMOHADA Y SABANA.
    • DEBE PRESENTAR ORDEN MEDICA Y/O AUTORIZACIÓN VIGENTE.
    • DEBE TRAER HISTORIA CLÍNICA, Y REPORTES PREVIOS.
    • EL EXAMEN NO REQUIERE AYUNO, EVITE TOMAR ESTIMULANTES (TÉ, CAFÉ, COLAS, ALCOHOL, ETC.).
    • AUTORIZACIÓN PENDIENTE
    •  
    • NOTA: POR FAVOR ASISTIR CON AUTORIZACIÓN VIGENTE, DOCUMENTO IDENTIDAD Y LLEGAR CON 20 MINUTOS DE ANTICIPACIÓN PARA TRÁMITES ADMINISTRATIVOS.  
    • 
    • SI POR ALGÚN MOTIVO USTED DEBE CANCELAR ESTA CONSULTA MÉDICA, LE SUGERIMOS   COMUNICARSE A TRAVÉS DE NUESTRA LÍNEA DE ATENCIÓN AL USUARIO, CON 24 HORAS DE ANTICIPACIÓN. 
    •  
    • MANIFESTAMOS NUESTRA DISPOSICIÓN DE GARANTIZAR LA OPORTUNIDAD Y CALIDAD EN LA PRESTACIÓN DE NUESTROS SERVICIOS. 
</t>
  </si>
  <si>
    <t>QUEJA COMPERTIDA DOMI ESPE</t>
  </si>
  <si>
    <t>2022-E-376131</t>
  </si>
  <si>
    <t>LAURA ALEJANDRA SOCHA RIAÑO</t>
  </si>
  <si>
    <t>#IVRNAL_1.2 USUARIO ACTIVO SEGÚN ADRES CON LA ENTIDAD #EPS FAMISANAR S.A.S. CONTRIBUTIVO, CON DIAGNÓSTICO DERMATOMIOSITIS REQUIERE AUTORIZACIÓN Y APLICACIÓN DEL MEDICAMENTO METROTEXATO DE 25 MG INYECCIÓN CON ORDEN 6/09/2022 POR 4 MESES, USUARIA REFIERE QUE RADICÓ PARA LA SEGUNDA ENTREGA EL DIA 1/11/2022 DE LA CUAL LE DAN RESPUESTA EN 8 DÍAS HÁBILES, USUARIO SOLICITA ANTES DE LA FECHA YA QUE TIENE QUE SER APLICADA LOS DÍAS MARTES, ADICIONAL REFIERE QUE LA DOCTORA PIDE DE MANERA URGENTE. SE ENVÍA PARA VALIDACIÓN Y GESTIÓN DE ACUERDO A NORMATIVIDAD VIGENTE.</t>
  </si>
  <si>
    <t>02966840 OPC-2022-070019</t>
  </si>
  <si>
    <t>RAFAEL  SARMIENTO CORREDOR</t>
  </si>
  <si>
    <t xml:space="preserve"> PENSIONADO DE ECOPETROL S.A. PRESENTA INCONFORMIDAD CON EL SERVICIO PRESTADO POR PARTE DE “CLÍNICOS Y RLLE”, INDICA QUE SUS TERAPIAS ORDENADAS POR SU MÉDICO CON RELACIÓN A CIRUGÍA DE RODILLA, NO FUERON ATENDIDAS A TIEMPO, POR CONSIGUIENTE DEBIÓ CANCELAR CON UN PARTICULAR. SOLICITA LA DEVOLUCIÓN DE SU DINERO, POR LA SUMA DE $1’600.000=.</t>
  </si>
  <si>
    <t>5010-2022-E-151313</t>
  </si>
  <si>
    <t>LIZETH DAYANNA BENAVIDES GONZALEZ</t>
  </si>
  <si>
    <t>conceptosvalidaincap@famisanar.com.co</t>
  </si>
  <si>
    <t>RECIBAN UN CORDIAL SALUDO DE EPS FAMISANAR LTDA., EN EJERCICIO DEL ARTÍCULO 23 DE LA CONSTITUCIÓN POLÍTICA Y DE LA LEY 1755 DE 2015, NOS PERMITIMOS SOLICITAR SU COLABORACIÓN PARA LA VALIDACIÓN Y AUDITORÍA DE LA INCAPACIDAD PRESENTADA POR EL COTIZANTE DEL ASUNTO Y QUE PRESUNTAMENTE FUERON EMITIDAS POR SU ENTIDAD, Y QUE PRESENTA INCONSISTENCIAS, CON EL FIN DE DAR TRÁMITE PERTINENTE DE TRANSCRIPCIÓN EN NUESTRA BASE DE DATOS, ES IMPORTANTE CONFIRMAR LA VERACIDAD DE ESTA.</t>
  </si>
  <si>
    <t>DE ACUERDO CON SU SOLICITUD, SE PROCEDIÓ A VALIDAR EN NUESTRO SISTEMA DE INFORMACIÓN - REGISTRO DE HISTORIA CLÍNICA, EN EL CUAL NO SE EVIDENCIA EXPEDICIÓN DE INCAPACIDAD MÉDICA PARA LA PACIENTE LIZETH DAYANNA BENAVIDEZ GONZALEZ IDENTIFICADA CON CEDULA DE CIUDADANÍA NO. 1136889752, CORRESPONDIENTE A LOS DÍAS 14, 15, 16 Y 17 DE MAYO DE 2022.
CONFORME CON LO ANTERIOR, RELACIONÓ SOPORTE DE HISTÓRICO DE INCAPACIDADES MÉDICAS, EMITIDAS POR PARTE DE CLÍNICOS PROGRAMAS DE ATENCIÓN INTEGRAL S.A.S. IPS</t>
  </si>
  <si>
    <t>ECOCARDIOGRAMA TRANSTORAXICO</t>
  </si>
  <si>
    <t>Etiquetas de fila</t>
  </si>
  <si>
    <t>Cuenta de UNIDAD</t>
  </si>
  <si>
    <t>Total general</t>
  </si>
  <si>
    <t>Cuenta de CIUDAD</t>
  </si>
  <si>
    <t>Etiquetas de columna</t>
  </si>
  <si>
    <t>(en blanco)</t>
  </si>
  <si>
    <t>Cuenta de CLASIFICACION PQRS</t>
  </si>
  <si>
    <t>ATRIBUIBLE</t>
  </si>
  <si>
    <t>Cuenta de ALERTA DE VENCIMIENTO</t>
  </si>
  <si>
    <t>Cuenta de RESPONSABLE RESPUESTA</t>
  </si>
  <si>
    <t>CASOS CERRADOS</t>
  </si>
  <si>
    <t xml:space="preserve">CORREOS A ENVIAR </t>
  </si>
  <si>
    <t>MONITORIZACIÓN POR VIDEO Y RADIO</t>
  </si>
  <si>
    <t>CORRECCIÓN DE FORMULAS</t>
  </si>
  <si>
    <t>APLICACIÓN DE MEDICAMENTOS</t>
  </si>
  <si>
    <t>ECOCARDIOGRAMA</t>
  </si>
  <si>
    <t>TEST DE BRONCOMOTRICIDAD CON EJERCICIO Y MONITOREO</t>
  </si>
  <si>
    <t>SEDE</t>
  </si>
  <si>
    <t>CARTAGENA</t>
  </si>
  <si>
    <t>CORREOS ELECTRONICOS A DIRECCIONAR</t>
  </si>
  <si>
    <t>SOLO DEBE ENVIAR LA INFORMACIÓN Y NO DEBE ENVIAR LA FECHA LIMITE DADO QUE ELLOS CUENTA CON OTROS TIEMPOS DE RESPUESTA, SE DEBE DAR CIERRE EN LA BASE EL MISMO DÍA EJ: (CC 93080013)</t>
  </si>
  <si>
    <t>SERVICIO</t>
  </si>
  <si>
    <t>videotelemetria.49@clinicos.com.co  ediaz@clinicos.com.co</t>
  </si>
  <si>
    <t xml:space="preserve">ENVIAR AUT, ORDEN, HC, SI APLICA </t>
  </si>
  <si>
    <t>CATALINAVARON</t>
  </si>
  <si>
    <t>SE DEBE ENVIAR LA ORDEN O NOMBRE DEL MEDICAMENTO A CORREGIR</t>
  </si>
  <si>
    <t>SOLO A YALVARADO, SE DEBE ENVIAR QUE MEDICAMENTO DESEA APLICACIÓN</t>
  </si>
  <si>
    <t>SOLICITUD DE MEDICAMENTOS (CAPITAL SALUD)</t>
  </si>
  <si>
    <t>SERVICIO.FARMACEUTICO@CLINICOS.COM.CO</t>
  </si>
  <si>
    <t>SE DEBE VERIFICAR HC, SI SON LOS MEDICAMENTOS QUE NOSOTROS ENTREGAMOS ESTA EN EL CORREO DE ATENCIÓN AL USUARIO</t>
  </si>
  <si>
    <t>PRUEBA DE BRONCOPROVOCACIÓN ESPECIFICA (ALÉRGENO)</t>
  </si>
  <si>
    <t>NO SE ESTA REALIZANDO</t>
  </si>
  <si>
    <t>SE SOLICITA @JEFE CATALINA</t>
  </si>
  <si>
    <t>SE ENVIA A JEFE yalvarado@clinicos.com.co  PARA AGENDAR</t>
  </si>
  <si>
    <t>POLISOMNOGRAMAS,NEUMO PEDIATRICO</t>
  </si>
  <si>
    <t>SE  SOLICITAN A @planeacionagendas</t>
  </si>
  <si>
    <t>SE ASIGNAN CITAS EXTRAS EN GOMEDISYS</t>
  </si>
  <si>
    <t>JEFE CATALINA</t>
  </si>
  <si>
    <t>SE ENVIA SOLICITUD A UNIDAD</t>
  </si>
  <si>
    <t>jose acevedo,rsalcedo@clinicos.com.co</t>
  </si>
  <si>
    <t>ESTE TEST ESTA SUPENDIDO</t>
  </si>
  <si>
    <t xml:space="preserve">QUEJAS DE PROFESIONALES, TRATO INADECUADO, SEDES </t>
  </si>
  <si>
    <t>CATALINAVARON @CATALINAVARON</t>
  </si>
  <si>
    <t>RECUERDE:</t>
  </si>
  <si>
    <t>LOS CORREO A UNIDADES DEBE IR CON FECHA LIMITE Y MUY CLARAS LAS SOLICITUDES QUE NECESITAMOS DESDE AU PARA DAR CIERRE.</t>
  </si>
  <si>
    <t>NOTA ACLARATORIA</t>
  </si>
  <si>
    <t>AU NO PUEDE ASIGNAR MONITORIZACION POR VIDEO Y RADIO, APLICACIÓN DE MEDICAMENTOS (SI HAY OTROS EXAMENES Y NO HAY DISPONIBILIDAD EL AUXILIAR DEBE DIRECCIONAR A JOSE ACEVEDO PERO PRIMERO SE DEBE VERIFICAR EN GOMEDISYS).</t>
  </si>
  <si>
    <t>CASOS SAIA</t>
  </si>
  <si>
    <t>SE DEBEN CERRAR EN RISS, BASE, SAIA</t>
  </si>
  <si>
    <t>(Varios elementos)</t>
  </si>
  <si>
    <t>(Todas)</t>
  </si>
  <si>
    <t xml:space="preserve">CASOS ASIGNADOS </t>
  </si>
  <si>
    <t>CASOS DOMICILIARIA</t>
  </si>
  <si>
    <t xml:space="preserve"> RESPONSABLES </t>
  </si>
  <si>
    <t xml:space="preserve"> OBSERVACIONES</t>
  </si>
  <si>
    <t>OYS- PQR</t>
  </si>
  <si>
    <t>EN ALGUNAS OCASIONES SE SOLICITA APOYO A JURIDICA DADO QUE LA OYS LLEGA CON ACCION DE TUTELA, FALLO O INCIDENTES//PARA RTA SE ENVIA A @PADOPLAN,@ANDREANIETO CON COPIA A GUEVARA, FELIX, TIBASOSA</t>
  </si>
  <si>
    <t>UD-AU</t>
  </si>
  <si>
    <t>agendamientolaboratorios.domiciliaria@clinicos.com.co   cc Adriana, felix y Lorena</t>
  </si>
  <si>
    <t>AMBULANCIA Y TRANP ESPECIAL</t>
  </si>
  <si>
    <t>UD</t>
  </si>
  <si>
    <t>@FELIX @LTORRES,  @ADRIANA GUEVARA,  SE REGISTRA EN BASE, NO ATRIBUIBLE</t>
  </si>
  <si>
    <t>PERTINENCIA MEDICA (Felix cc adriana y lorena)</t>
  </si>
  <si>
    <t>Cumplimiento o ejecución Adriana cc Felix y Lorena</t>
  </si>
  <si>
    <t>TERAPIAS(FISICAS,FONO,OCUP)</t>
  </si>
  <si>
    <t>SE ENVIA A @ADRIANAGUEVARA CON- COPIA A @FELIX @lorena torres</t>
  </si>
  <si>
    <t>NOVEDADES FORMULAS,MIPRES, ORDENES</t>
  </si>
  <si>
    <t>SE ENVIA A @FELIX,@GUEVARA- LORENA</t>
  </si>
  <si>
    <t>CITAS DOMICILIARIAS MED GENERAL</t>
  </si>
  <si>
    <t>JOSEACEVEDO@clinicos.com.co  //  malla.zonasur@clinicos.com.co       CCADRIANA, FELIX Y LORENA</t>
  </si>
  <si>
    <t>ESPECIALIDADES(CUIDADOS PALIATIVOS, PSICOLOGÍA, TRABAJO SOCIAL, NUTRICIÓN, ORTOPEDIA, PSIQUIATRÍA Y GERIATRÍA) Y ENFERMERÍA </t>
  </si>
  <si>
    <t>agendamiento.especiliadesdomiciliaria@clinicos.com.co- JOSEACEVEDO</t>
  </si>
  <si>
    <t>ESPECIALIDADES EXTERNAS (FISIATRÍA, NEUROLOGÍA, PEDIATRÍA, MEDICINA INTERNA, NEUMOLOGÍA, CARDIOLOGÍA)</t>
  </si>
  <si>
    <t>agendamiento.domiciliaria@clinicos.com.co- JOSEACEVEDO</t>
  </si>
  <si>
    <t>Enfermeria</t>
  </si>
  <si>
    <t>IMPORTANTE: ATENCION AL USUARIO SOLO RESPONDE LAS OYS QUE LLEGAN EN EL ASUNTO CON NUMERO EJ:(cc:19050847)</t>
  </si>
  <si>
    <t>TODOS LOS CORREO DIRECCIONADOS A LAS UNIDADES DEBE IR CON FECHA LIMITE Y MUY CLARAS LAS SOLICITUDES QUE NECESITAMOS DESDE AU PARA DAR CIERRE.</t>
  </si>
  <si>
    <t>LOS CASOS DE EPS SE DAN 2 DIAS EN BASE Y A UNIDAD SE SOLICITA RTA A 1 DIA Y SE COLOCA LA HORA DE ENVIO</t>
  </si>
  <si>
    <t xml:space="preserve">Insumos </t>
  </si>
  <si>
    <t>SOLICITUD POR QUEJA DE ATENCIÓN O NO PRESTACIÓN DE ALGÚN SERVICIO TERAPÉUTICO</t>
  </si>
  <si>
    <t>NO SE PRESTA MONITORIZACIONES ,NI ELECTROENCEFALOGRAMAS A PTE DOMICILIARIOS</t>
  </si>
  <si>
    <t>admisiones.tunja@clinicos.com.co, enfermeria.tunja@clinicos.com.co</t>
  </si>
  <si>
    <t>SE DEBE ENVIAR A CORREOS CON INFORMACION CLARA DE LO QUE SE REQUIERE (CITAS,RETROALIMENTACION DE PERSONAL ,ORDENES,FORMULAS,AUTORIZACIONES,COMENTARIOS SOBRE ATENCION)</t>
  </si>
  <si>
    <t>admisiones.sogamoso@clinicos.com.co, enfermeria.sogamoso@clinicos.com</t>
  </si>
  <si>
    <t>admisiones.duitama@clinicos.com.co
enfermeria.duitama@clinicos.com.co</t>
  </si>
  <si>
    <t>TODOS LOS CORREO DIRECCIONADOS A LAS UNIDADES DEBE IR CON FECHA LIMITE Y MUY CLARAS LAS SOLICITUDES QUE NECESITAMOS DESDE ATENCIÓN AL USUARIO PARA DAR CIERRE.</t>
  </si>
  <si>
    <t>SI ES UNA CITA O QUEJA DE ODONTOLOGIA A SE COPIA  A @CTAPIAS</t>
  </si>
  <si>
    <t>YFUENTES@GMAIL.COM</t>
  </si>
  <si>
    <t>ACCIÓN DE TUTELA, FALLOS, INCIDENTES DE DESACATOS</t>
  </si>
  <si>
    <t>lsaavedra@clinicos.com.co, agranados@clinicos.com.co  // agranados@clinicos.com.co</t>
  </si>
  <si>
    <t>TIPO DE DOC</t>
  </si>
  <si>
    <t>SEXO</t>
  </si>
  <si>
    <t>CATEGORIA</t>
  </si>
  <si>
    <t>ATRIBUTO DE CALIDAD</t>
  </si>
  <si>
    <t>ESPECIALIDAD / AREA / PROCEDIMIENTO</t>
  </si>
  <si>
    <t>RESPONSABLE ASIGNADO</t>
  </si>
  <si>
    <t>RESPONSABLE DE RTA</t>
  </si>
  <si>
    <t>OTRO</t>
  </si>
  <si>
    <t>PT</t>
  </si>
  <si>
    <t>FEMENINO</t>
  </si>
  <si>
    <t>MASCULINO</t>
  </si>
  <si>
    <t>QJ</t>
  </si>
  <si>
    <t>BIOPSIA</t>
  </si>
  <si>
    <t>FT</t>
  </si>
  <si>
    <t xml:space="preserve">CAMINATA </t>
  </si>
  <si>
    <t>STD</t>
  </si>
  <si>
    <t>CIRUGÍA ORAL</t>
  </si>
  <si>
    <t>PLANEACION DE AGENDAS</t>
  </si>
  <si>
    <t>NUEVA EPS DOMICILIARIO</t>
  </si>
  <si>
    <t>DISPENSACIÓN INCORRECTA DE MEDICAMENTOS</t>
  </si>
  <si>
    <t>ECOGRAFIA ARTICULAR</t>
  </si>
  <si>
    <t>ENTREGA INOPORTUNA MEDICAMENTOS</t>
  </si>
  <si>
    <t>EXÁMENES ELECTRO .-DIAGNÓSTICO</t>
  </si>
  <si>
    <t>ENDODONCIA</t>
  </si>
  <si>
    <t>JUNTA MÉDICA</t>
  </si>
  <si>
    <t>RECOLECCIÓN DE RESIDUOS</t>
  </si>
  <si>
    <t>TIEMPO DE ESPERA PROLONGADO ENTREGA MEDICAMENTOS</t>
  </si>
  <si>
    <t>GINECOBSTETRICIA</t>
  </si>
  <si>
    <t xml:space="preserve">TRATO INADECUADO PERSONAL DE FARMACIA </t>
  </si>
  <si>
    <t>INFECTOLOGÍA</t>
  </si>
  <si>
    <t>MEDICINA FÍSICA Y REHABILITACIÓN</t>
  </si>
  <si>
    <t>MEDICINA  OCUPACIONAL</t>
  </si>
  <si>
    <t>NEUMOLOGÍA PEDIÁTRICA</t>
  </si>
  <si>
    <t>P Y P</t>
  </si>
  <si>
    <t xml:space="preserve">POTENCIALES EVOCADOS </t>
  </si>
  <si>
    <t>PRUEBA  BRONCOPROVOCACIÓN ESPECIFICA</t>
  </si>
  <si>
    <t>PRUEBA CAPACIDAD DE DIFUSION CON MONOXIDO DE CARBONO</t>
  </si>
  <si>
    <t>PRUEBA FUNCIÓN PULMONAR</t>
  </si>
  <si>
    <t>RESIDUOS SANITARIOS</t>
  </si>
  <si>
    <t xml:space="preserve">RESISTENCIA DE LAS VIAS AEREAS </t>
  </si>
  <si>
    <t>SERVICIO FARMACEUTICO</t>
  </si>
  <si>
    <t>TEST DE  BRONCOMOTRICIDAD</t>
  </si>
  <si>
    <t>TOMOGRAFIA</t>
  </si>
  <si>
    <t>TOXICOLOGÍA</t>
  </si>
  <si>
    <t>VALORACIÓN COVID 19</t>
  </si>
  <si>
    <t>VOLUMENES PULMONARES POR PLETISMOGRAFIA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</si>
</sst>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2">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1"/>
      <color rgb="FF000000"/>
      <name val="Calibri"/>
      <family val="2"/>
      <charset val="1"/>
    </font>
    <font>
      <b/>
      <sz val="11"/>
      <color rgb="FF000000"/>
      <name val="Calibri"/>
      <family val="2"/>
    </font>
    <font>
      <sz val="11"/>
      <color rgb="FF000000"/>
      <name val="Calibri"/>
      <family val="2"/>
      <charset val="1"/>
    </font>
    <font>
      <sz val="11"/>
      <color rgb="FF000000"/>
      <name val="Calibri"/>
      <family val="2"/>
    </font>
    <font>
      <sz val="11"/>
      <color rgb="FF444444"/>
      <name val="Calibri"/>
      <family val="2"/>
      <charset val="1"/>
    </font>
    <font>
      <u/>
      <sz val="11"/>
      <color theme="10"/>
      <name val="Calibri"/>
      <family val="2"/>
      <scheme val="minor"/>
    </font>
    <font>
      <u/>
      <sz val="10"/>
      <color theme="10"/>
      <name val="Arial"/>
      <family val="2"/>
    </font>
    <font>
      <sz val="10"/>
      <color rgb="FF000000"/>
      <name val="Arial"/>
      <family val="2"/>
    </font>
    <font>
      <sz val="11"/>
      <color rgb="FF000000"/>
      <name val="Calibri"/>
      <family val="2"/>
    </font>
    <font>
      <b/>
      <sz val="9"/>
      <color rgb="FF000000"/>
      <name val="Calibri"/>
      <family val="2"/>
    </font>
    <font>
      <sz val="9"/>
      <color rgb="FF000000"/>
      <name val="Calibri"/>
      <family val="2"/>
    </font>
    <font>
      <sz val="9"/>
      <name val="Arial"/>
      <family val="2"/>
    </font>
    <font>
      <sz val="9"/>
      <color rgb="FF000000"/>
      <name val="Calibri"/>
      <family val="2"/>
      <charset val="1"/>
    </font>
    <font>
      <b/>
      <sz val="9"/>
      <color rgb="FFFF0000"/>
      <name val="Arial"/>
      <family val="2"/>
    </font>
    <font>
      <sz val="10"/>
      <color rgb="FF000000"/>
      <name val="Calibri"/>
      <family val="2"/>
      <charset val="1"/>
    </font>
    <font>
      <sz val="11"/>
      <color rgb="FF000000"/>
      <name val="Century Gothic"/>
      <family val="2"/>
      <charset val="1"/>
    </font>
    <font>
      <b/>
      <sz val="10"/>
      <name val="Arial"/>
      <family val="2"/>
    </font>
    <font>
      <b/>
      <i/>
      <sz val="10"/>
      <color rgb="FF000000"/>
      <name val="Arial"/>
      <family val="2"/>
    </font>
    <font>
      <b/>
      <sz val="10"/>
      <color rgb="FF000000"/>
      <name val="Arial"/>
      <family val="2"/>
    </font>
    <font>
      <u/>
      <sz val="10"/>
      <color rgb="FF000000"/>
      <name val="Arial"/>
      <family val="2"/>
    </font>
    <font>
      <b/>
      <sz val="10"/>
      <color rgb="FFFF0000"/>
      <name val="Arial"/>
      <family val="2"/>
    </font>
    <font>
      <sz val="10"/>
      <name val="Liberation Sans"/>
      <family val="2"/>
    </font>
    <font>
      <sz val="11"/>
      <color rgb="FF000000"/>
      <name val="Calibri"/>
      <family val="2"/>
      <scheme val="minor"/>
    </font>
    <font>
      <sz val="11"/>
      <color rgb="FF000000"/>
      <name val="Calibri"/>
      <family val="2"/>
      <charset val="1"/>
      <scheme val="minor"/>
    </font>
    <font>
      <u/>
      <sz val="11"/>
      <color rgb="FF000000"/>
      <name val="Calibri"/>
      <family val="2"/>
      <scheme val="minor"/>
    </font>
    <font>
      <b/>
      <sz val="10"/>
      <color rgb="FF000000"/>
      <name val="Calibri"/>
      <family val="2"/>
    </font>
    <font>
      <b/>
      <sz val="12"/>
      <color rgb="FF000000"/>
      <name val="Arial"/>
      <family val="2"/>
    </font>
    <font>
      <b/>
      <sz val="14"/>
      <color rgb="FF000000"/>
      <name val="Arial"/>
      <family val="2"/>
    </font>
    <font>
      <b/>
      <sz val="11"/>
      <color rgb="FF7030A0"/>
      <name val="Calibri"/>
      <family val="2"/>
      <scheme val="minor"/>
    </font>
    <font>
      <b/>
      <sz val="9"/>
      <color rgb="FFFFFFFF"/>
      <name val="Calibri"/>
      <family val="2"/>
      <scheme val="minor"/>
    </font>
    <font>
      <b/>
      <sz val="8"/>
      <color rgb="FFFFFFFF"/>
      <name val="Calibri"/>
      <family val="2"/>
      <scheme val="minor"/>
    </font>
    <font>
      <b/>
      <sz val="9"/>
      <color rgb="FFFFFFFF"/>
      <name val="Calibri"/>
      <family val="2"/>
    </font>
    <font>
      <sz val="9"/>
      <color rgb="FFFFFFFF"/>
      <name val="Calibri"/>
      <family val="2"/>
      <scheme val="minor"/>
    </font>
    <font>
      <b/>
      <sz val="11"/>
      <color rgb="FF0070C0"/>
      <name val="Calibri"/>
      <family val="2"/>
      <scheme val="minor"/>
    </font>
    <font>
      <sz val="11"/>
      <color rgb="FF626262"/>
      <name val="Calibri"/>
    </font>
    <font>
      <b/>
      <sz val="9"/>
      <color rgb="FFFFFFFF"/>
      <name val="Calibri"/>
    </font>
    <font>
      <b/>
      <sz val="8"/>
      <color rgb="FFFFFFFF"/>
      <name val="Calibri"/>
    </font>
    <font>
      <sz val="11"/>
      <color rgb="FF000000"/>
      <name val="Calibri"/>
    </font>
    <font>
      <u/>
      <sz val="10"/>
      <color rgb="FF000000"/>
      <name val="Arial"/>
    </font>
    <font>
      <sz val="11"/>
      <color rgb="FF000000"/>
      <name val="Calibri"/>
      <charset val="1"/>
    </font>
    <font>
      <sz val="11"/>
      <color theme="1"/>
      <name val="Calibri"/>
      <charset val="1"/>
    </font>
    <font>
      <sz val="11"/>
      <color rgb="FFFF0000"/>
      <name val="Calibri"/>
    </font>
    <font>
      <sz val="11"/>
      <color rgb="FF0070C0"/>
      <name val="Calibri"/>
      <family val="2"/>
    </font>
    <font>
      <sz val="11"/>
      <name val="Calibri"/>
      <family val="2"/>
    </font>
    <font>
      <sz val="11"/>
      <color rgb="FF0070C0"/>
      <name val="Calibri"/>
    </font>
    <font>
      <b/>
      <sz val="11"/>
      <color rgb="FFFFFFFF"/>
      <name val="Calibri"/>
    </font>
    <font>
      <sz val="11"/>
      <color theme="1"/>
      <name val="Calibri"/>
      <family val="2"/>
    </font>
    <font>
      <sz val="11"/>
      <color rgb="FF555555"/>
      <name val="Calibri"/>
    </font>
    <font>
      <u/>
      <sz val="10"/>
      <color theme="10"/>
      <name val="Arial"/>
    </font>
    <font>
      <b/>
      <sz val="9"/>
      <color theme="0"/>
      <name val="Calibri"/>
      <family val="2"/>
    </font>
    <font>
      <sz val="11"/>
      <color rgb="FF242424"/>
      <name val="Calibri"/>
      <charset val="1"/>
    </font>
    <font>
      <sz val="11"/>
      <color rgb="FF424242"/>
      <name val="Calibri"/>
    </font>
    <font>
      <sz val="11"/>
      <color rgb="FF242424"/>
      <name val="Segoe UI"/>
      <charset val="1"/>
    </font>
    <font>
      <sz val="9"/>
      <color rgb="FF000000"/>
      <name val="Segoe UI"/>
      <family val="2"/>
      <charset val="1"/>
    </font>
    <font>
      <sz val="11"/>
      <color rgb="FF242424"/>
      <name val="Calibri"/>
    </font>
    <font>
      <sz val="9"/>
      <color rgb="FF626262"/>
      <name val="Ubuntu"/>
      <charset val="1"/>
    </font>
    <font>
      <sz val="11"/>
      <color rgb="FF000000"/>
      <name val="Calibri Light"/>
      <charset val="1"/>
    </font>
    <font>
      <sz val="11"/>
      <color rgb="FF000000"/>
      <name val="Inherit"/>
      <family val="1"/>
      <charset val="1"/>
    </font>
  </fonts>
  <fills count="17">
    <fill>
      <patternFill patternType="none"/>
    </fill>
    <fill>
      <patternFill patternType="gray125"/>
    </fill>
    <fill>
      <patternFill patternType="solid">
        <fgColor rgb="FF002060"/>
        <bgColor indexed="64"/>
      </patternFill>
    </fill>
    <fill>
      <patternFill patternType="solid">
        <fgColor rgb="FFF8CBAD"/>
        <bgColor rgb="FFF4B183"/>
      </patternFill>
    </fill>
    <fill>
      <patternFill patternType="solid">
        <fgColor rgb="FF9BC2E6"/>
        <bgColor rgb="FFB7B7B7"/>
      </patternFill>
    </fill>
    <fill>
      <patternFill patternType="solid">
        <fgColor rgb="FFF4B084"/>
        <bgColor rgb="FFF4B183"/>
      </patternFill>
    </fill>
    <fill>
      <patternFill patternType="solid">
        <fgColor rgb="FFC6E0B4"/>
        <bgColor rgb="FFD9D9D9"/>
      </patternFill>
    </fill>
    <fill>
      <patternFill patternType="solid">
        <fgColor rgb="FFFFC000"/>
        <bgColor rgb="FFF4B183"/>
      </patternFill>
    </fill>
    <fill>
      <patternFill patternType="solid">
        <fgColor rgb="FFFFFF00"/>
        <bgColor indexed="64"/>
      </patternFill>
    </fill>
    <fill>
      <patternFill patternType="solid">
        <fgColor rgb="FFFFFF00"/>
        <bgColor rgb="FF000000"/>
      </patternFill>
    </fill>
    <fill>
      <patternFill patternType="solid">
        <fgColor rgb="FFFFF200"/>
        <bgColor rgb="FF000000"/>
      </patternFill>
    </fill>
    <fill>
      <patternFill patternType="solid">
        <fgColor rgb="FFF4B084"/>
        <bgColor indexed="64"/>
      </patternFill>
    </fill>
    <fill>
      <patternFill patternType="solid">
        <fgColor rgb="FF92D050"/>
        <bgColor indexed="64"/>
      </patternFill>
    </fill>
    <fill>
      <patternFill patternType="solid">
        <fgColor theme="4" tint="0.79998168889431442"/>
        <bgColor theme="4" tint="0.79998168889431442"/>
      </patternFill>
    </fill>
    <fill>
      <patternFill patternType="solid">
        <fgColor theme="7"/>
        <bgColor indexed="64"/>
      </patternFill>
    </fill>
    <fill>
      <patternFill patternType="solid">
        <fgColor theme="5" tint="0.59999389629810485"/>
        <bgColor indexed="64"/>
      </patternFill>
    </fill>
    <fill>
      <patternFill patternType="solid">
        <fgColor rgb="FFFFFFFF"/>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right/>
      <top/>
      <bottom style="thin">
        <color theme="4" tint="0.39997558519241921"/>
      </bottom>
      <diagonal/>
    </border>
  </borders>
  <cellStyleXfs count="5">
    <xf numFmtId="0" fontId="0" fillId="0" borderId="0"/>
    <xf numFmtId="0" fontId="3" fillId="0" borderId="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253">
    <xf numFmtId="0" fontId="0" fillId="0" borderId="0" xfId="0"/>
    <xf numFmtId="0" fontId="4" fillId="3" borderId="1" xfId="1" applyFont="1" applyFill="1" applyBorder="1" applyAlignment="1">
      <alignment horizontal="center" vertical="center"/>
    </xf>
    <xf numFmtId="0" fontId="7" fillId="0" borderId="1" xfId="1" applyFont="1" applyBorder="1" applyAlignment="1">
      <alignment horizontal="center" vertical="center" wrapText="1"/>
    </xf>
    <xf numFmtId="0" fontId="3" fillId="0" borderId="0" xfId="1" applyAlignment="1">
      <alignment horizontal="center" vertical="center" wrapText="1"/>
    </xf>
    <xf numFmtId="0" fontId="6" fillId="0" borderId="1" xfId="1" applyFont="1" applyBorder="1" applyAlignment="1">
      <alignment horizontal="center" vertical="center" wrapText="1"/>
    </xf>
    <xf numFmtId="0" fontId="6" fillId="0" borderId="6" xfId="1" applyFont="1" applyBorder="1" applyAlignment="1">
      <alignment horizontal="center" vertical="center" wrapText="1"/>
    </xf>
    <xf numFmtId="0" fontId="3" fillId="0" borderId="0" xfId="1"/>
    <xf numFmtId="0" fontId="7" fillId="0" borderId="1" xfId="1" applyFont="1" applyBorder="1" applyAlignment="1">
      <alignment horizontal="center"/>
    </xf>
    <xf numFmtId="0" fontId="2" fillId="0" borderId="1" xfId="0" applyFont="1" applyBorder="1" applyAlignment="1">
      <alignment horizontal="center" vertical="center"/>
    </xf>
    <xf numFmtId="1" fontId="0" fillId="0" borderId="0" xfId="0" applyNumberFormat="1"/>
    <xf numFmtId="0" fontId="0" fillId="0" borderId="1" xfId="0" applyBorder="1"/>
    <xf numFmtId="0" fontId="3" fillId="0" borderId="0" xfId="1" applyAlignment="1">
      <alignment wrapText="1"/>
    </xf>
    <xf numFmtId="0" fontId="15" fillId="0" borderId="4" xfId="1" applyFont="1" applyBorder="1" applyAlignment="1">
      <alignment wrapText="1"/>
    </xf>
    <xf numFmtId="0" fontId="16" fillId="0" borderId="4" xfId="1" applyFont="1" applyBorder="1"/>
    <xf numFmtId="0" fontId="13" fillId="10" borderId="4" xfId="1" applyFont="1" applyFill="1" applyBorder="1" applyAlignment="1">
      <alignment horizontal="left" wrapText="1"/>
    </xf>
    <xf numFmtId="0" fontId="17" fillId="0" borderId="4" xfId="1" applyFont="1" applyBorder="1" applyAlignment="1">
      <alignment horizontal="left" wrapText="1"/>
    </xf>
    <xf numFmtId="0" fontId="15" fillId="0" borderId="4" xfId="1" applyFont="1" applyBorder="1" applyAlignment="1">
      <alignment horizontal="left" wrapText="1"/>
    </xf>
    <xf numFmtId="0" fontId="21" fillId="8" borderId="8" xfId="1" applyFont="1" applyFill="1" applyBorder="1" applyAlignment="1">
      <alignment horizontal="center" vertical="center" wrapText="1"/>
    </xf>
    <xf numFmtId="0" fontId="22" fillId="0" borderId="4" xfId="1" applyFont="1" applyBorder="1" applyAlignment="1">
      <alignment horizontal="center" vertical="center" wrapText="1"/>
    </xf>
    <xf numFmtId="0" fontId="23" fillId="0" borderId="4" xfId="3" applyFont="1" applyBorder="1" applyAlignment="1">
      <alignment horizontal="center" vertical="center" wrapText="1"/>
    </xf>
    <xf numFmtId="0" fontId="22" fillId="0" borderId="4" xfId="1" applyFont="1" applyBorder="1" applyAlignment="1">
      <alignment vertical="center" wrapText="1"/>
    </xf>
    <xf numFmtId="0" fontId="23" fillId="0" borderId="4" xfId="4" applyFont="1" applyBorder="1" applyAlignment="1">
      <alignment horizontal="center" vertical="center" wrapText="1"/>
    </xf>
    <xf numFmtId="0" fontId="22" fillId="0" borderId="4" xfId="4" applyFont="1" applyBorder="1" applyAlignment="1">
      <alignment horizontal="left" vertical="center" wrapText="1"/>
    </xf>
    <xf numFmtId="0" fontId="22" fillId="0" borderId="4" xfId="1" applyFont="1" applyBorder="1" applyAlignment="1">
      <alignment horizontal="center" vertical="center"/>
    </xf>
    <xf numFmtId="0" fontId="23" fillId="0" borderId="4" xfId="4" applyFont="1" applyBorder="1" applyAlignment="1">
      <alignment horizontal="center" vertical="center"/>
    </xf>
    <xf numFmtId="0" fontId="22" fillId="0" borderId="4" xfId="1" applyFont="1" applyBorder="1" applyAlignment="1">
      <alignment vertical="center"/>
    </xf>
    <xf numFmtId="0" fontId="23" fillId="0" borderId="4" xfId="3" applyFont="1" applyBorder="1" applyAlignment="1">
      <alignment horizontal="center" vertical="center"/>
    </xf>
    <xf numFmtId="0" fontId="22" fillId="0" borderId="4" xfId="1" applyFont="1" applyBorder="1"/>
    <xf numFmtId="0" fontId="11" fillId="0" borderId="4" xfId="1" applyFont="1" applyBorder="1" applyAlignment="1">
      <alignment horizontal="center" vertical="center"/>
    </xf>
    <xf numFmtId="0" fontId="11" fillId="0" borderId="4" xfId="1" applyFont="1" applyBorder="1" applyAlignment="1">
      <alignment vertical="center"/>
    </xf>
    <xf numFmtId="0" fontId="24" fillId="0" borderId="0" xfId="1" applyFont="1" applyAlignment="1">
      <alignment horizontal="center" vertical="center"/>
    </xf>
    <xf numFmtId="0" fontId="20" fillId="0" borderId="0" xfId="1" applyFont="1"/>
    <xf numFmtId="0" fontId="20" fillId="11" borderId="4" xfId="1" applyFont="1" applyFill="1" applyBorder="1" applyAlignment="1">
      <alignment horizontal="center" vertical="center" wrapText="1"/>
    </xf>
    <xf numFmtId="0" fontId="20" fillId="8" borderId="4" xfId="1" applyFont="1" applyFill="1" applyBorder="1" applyAlignment="1">
      <alignment horizontal="center" vertical="center" wrapText="1"/>
    </xf>
    <xf numFmtId="0" fontId="22" fillId="8" borderId="3" xfId="1" applyFont="1" applyFill="1" applyBorder="1" applyAlignment="1">
      <alignment horizontal="center" vertical="center"/>
    </xf>
    <xf numFmtId="0" fontId="11" fillId="0" borderId="0" xfId="1" applyFont="1" applyAlignment="1">
      <alignment horizontal="center" vertical="center"/>
    </xf>
    <xf numFmtId="0" fontId="22" fillId="8" borderId="4" xfId="1" applyFont="1" applyFill="1" applyBorder="1" applyAlignment="1">
      <alignment horizontal="center" vertical="center"/>
    </xf>
    <xf numFmtId="0" fontId="22" fillId="8" borderId="8" xfId="1" applyFont="1" applyFill="1" applyBorder="1" applyAlignment="1">
      <alignment horizontal="center" vertical="center"/>
    </xf>
    <xf numFmtId="0" fontId="11" fillId="0" borderId="8" xfId="1" applyFont="1" applyBorder="1" applyAlignment="1">
      <alignment horizontal="center" vertical="center" wrapText="1"/>
    </xf>
    <xf numFmtId="0" fontId="24" fillId="0" borderId="4" xfId="1" applyFont="1" applyBorder="1" applyAlignment="1">
      <alignment horizontal="center" vertical="center" wrapText="1"/>
    </xf>
    <xf numFmtId="0" fontId="3" fillId="0" borderId="4" xfId="1" applyBorder="1"/>
    <xf numFmtId="0" fontId="24" fillId="0" borderId="4" xfId="1" applyFont="1" applyBorder="1"/>
    <xf numFmtId="0" fontId="22" fillId="8" borderId="4" xfId="1" applyFont="1" applyFill="1" applyBorder="1" applyAlignment="1">
      <alignment horizontal="center" vertical="center" wrapText="1"/>
    </xf>
    <xf numFmtId="0" fontId="3" fillId="8" borderId="0" xfId="1" applyFill="1" applyAlignment="1">
      <alignment horizontal="center" vertical="center" wrapText="1"/>
    </xf>
    <xf numFmtId="0" fontId="10" fillId="0" borderId="4" xfId="3" applyBorder="1" applyAlignment="1">
      <alignment horizontal="center" vertical="center" wrapText="1"/>
    </xf>
    <xf numFmtId="0" fontId="3" fillId="0" borderId="0" xfId="1" applyAlignment="1">
      <alignment horizontal="center" vertical="center"/>
    </xf>
    <xf numFmtId="0" fontId="25" fillId="0" borderId="0" xfId="1" applyFont="1"/>
    <xf numFmtId="0" fontId="0" fillId="0" borderId="0" xfId="0" pivotButton="1"/>
    <xf numFmtId="0" fontId="0" fillId="0" borderId="0" xfId="0" applyAlignment="1">
      <alignment horizontal="left"/>
    </xf>
    <xf numFmtId="0" fontId="0" fillId="0" borderId="4" xfId="0" applyBorder="1"/>
    <xf numFmtId="14" fontId="0" fillId="0" borderId="4" xfId="0" applyNumberFormat="1" applyBorder="1"/>
    <xf numFmtId="0" fontId="0" fillId="0" borderId="4" xfId="0" applyBorder="1" applyAlignment="1">
      <alignment horizontal="center" vertical="center" wrapText="1"/>
    </xf>
    <xf numFmtId="0" fontId="0" fillId="0" borderId="4" xfId="0" applyBorder="1" applyAlignment="1">
      <alignment horizontal="center" vertical="center"/>
    </xf>
    <xf numFmtId="14" fontId="0" fillId="0" borderId="4" xfId="0" applyNumberFormat="1" applyBorder="1" applyAlignment="1">
      <alignment horizontal="center" vertical="center"/>
    </xf>
    <xf numFmtId="0" fontId="0" fillId="0" borderId="9" xfId="0" applyBorder="1" applyAlignment="1">
      <alignment horizontal="center" vertical="center" wrapText="1"/>
    </xf>
    <xf numFmtId="0" fontId="0" fillId="0" borderId="0" xfId="0" applyAlignment="1">
      <alignment horizontal="center" vertical="center"/>
    </xf>
    <xf numFmtId="1" fontId="0" fillId="0" borderId="4" xfId="0" applyNumberFormat="1" applyBorder="1"/>
    <xf numFmtId="0" fontId="26" fillId="0" borderId="4" xfId="0" applyFont="1" applyBorder="1" applyAlignment="1">
      <alignment horizontal="center" vertical="center"/>
    </xf>
    <xf numFmtId="1" fontId="26" fillId="0" borderId="1" xfId="0" applyNumberFormat="1" applyFont="1" applyBorder="1" applyAlignment="1">
      <alignment horizontal="center" vertical="center" wrapText="1"/>
    </xf>
    <xf numFmtId="0" fontId="26" fillId="0" borderId="1" xfId="0" applyFont="1" applyBorder="1" applyAlignment="1">
      <alignment horizontal="center" vertical="center" wrapText="1"/>
    </xf>
    <xf numFmtId="2" fontId="0" fillId="0" borderId="7" xfId="0" applyNumberFormat="1" applyBorder="1"/>
    <xf numFmtId="0" fontId="26" fillId="0" borderId="4" xfId="0" applyFont="1" applyBorder="1" applyAlignment="1">
      <alignment horizontal="left" vertical="center"/>
    </xf>
    <xf numFmtId="0" fontId="4" fillId="3" borderId="1" xfId="1" applyFont="1" applyFill="1" applyBorder="1" applyAlignment="1">
      <alignment horizontal="center" vertical="center" wrapText="1"/>
    </xf>
    <xf numFmtId="0" fontId="10" fillId="0" borderId="4" xfId="3" applyBorder="1" applyAlignment="1">
      <alignment horizontal="center" vertical="center"/>
    </xf>
    <xf numFmtId="0" fontId="10" fillId="0" borderId="0" xfId="3"/>
    <xf numFmtId="0" fontId="0" fillId="12" borderId="4" xfId="0" applyFill="1" applyBorder="1"/>
    <xf numFmtId="0" fontId="14" fillId="0" borderId="4" xfId="1" applyFont="1" applyBorder="1" applyAlignment="1">
      <alignment horizontal="center" vertical="center"/>
    </xf>
    <xf numFmtId="0" fontId="15" fillId="0" borderId="4" xfId="1" applyFont="1" applyBorder="1" applyAlignment="1">
      <alignment horizontal="center" vertical="center" wrapText="1"/>
    </xf>
    <xf numFmtId="0" fontId="15" fillId="0" borderId="4" xfId="1" applyFont="1" applyBorder="1" applyAlignment="1">
      <alignment horizontal="center" wrapText="1"/>
    </xf>
    <xf numFmtId="0" fontId="3" fillId="0" borderId="4" xfId="1" applyBorder="1" applyAlignment="1">
      <alignment wrapText="1"/>
    </xf>
    <xf numFmtId="0" fontId="20" fillId="0" borderId="4" xfId="1" applyFont="1" applyBorder="1" applyAlignment="1">
      <alignment wrapText="1"/>
    </xf>
    <xf numFmtId="0" fontId="3" fillId="0" borderId="4" xfId="1" applyBorder="1" applyAlignment="1">
      <alignment horizontal="center" vertical="center" wrapText="1"/>
    </xf>
    <xf numFmtId="0" fontId="18" fillId="0" borderId="4" xfId="1" applyFont="1" applyBorder="1"/>
    <xf numFmtId="0" fontId="5" fillId="9" borderId="2" xfId="1" applyFont="1" applyFill="1" applyBorder="1" applyAlignment="1">
      <alignment horizontal="center" vertical="center"/>
    </xf>
    <xf numFmtId="0" fontId="5" fillId="9" borderId="8" xfId="1" applyFont="1" applyFill="1" applyBorder="1" applyAlignment="1">
      <alignment horizontal="center" vertical="center"/>
    </xf>
    <xf numFmtId="0" fontId="5" fillId="9" borderId="8" xfId="1" applyFont="1" applyFill="1" applyBorder="1" applyAlignment="1">
      <alignment horizontal="center" vertical="center" wrapText="1"/>
    </xf>
    <xf numFmtId="0" fontId="14" fillId="0" borderId="4" xfId="1" applyFont="1" applyBorder="1" applyAlignment="1">
      <alignment horizontal="left" wrapText="1"/>
    </xf>
    <xf numFmtId="0" fontId="10" fillId="0" borderId="4" xfId="3" applyBorder="1" applyAlignment="1">
      <alignment horizontal="left" wrapText="1"/>
    </xf>
    <xf numFmtId="0" fontId="19" fillId="0" borderId="4" xfId="1" applyFont="1" applyBorder="1" applyAlignment="1">
      <alignment wrapText="1"/>
    </xf>
    <xf numFmtId="0" fontId="29" fillId="0" borderId="4" xfId="1" applyFont="1" applyBorder="1" applyAlignment="1">
      <alignment horizontal="center" vertical="center"/>
    </xf>
    <xf numFmtId="0" fontId="5" fillId="0" borderId="4" xfId="1" applyFont="1" applyBorder="1" applyAlignment="1">
      <alignment horizontal="center" vertical="center"/>
    </xf>
    <xf numFmtId="0" fontId="30" fillId="0" borderId="4" xfId="1" applyFont="1" applyBorder="1" applyAlignment="1">
      <alignment horizontal="center" vertical="center" wrapText="1"/>
    </xf>
    <xf numFmtId="0" fontId="31" fillId="0" borderId="4" xfId="1" applyFont="1" applyBorder="1" applyAlignment="1">
      <alignment horizontal="center" vertical="center" wrapText="1"/>
    </xf>
    <xf numFmtId="0" fontId="26" fillId="0" borderId="1" xfId="0" applyFont="1" applyBorder="1" applyAlignment="1">
      <alignment horizontal="left" vertical="center" wrapText="1"/>
    </xf>
    <xf numFmtId="0" fontId="0" fillId="0" borderId="0" xfId="0" applyAlignment="1">
      <alignment vertical="center"/>
    </xf>
    <xf numFmtId="0" fontId="32" fillId="13" borderId="11" xfId="0" applyFont="1" applyFill="1" applyBorder="1"/>
    <xf numFmtId="0" fontId="33" fillId="2" borderId="1" xfId="0" applyFont="1" applyFill="1" applyBorder="1" applyAlignment="1">
      <alignment horizontal="center" vertical="center" wrapText="1"/>
    </xf>
    <xf numFmtId="1" fontId="33" fillId="2" borderId="1" xfId="0" applyNumberFormat="1" applyFont="1" applyFill="1" applyBorder="1" applyAlignment="1">
      <alignment horizontal="center" vertical="center" wrapText="1"/>
    </xf>
    <xf numFmtId="0" fontId="33" fillId="2" borderId="1" xfId="0" applyFont="1" applyFill="1" applyBorder="1" applyAlignment="1">
      <alignment horizontal="center" vertical="center"/>
    </xf>
    <xf numFmtId="0" fontId="33" fillId="2" borderId="1" xfId="0" quotePrefix="1" applyFont="1" applyFill="1" applyBorder="1" applyAlignment="1">
      <alignment horizontal="center" vertical="center" wrapText="1"/>
    </xf>
    <xf numFmtId="14" fontId="33" fillId="2" borderId="1" xfId="0" applyNumberFormat="1" applyFont="1" applyFill="1" applyBorder="1" applyAlignment="1">
      <alignment horizontal="center" vertical="center" wrapText="1"/>
    </xf>
    <xf numFmtId="0" fontId="33" fillId="2" borderId="5" xfId="0" applyFont="1" applyFill="1" applyBorder="1" applyAlignment="1">
      <alignment horizontal="center" vertical="center" wrapText="1"/>
    </xf>
    <xf numFmtId="22" fontId="33" fillId="12" borderId="4" xfId="0" applyNumberFormat="1" applyFont="1" applyFill="1" applyBorder="1" applyAlignment="1">
      <alignment horizontal="center" vertical="center" wrapText="1"/>
    </xf>
    <xf numFmtId="2" fontId="33" fillId="2" borderId="6" xfId="0" applyNumberFormat="1" applyFont="1" applyFill="1" applyBorder="1" applyAlignment="1">
      <alignment horizontal="center" vertical="center" wrapText="1"/>
    </xf>
    <xf numFmtId="0" fontId="36" fillId="0" borderId="0" xfId="0" applyFont="1" applyAlignment="1">
      <alignment wrapText="1"/>
    </xf>
    <xf numFmtId="0" fontId="37" fillId="13" borderId="11" xfId="0" applyFont="1" applyFill="1" applyBorder="1"/>
    <xf numFmtId="0" fontId="1" fillId="0" borderId="1" xfId="0" applyFont="1" applyBorder="1" applyAlignment="1">
      <alignment horizontal="center" vertical="center" wrapText="1"/>
    </xf>
    <xf numFmtId="0" fontId="6" fillId="0" borderId="0" xfId="1" applyFont="1" applyAlignment="1">
      <alignment wrapText="1"/>
    </xf>
    <xf numFmtId="0" fontId="33" fillId="14" borderId="1" xfId="0" applyFont="1" applyFill="1" applyBorder="1" applyAlignment="1">
      <alignment horizontal="center" vertical="center" wrapText="1"/>
    </xf>
    <xf numFmtId="0" fontId="0" fillId="14" borderId="0" xfId="0" applyFill="1"/>
    <xf numFmtId="0" fontId="0" fillId="14" borderId="4" xfId="0" applyFill="1" applyBorder="1" applyAlignment="1">
      <alignment horizontal="center" vertical="center" wrapText="1"/>
    </xf>
    <xf numFmtId="14" fontId="33" fillId="14" borderId="1" xfId="0" applyNumberFormat="1" applyFont="1" applyFill="1" applyBorder="1" applyAlignment="1">
      <alignment horizontal="center" vertical="center" wrapText="1"/>
    </xf>
    <xf numFmtId="14" fontId="0" fillId="14" borderId="4" xfId="0" applyNumberFormat="1" applyFill="1" applyBorder="1" applyAlignment="1">
      <alignment horizontal="center" vertical="center"/>
    </xf>
    <xf numFmtId="0" fontId="34" fillId="14" borderId="1" xfId="0" applyFont="1" applyFill="1" applyBorder="1" applyAlignment="1">
      <alignment horizontal="center" vertical="center" wrapText="1"/>
    </xf>
    <xf numFmtId="0" fontId="26" fillId="14" borderId="1" xfId="0" applyFont="1" applyFill="1" applyBorder="1" applyAlignment="1">
      <alignment horizontal="center" vertical="center" wrapText="1"/>
    </xf>
    <xf numFmtId="0" fontId="26" fillId="14" borderId="4" xfId="0" applyFont="1" applyFill="1" applyBorder="1" applyAlignment="1">
      <alignment horizontal="center" vertical="center"/>
    </xf>
    <xf numFmtId="0" fontId="0" fillId="14" borderId="4" xfId="0" applyFill="1" applyBorder="1" applyAlignment="1">
      <alignment horizontal="center" vertical="center"/>
    </xf>
    <xf numFmtId="0" fontId="35" fillId="14" borderId="1" xfId="0" applyFont="1" applyFill="1" applyBorder="1" applyAlignment="1">
      <alignment horizontal="center" vertical="center" wrapText="1"/>
    </xf>
    <xf numFmtId="0" fontId="12" fillId="14" borderId="4" xfId="0" applyFont="1" applyFill="1" applyBorder="1" applyAlignment="1">
      <alignment horizontal="center" vertical="center"/>
    </xf>
    <xf numFmtId="0" fontId="33" fillId="14" borderId="1" xfId="0" applyFont="1" applyFill="1" applyBorder="1" applyAlignment="1">
      <alignment horizontal="center" vertical="center"/>
    </xf>
    <xf numFmtId="0" fontId="28" fillId="14" borderId="1" xfId="2" applyFont="1" applyFill="1" applyBorder="1" applyAlignment="1">
      <alignment horizontal="center" vertical="center"/>
    </xf>
    <xf numFmtId="0" fontId="7" fillId="0" borderId="1" xfId="1" applyFont="1" applyBorder="1" applyAlignment="1">
      <alignment horizontal="left" vertical="center" wrapText="1"/>
    </xf>
    <xf numFmtId="0" fontId="6" fillId="0" borderId="1" xfId="1" applyFont="1" applyBorder="1" applyAlignment="1">
      <alignment horizontal="left" vertical="center" wrapText="1"/>
    </xf>
    <xf numFmtId="0" fontId="6" fillId="0" borderId="1" xfId="1" applyFont="1" applyBorder="1" applyAlignment="1">
      <alignment horizontal="center" vertical="center"/>
    </xf>
    <xf numFmtId="0" fontId="6" fillId="0" borderId="6" xfId="1" applyFont="1" applyBorder="1" applyAlignment="1">
      <alignment horizontal="left" vertical="center" wrapText="1"/>
    </xf>
    <xf numFmtId="0" fontId="6" fillId="0" borderId="1" xfId="1" applyFont="1" applyBorder="1" applyAlignment="1">
      <alignment horizontal="center"/>
    </xf>
    <xf numFmtId="0" fontId="7" fillId="0" borderId="1" xfId="1" applyFont="1" applyBorder="1" applyAlignment="1">
      <alignment horizontal="center" vertical="center"/>
    </xf>
    <xf numFmtId="0" fontId="6" fillId="0" borderId="0" xfId="1" applyFont="1" applyAlignment="1">
      <alignment horizontal="center" vertical="center" wrapText="1"/>
    </xf>
    <xf numFmtId="0" fontId="7" fillId="0" borderId="1" xfId="1" applyFont="1" applyBorder="1" applyAlignment="1">
      <alignment horizontal="center" wrapText="1"/>
    </xf>
    <xf numFmtId="0" fontId="6" fillId="0" borderId="6" xfId="1" applyFont="1" applyBorder="1" applyAlignment="1">
      <alignment horizontal="center"/>
    </xf>
    <xf numFmtId="0" fontId="6" fillId="0" borderId="1" xfId="1" applyFont="1" applyBorder="1" applyAlignment="1">
      <alignment horizontal="center" wrapText="1"/>
    </xf>
    <xf numFmtId="0" fontId="6" fillId="0" borderId="0" xfId="1" applyFont="1" applyAlignment="1">
      <alignment horizontal="center"/>
    </xf>
    <xf numFmtId="0" fontId="6" fillId="0" borderId="0" xfId="1" applyFont="1" applyAlignment="1">
      <alignment horizontal="center" vertical="center"/>
    </xf>
    <xf numFmtId="0" fontId="6" fillId="0" borderId="0" xfId="1" applyFont="1" applyAlignment="1">
      <alignment horizontal="center" wrapText="1"/>
    </xf>
    <xf numFmtId="0" fontId="7" fillId="0" borderId="0" xfId="1" applyFont="1" applyAlignment="1">
      <alignment horizontal="center" vertical="center"/>
    </xf>
    <xf numFmtId="0" fontId="7" fillId="0" borderId="0" xfId="1" applyFont="1" applyAlignment="1">
      <alignment horizontal="center"/>
    </xf>
    <xf numFmtId="0" fontId="5" fillId="0" borderId="0" xfId="1" applyFont="1" applyAlignment="1">
      <alignment horizontal="center" vertical="center"/>
    </xf>
    <xf numFmtId="0" fontId="7" fillId="0" borderId="0" xfId="1" applyFont="1" applyAlignment="1">
      <alignment horizontal="center" wrapText="1"/>
    </xf>
    <xf numFmtId="0" fontId="7" fillId="0" borderId="0" xfId="1" applyFont="1" applyAlignment="1">
      <alignment horizontal="center" vertical="center" wrapText="1"/>
    </xf>
    <xf numFmtId="0" fontId="4" fillId="0" borderId="0" xfId="1" applyFont="1" applyAlignment="1">
      <alignment horizontal="center" vertical="center" wrapText="1"/>
    </xf>
    <xf numFmtId="0" fontId="4" fillId="4" borderId="0" xfId="1" applyFont="1" applyFill="1" applyAlignment="1">
      <alignment horizontal="center" vertical="center" wrapText="1"/>
    </xf>
    <xf numFmtId="0" fontId="4" fillId="5" borderId="0" xfId="1" applyFont="1" applyFill="1" applyAlignment="1">
      <alignment horizontal="center" vertical="center" wrapText="1"/>
    </xf>
    <xf numFmtId="0" fontId="4" fillId="6" borderId="0" xfId="1" applyFont="1" applyFill="1" applyAlignment="1">
      <alignment horizontal="center" vertical="center" wrapText="1"/>
    </xf>
    <xf numFmtId="0" fontId="7" fillId="0" borderId="0" xfId="1" applyFont="1"/>
    <xf numFmtId="0" fontId="6" fillId="0" borderId="0" xfId="1" applyFont="1"/>
    <xf numFmtId="0" fontId="6" fillId="0" borderId="0" xfId="1" applyFont="1" applyAlignment="1">
      <alignment vertical="center"/>
    </xf>
    <xf numFmtId="0" fontId="6" fillId="7" borderId="0" xfId="1" applyFont="1" applyFill="1"/>
    <xf numFmtId="0" fontId="8" fillId="0" borderId="0" xfId="1" applyFont="1"/>
    <xf numFmtId="0" fontId="7" fillId="0" borderId="6" xfId="1" applyFont="1" applyBorder="1" applyAlignment="1">
      <alignment horizontal="center" vertical="center" wrapText="1"/>
    </xf>
    <xf numFmtId="0" fontId="7" fillId="0" borderId="6" xfId="1" applyFont="1" applyBorder="1" applyAlignment="1">
      <alignment horizontal="center"/>
    </xf>
    <xf numFmtId="0" fontId="6" fillId="0" borderId="6" xfId="1" applyFont="1" applyBorder="1" applyAlignment="1">
      <alignment horizontal="center" vertical="center"/>
    </xf>
    <xf numFmtId="0" fontId="6" fillId="0" borderId="1" xfId="1" applyFont="1" applyBorder="1" applyAlignment="1">
      <alignment horizontal="left" wrapText="1"/>
    </xf>
    <xf numFmtId="0" fontId="6" fillId="0" borderId="6" xfId="1" applyFont="1" applyBorder="1" applyAlignment="1">
      <alignment horizontal="left" wrapText="1"/>
    </xf>
    <xf numFmtId="0" fontId="7" fillId="0" borderId="6" xfId="1" applyFont="1" applyBorder="1" applyAlignment="1">
      <alignment horizontal="left" wrapText="1"/>
    </xf>
    <xf numFmtId="0" fontId="27" fillId="0" borderId="6" xfId="1" applyFont="1" applyBorder="1" applyAlignment="1">
      <alignment horizontal="left" wrapText="1"/>
    </xf>
    <xf numFmtId="0" fontId="0" fillId="0" borderId="6" xfId="0" applyBorder="1" applyAlignment="1">
      <alignment horizontal="left"/>
    </xf>
    <xf numFmtId="0" fontId="7" fillId="0" borderId="1" xfId="1" applyFont="1" applyBorder="1" applyAlignment="1">
      <alignment horizontal="left" wrapText="1"/>
    </xf>
    <xf numFmtId="0" fontId="6" fillId="0" borderId="0" xfId="1" applyFont="1" applyAlignment="1">
      <alignment horizontal="left" wrapText="1"/>
    </xf>
    <xf numFmtId="0" fontId="7" fillId="0" borderId="0" xfId="1" applyFont="1" applyAlignment="1">
      <alignment horizontal="left" wrapText="1"/>
    </xf>
    <xf numFmtId="0" fontId="7" fillId="0" borderId="0" xfId="1" applyFont="1" applyAlignment="1">
      <alignment horizontal="left"/>
    </xf>
    <xf numFmtId="0" fontId="3" fillId="0" borderId="0" xfId="1" applyAlignment="1">
      <alignment horizontal="left" wrapText="1"/>
    </xf>
    <xf numFmtId="0" fontId="4" fillId="3" borderId="1" xfId="1" applyFont="1" applyFill="1" applyBorder="1" applyAlignment="1">
      <alignment horizontal="left" vertical="center" wrapText="1"/>
    </xf>
    <xf numFmtId="0" fontId="1" fillId="14" borderId="1" xfId="0" applyFont="1" applyFill="1" applyBorder="1" applyAlignment="1">
      <alignment horizontal="center" vertical="center" wrapText="1"/>
    </xf>
    <xf numFmtId="0" fontId="7" fillId="14" borderId="1" xfId="0" applyFont="1" applyFill="1" applyBorder="1" applyAlignment="1">
      <alignment horizontal="center" vertical="center" wrapText="1"/>
    </xf>
    <xf numFmtId="14" fontId="1" fillId="0" borderId="1" xfId="0" applyNumberFormat="1" applyFont="1" applyBorder="1" applyAlignment="1">
      <alignment horizontal="center" vertical="center" wrapText="1"/>
    </xf>
    <xf numFmtId="0" fontId="1" fillId="0" borderId="1" xfId="0" applyFont="1" applyBorder="1" applyAlignment="1">
      <alignment horizontal="center" vertical="center"/>
    </xf>
    <xf numFmtId="14" fontId="1" fillId="14" borderId="1" xfId="0" applyNumberFormat="1" applyFont="1" applyFill="1" applyBorder="1" applyAlignment="1">
      <alignment horizontal="center" vertical="center" wrapText="1"/>
    </xf>
    <xf numFmtId="0" fontId="1" fillId="0" borderId="5" xfId="0" applyFont="1" applyBorder="1" applyAlignment="1">
      <alignment horizontal="center" vertical="center" wrapText="1"/>
    </xf>
    <xf numFmtId="22" fontId="1" fillId="12" borderId="4" xfId="0" applyNumberFormat="1" applyFont="1" applyFill="1" applyBorder="1" applyAlignment="1">
      <alignment horizontal="center" vertical="center" wrapText="1"/>
    </xf>
    <xf numFmtId="2" fontId="1" fillId="0" borderId="6" xfId="0" applyNumberFormat="1" applyFont="1" applyBorder="1" applyAlignment="1">
      <alignment horizontal="center" vertical="center" wrapText="1"/>
    </xf>
    <xf numFmtId="1" fontId="1" fillId="0" borderId="1" xfId="0" applyNumberFormat="1" applyFont="1" applyBorder="1" applyAlignment="1">
      <alignment horizontal="center" vertical="center" wrapText="1"/>
    </xf>
    <xf numFmtId="0" fontId="1" fillId="0" borderId="6" xfId="0" applyFont="1" applyBorder="1" applyAlignment="1">
      <alignment horizontal="center" vertical="center" wrapText="1"/>
    </xf>
    <xf numFmtId="14" fontId="1" fillId="0" borderId="1" xfId="0" applyNumberFormat="1" applyFont="1" applyBorder="1" applyAlignment="1">
      <alignment horizontal="center" vertical="center"/>
    </xf>
    <xf numFmtId="0" fontId="7" fillId="14" borderId="4" xfId="0" applyFont="1" applyFill="1" applyBorder="1" applyAlignment="1">
      <alignment horizontal="center" vertical="center"/>
    </xf>
    <xf numFmtId="0" fontId="41" fillId="0" borderId="4" xfId="0" applyFont="1" applyBorder="1"/>
    <xf numFmtId="0" fontId="41" fillId="0" borderId="4" xfId="0" applyFont="1" applyBorder="1" applyAlignment="1">
      <alignment horizontal="center" vertical="center" wrapText="1"/>
    </xf>
    <xf numFmtId="1" fontId="41" fillId="0" borderId="4" xfId="0" applyNumberFormat="1" applyFont="1" applyBorder="1" applyAlignment="1">
      <alignment horizontal="center" vertical="center" wrapText="1"/>
    </xf>
    <xf numFmtId="14" fontId="41" fillId="0" borderId="4" xfId="0" applyNumberFormat="1" applyFont="1" applyBorder="1" applyAlignment="1">
      <alignment horizontal="center" vertical="center" wrapText="1"/>
    </xf>
    <xf numFmtId="2" fontId="41" fillId="0" borderId="4" xfId="0" applyNumberFormat="1" applyFont="1" applyBorder="1" applyAlignment="1">
      <alignment horizontal="center" vertical="center" wrapText="1"/>
    </xf>
    <xf numFmtId="0" fontId="41" fillId="0" borderId="4" xfId="0" applyFont="1" applyBorder="1" applyAlignment="1">
      <alignment horizontal="center" vertical="center"/>
    </xf>
    <xf numFmtId="14" fontId="41" fillId="0" borderId="4" xfId="0" applyNumberFormat="1" applyFont="1" applyBorder="1" applyAlignment="1">
      <alignment horizontal="center" vertical="center"/>
    </xf>
    <xf numFmtId="0" fontId="41" fillId="0" borderId="4" xfId="0" applyFont="1" applyBorder="1" applyAlignment="1">
      <alignment horizontal="left" vertical="center"/>
    </xf>
    <xf numFmtId="2" fontId="41" fillId="0" borderId="4" xfId="0" applyNumberFormat="1" applyFont="1" applyBorder="1"/>
    <xf numFmtId="1" fontId="41" fillId="0" borderId="4" xfId="0" applyNumberFormat="1" applyFont="1" applyBorder="1"/>
    <xf numFmtId="0" fontId="39" fillId="2" borderId="4" xfId="0" applyFont="1" applyFill="1" applyBorder="1" applyAlignment="1">
      <alignment horizontal="center" vertical="center" wrapText="1"/>
    </xf>
    <xf numFmtId="1" fontId="39" fillId="2" borderId="4" xfId="0" applyNumberFormat="1" applyFont="1" applyFill="1" applyBorder="1" applyAlignment="1">
      <alignment horizontal="center" vertical="center" wrapText="1"/>
    </xf>
    <xf numFmtId="0" fontId="40" fillId="2" borderId="4" xfId="0" applyFont="1" applyFill="1" applyBorder="1" applyAlignment="1">
      <alignment horizontal="center" vertical="center" wrapText="1"/>
    </xf>
    <xf numFmtId="0" fontId="39" fillId="2" borderId="4" xfId="0" applyFont="1" applyFill="1" applyBorder="1" applyAlignment="1">
      <alignment horizontal="center" vertical="center"/>
    </xf>
    <xf numFmtId="14" fontId="39" fillId="2" borderId="4" xfId="0" applyNumberFormat="1" applyFont="1" applyFill="1" applyBorder="1" applyAlignment="1">
      <alignment horizontal="center" vertical="center" wrapText="1"/>
    </xf>
    <xf numFmtId="22" fontId="39" fillId="2" borderId="4" xfId="0" applyNumberFormat="1" applyFont="1" applyFill="1" applyBorder="1" applyAlignment="1">
      <alignment horizontal="center" vertical="center" wrapText="1"/>
    </xf>
    <xf numFmtId="2" fontId="39" fillId="2" borderId="4" xfId="0" applyNumberFormat="1" applyFont="1" applyFill="1" applyBorder="1" applyAlignment="1">
      <alignment horizontal="center" vertical="center" wrapText="1"/>
    </xf>
    <xf numFmtId="0" fontId="42" fillId="0" borderId="1" xfId="3" applyFont="1" applyBorder="1" applyAlignment="1">
      <alignment horizontal="center" vertical="center"/>
    </xf>
    <xf numFmtId="0" fontId="41" fillId="0" borderId="9" xfId="0" applyFont="1" applyBorder="1" applyAlignment="1">
      <alignment horizontal="center" vertical="center"/>
    </xf>
    <xf numFmtId="0" fontId="41" fillId="0" borderId="7" xfId="0" applyFont="1" applyBorder="1" applyAlignment="1">
      <alignment horizontal="center" vertical="center"/>
    </xf>
    <xf numFmtId="0" fontId="41" fillId="0" borderId="9" xfId="0" applyFont="1" applyBorder="1" applyAlignment="1">
      <alignment horizontal="center" vertical="center" wrapText="1"/>
    </xf>
    <xf numFmtId="0" fontId="41" fillId="0" borderId="8" xfId="0" applyFont="1" applyBorder="1" applyAlignment="1">
      <alignment horizontal="center" vertical="center" wrapText="1"/>
    </xf>
    <xf numFmtId="0" fontId="41" fillId="0" borderId="8" xfId="0" applyFont="1" applyBorder="1" applyAlignment="1">
      <alignment horizontal="center" vertical="center"/>
    </xf>
    <xf numFmtId="0" fontId="41" fillId="8" borderId="4" xfId="0" applyFont="1" applyFill="1" applyBorder="1"/>
    <xf numFmtId="0" fontId="41" fillId="0" borderId="3" xfId="0" applyFont="1" applyBorder="1" applyAlignment="1">
      <alignment horizontal="center" vertical="center"/>
    </xf>
    <xf numFmtId="14" fontId="41" fillId="0" borderId="8" xfId="0" applyNumberFormat="1" applyFont="1" applyBorder="1" applyAlignment="1">
      <alignment horizontal="center" vertical="center"/>
    </xf>
    <xf numFmtId="0" fontId="41" fillId="0" borderId="7" xfId="0" applyFont="1" applyBorder="1" applyAlignment="1">
      <alignment horizontal="center" vertical="center" wrapText="1"/>
    </xf>
    <xf numFmtId="14" fontId="41" fillId="0" borderId="7" xfId="0" applyNumberFormat="1" applyFont="1" applyBorder="1" applyAlignment="1">
      <alignment horizontal="center" vertical="center"/>
    </xf>
    <xf numFmtId="14" fontId="41" fillId="8" borderId="4" xfId="0" applyNumberFormat="1" applyFont="1" applyFill="1" applyBorder="1" applyAlignment="1">
      <alignment horizontal="center" vertical="center"/>
    </xf>
    <xf numFmtId="14" fontId="41" fillId="16" borderId="4" xfId="0" applyNumberFormat="1" applyFont="1" applyFill="1" applyBorder="1" applyAlignment="1">
      <alignment horizontal="center" vertical="center"/>
    </xf>
    <xf numFmtId="14" fontId="41" fillId="0" borderId="3" xfId="0" applyNumberFormat="1" applyFont="1" applyBorder="1" applyAlignment="1">
      <alignment horizontal="center" vertical="center"/>
    </xf>
    <xf numFmtId="0" fontId="41" fillId="0" borderId="3" xfId="0" applyFont="1" applyBorder="1" applyAlignment="1">
      <alignment horizontal="center" vertical="center" wrapText="1"/>
    </xf>
    <xf numFmtId="0" fontId="41" fillId="0" borderId="9" xfId="0" applyFont="1" applyBorder="1"/>
    <xf numFmtId="0" fontId="44" fillId="0" borderId="4" xfId="0" applyFont="1" applyBorder="1"/>
    <xf numFmtId="0" fontId="43" fillId="16" borderId="4" xfId="0" applyFont="1" applyFill="1" applyBorder="1"/>
    <xf numFmtId="0" fontId="39" fillId="0" borderId="0" xfId="0" applyFont="1" applyAlignment="1">
      <alignment horizontal="center" wrapText="1"/>
    </xf>
    <xf numFmtId="0" fontId="41" fillId="0" borderId="0" xfId="0" applyFont="1"/>
    <xf numFmtId="0" fontId="39" fillId="2" borderId="9" xfId="0" applyFont="1" applyFill="1" applyBorder="1" applyAlignment="1">
      <alignment horizontal="center" vertical="center" wrapText="1"/>
    </xf>
    <xf numFmtId="0" fontId="43" fillId="0" borderId="4" xfId="0" applyFont="1" applyBorder="1"/>
    <xf numFmtId="0" fontId="41" fillId="16" borderId="4" xfId="0" applyFont="1" applyFill="1" applyBorder="1" applyAlignment="1">
      <alignment horizontal="center" vertical="center"/>
    </xf>
    <xf numFmtId="0" fontId="7" fillId="0" borderId="4" xfId="0" applyFont="1" applyBorder="1" applyAlignment="1">
      <alignment horizontal="center" vertical="center"/>
    </xf>
    <xf numFmtId="0" fontId="7" fillId="0" borderId="4" xfId="0" applyFont="1" applyBorder="1" applyAlignment="1">
      <alignment horizontal="center" vertical="center" wrapText="1"/>
    </xf>
    <xf numFmtId="0" fontId="10" fillId="0" borderId="1" xfId="3" applyBorder="1" applyAlignment="1">
      <alignment horizontal="center" vertical="center"/>
    </xf>
    <xf numFmtId="0" fontId="47" fillId="0" borderId="4" xfId="0" applyFont="1" applyBorder="1" applyAlignment="1">
      <alignment horizontal="center" vertical="center" wrapText="1"/>
    </xf>
    <xf numFmtId="0" fontId="49" fillId="2" borderId="4" xfId="0" quotePrefix="1" applyFont="1" applyFill="1" applyBorder="1" applyAlignment="1">
      <alignment horizontal="center" vertical="center" wrapText="1"/>
    </xf>
    <xf numFmtId="0" fontId="46" fillId="0" borderId="4" xfId="0" applyFont="1" applyBorder="1" applyAlignment="1">
      <alignment horizontal="center" vertical="center" wrapText="1"/>
    </xf>
    <xf numFmtId="0" fontId="6" fillId="0" borderId="4" xfId="0" applyFont="1" applyBorder="1"/>
    <xf numFmtId="0" fontId="38" fillId="16" borderId="4" xfId="0" applyFont="1" applyFill="1" applyBorder="1" applyAlignment="1">
      <alignment horizontal="center" vertical="center" wrapText="1"/>
    </xf>
    <xf numFmtId="0" fontId="52" fillId="0" borderId="4" xfId="3" applyFont="1" applyBorder="1" applyAlignment="1">
      <alignment horizontal="center" vertical="center"/>
    </xf>
    <xf numFmtId="0" fontId="53" fillId="2" borderId="4" xfId="0" applyFont="1" applyFill="1" applyBorder="1" applyAlignment="1">
      <alignment horizontal="center" vertical="center" wrapText="1"/>
    </xf>
    <xf numFmtId="0" fontId="48" fillId="0" borderId="4" xfId="0" applyFont="1" applyBorder="1" applyAlignment="1">
      <alignment horizontal="center" vertical="center" wrapText="1"/>
    </xf>
    <xf numFmtId="0" fontId="10" fillId="0" borderId="4" xfId="3" applyBorder="1" applyAlignment="1">
      <alignment vertical="center"/>
    </xf>
    <xf numFmtId="0" fontId="54" fillId="16" borderId="4" xfId="0" applyFont="1" applyFill="1" applyBorder="1"/>
    <xf numFmtId="0" fontId="6" fillId="16" borderId="4" xfId="0" applyFont="1" applyFill="1" applyBorder="1"/>
    <xf numFmtId="0" fontId="10" fillId="0" borderId="0" xfId="3" applyBorder="1" applyAlignment="1">
      <alignment horizontal="center" vertical="center"/>
    </xf>
    <xf numFmtId="0" fontId="41" fillId="8" borderId="4" xfId="0" applyFont="1" applyFill="1" applyBorder="1" applyAlignment="1">
      <alignment horizontal="center" vertical="center" wrapText="1"/>
    </xf>
    <xf numFmtId="0" fontId="48" fillId="8" borderId="4" xfId="0" applyFont="1" applyFill="1" applyBorder="1" applyAlignment="1">
      <alignment horizontal="center" vertical="center" wrapText="1"/>
    </xf>
    <xf numFmtId="0" fontId="48" fillId="15" borderId="4" xfId="0" applyFont="1" applyFill="1" applyBorder="1" applyAlignment="1">
      <alignment horizontal="center" vertical="center" wrapText="1"/>
    </xf>
    <xf numFmtId="0" fontId="43" fillId="0" borderId="4" xfId="0" applyFont="1" applyBorder="1" applyAlignment="1">
      <alignment horizontal="center" vertical="center"/>
    </xf>
    <xf numFmtId="0" fontId="42" fillId="0" borderId="2" xfId="3" applyFont="1" applyBorder="1" applyAlignment="1">
      <alignment horizontal="center" vertical="center"/>
    </xf>
    <xf numFmtId="0" fontId="51" fillId="0" borderId="4" xfId="0" applyFont="1" applyBorder="1" applyAlignment="1">
      <alignment horizontal="center" vertical="center"/>
    </xf>
    <xf numFmtId="0" fontId="61" fillId="16" borderId="4" xfId="0" applyFont="1" applyFill="1" applyBorder="1"/>
    <xf numFmtId="0" fontId="50" fillId="0" borderId="4" xfId="0" applyFont="1" applyBorder="1"/>
    <xf numFmtId="0" fontId="26" fillId="0" borderId="0" xfId="0" applyFont="1" applyAlignment="1">
      <alignment horizontal="center" vertical="center"/>
    </xf>
    <xf numFmtId="0" fontId="41" fillId="0" borderId="0" xfId="0" applyFont="1" applyAlignment="1">
      <alignment horizontal="center" vertical="center" wrapText="1"/>
    </xf>
    <xf numFmtId="0" fontId="42" fillId="0" borderId="4" xfId="3" applyFont="1" applyBorder="1" applyAlignment="1">
      <alignment horizontal="center" vertical="center"/>
    </xf>
    <xf numFmtId="0" fontId="10" fillId="0" borderId="2" xfId="3" applyBorder="1" applyAlignment="1">
      <alignment horizontal="center" vertical="center"/>
    </xf>
    <xf numFmtId="0" fontId="10" fillId="0" borderId="1" xfId="3" applyBorder="1" applyAlignment="1">
      <alignment vertical="center"/>
    </xf>
    <xf numFmtId="0" fontId="41" fillId="0" borderId="0" xfId="0" applyFont="1" applyAlignment="1">
      <alignment horizontal="center" vertical="center"/>
    </xf>
    <xf numFmtId="0" fontId="41" fillId="0" borderId="4" xfId="0" applyFont="1" applyBorder="1" applyAlignment="1">
      <alignment horizontal="center"/>
    </xf>
    <xf numFmtId="0" fontId="58" fillId="0" borderId="4" xfId="0" applyFont="1" applyBorder="1" applyAlignment="1">
      <alignment horizontal="center" vertical="center"/>
    </xf>
    <xf numFmtId="0" fontId="42" fillId="0" borderId="0" xfId="3" applyFont="1" applyBorder="1" applyAlignment="1">
      <alignment horizontal="center" vertical="center"/>
    </xf>
    <xf numFmtId="0" fontId="59" fillId="0" borderId="4" xfId="0" applyFont="1" applyBorder="1"/>
    <xf numFmtId="0" fontId="56" fillId="0" borderId="4" xfId="0" applyFont="1" applyBorder="1"/>
    <xf numFmtId="0" fontId="43" fillId="0" borderId="0" xfId="0" applyFont="1"/>
    <xf numFmtId="0" fontId="60" fillId="0" borderId="4" xfId="0" applyFont="1" applyBorder="1"/>
    <xf numFmtId="0" fontId="55" fillId="0" borderId="4" xfId="0" applyFont="1" applyBorder="1" applyAlignment="1">
      <alignment horizontal="center" vertical="center"/>
    </xf>
    <xf numFmtId="0" fontId="43" fillId="0" borderId="1" xfId="0" applyFont="1" applyBorder="1" applyAlignment="1">
      <alignment horizontal="center" vertical="center"/>
    </xf>
    <xf numFmtId="0" fontId="6" fillId="0" borderId="0" xfId="0" applyFont="1"/>
    <xf numFmtId="14" fontId="41" fillId="0" borderId="4" xfId="0" applyNumberFormat="1" applyFont="1" applyBorder="1"/>
    <xf numFmtId="0" fontId="22" fillId="0" borderId="10" xfId="1" applyFont="1" applyBorder="1" applyAlignment="1">
      <alignment horizontal="center" vertical="center" wrapText="1"/>
    </xf>
    <xf numFmtId="0" fontId="24" fillId="0" borderId="4" xfId="1" applyFont="1" applyBorder="1" applyAlignment="1">
      <alignment horizontal="center" vertical="center" wrapText="1"/>
    </xf>
    <xf numFmtId="49" fontId="39" fillId="2" borderId="4" xfId="0" applyNumberFormat="1" applyFont="1" applyFill="1" applyBorder="1" applyAlignment="1">
      <alignment horizontal="center" vertical="center" wrapText="1"/>
    </xf>
    <xf numFmtId="49" fontId="48" fillId="0" borderId="4" xfId="0" applyNumberFormat="1" applyFont="1" applyBorder="1" applyAlignment="1">
      <alignment horizontal="center" vertical="center"/>
    </xf>
    <xf numFmtId="49" fontId="46" fillId="0" borderId="4" xfId="0" applyNumberFormat="1" applyFont="1" applyBorder="1" applyAlignment="1">
      <alignment horizontal="center" vertical="center"/>
    </xf>
    <xf numFmtId="49" fontId="41" fillId="0" borderId="4" xfId="0" applyNumberFormat="1" applyFont="1" applyBorder="1" applyAlignment="1">
      <alignment horizontal="center" vertical="center"/>
    </xf>
    <xf numFmtId="49" fontId="46" fillId="0" borderId="9" xfId="0" applyNumberFormat="1" applyFont="1" applyBorder="1" applyAlignment="1">
      <alignment horizontal="center" vertical="center"/>
    </xf>
    <xf numFmtId="49" fontId="41" fillId="0" borderId="9" xfId="0" applyNumberFormat="1" applyFont="1" applyBorder="1" applyAlignment="1">
      <alignment horizontal="center" vertical="center"/>
    </xf>
    <xf numFmtId="49" fontId="45" fillId="0" borderId="4" xfId="0" applyNumberFormat="1" applyFont="1" applyBorder="1" applyAlignment="1">
      <alignment horizontal="center" vertical="center"/>
    </xf>
  </cellXfs>
  <cellStyles count="5">
    <cellStyle name="Hipervínculo" xfId="2" builtinId="8"/>
    <cellStyle name="Hipervínculo 2" xfId="4" xr:uid="{7F56C295-8BB2-4D3E-93CA-D2F8A5EA8CA7}"/>
    <cellStyle name="Hyperlink" xfId="3" xr:uid="{6BF6730D-7C9A-4B2A-89BD-265CDE27052F}"/>
    <cellStyle name="Normal" xfId="0" builtinId="0"/>
    <cellStyle name="Normal 2" xfId="1" xr:uid="{FDB3AC36-26E4-42EE-9203-550F076903AB}"/>
  </cellStyles>
  <dxfs count="5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2060"/>
      </font>
      <fill>
        <patternFill>
          <bgColor theme="8" tint="0.79998168889431442"/>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2060"/>
      </font>
      <fill>
        <patternFill>
          <bgColor theme="8" tint="0.79998168889431442"/>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alignment horizontal="center"/>
    </dxf>
    <dxf>
      <alignment vertical="center"/>
    </dxf>
    <dxf>
      <alignment vertical="center"/>
    </dxf>
    <dxf>
      <alignment vertical="center"/>
    </dxf>
    <dxf>
      <alignment horizontal="center"/>
    </dxf>
    <dxf>
      <alignment horizontal="center"/>
    </dxf>
    <dxf>
      <alignment horizontal="center"/>
    </dxf>
    <dxf>
      <font>
        <color rgb="FFFF0000"/>
      </font>
    </dxf>
    <dxf>
      <font>
        <color rgb="FF000000"/>
      </font>
    </dxf>
    <dxf>
      <font>
        <color rgb="FFFF0000"/>
      </font>
    </dxf>
    <dxf>
      <alignment vertical="center"/>
    </dxf>
    <dxf>
      <alignment horizontal="center"/>
    </dxf>
    <dxf>
      <alignment horizontal="center"/>
    </dxf>
    <dxf>
      <alignment horizontal="center"/>
    </dxf>
    <dxf>
      <alignment horizontal="general"/>
    </dxf>
    <dxf>
      <alignment horizontal="general"/>
    </dxf>
    <dxf>
      <alignment horizontal="general"/>
    </dxf>
    <dxf>
      <alignment vertical="center"/>
    </dxf>
    <dxf>
      <alignment vertical="center"/>
    </dxf>
    <dxf>
      <alignment vertical="center"/>
    </dxf>
    <dxf>
      <font>
        <color rgb="FF000000"/>
      </font>
    </dxf>
    <dxf>
      <font>
        <color rgb="FFFF0000"/>
      </font>
    </dxf>
    <dxf>
      <alignment vertical="center"/>
    </dxf>
    <dxf>
      <alignment horizontal="center"/>
    </dxf>
    <dxf>
      <alignment horizontal="center"/>
    </dxf>
    <dxf>
      <alignment horizontal="center"/>
    </dxf>
    <dxf>
      <alignment horizontal="center"/>
    </dxf>
    <dxf>
      <alignment horizontal="general"/>
    </dxf>
    <dxf>
      <alignment horizontal="general"/>
    </dxf>
    <dxf>
      <alignment horizontal="general"/>
    </dxf>
    <dxf>
      <alignment vertical="center"/>
    </dxf>
    <dxf>
      <alignment vertical="center"/>
    </dxf>
    <dxf>
      <alignment vertical="center"/>
    </dxf>
    <dxf>
      <font>
        <color rgb="FF000000"/>
      </font>
    </dxf>
    <dxf>
      <font>
        <color rgb="FFFF0000"/>
      </font>
    </dxf>
    <dxf>
      <alignment vertical="center"/>
    </dxf>
    <dxf>
      <alignment horizontal="center"/>
    </dxf>
  </dxfs>
  <tableStyles count="0" defaultTableStyle="TableStyleMedium2" defaultPivotStyle="PivotStyleLight16"/>
  <colors>
    <mruColors>
      <color rgb="FFDE6C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er1" id="{4B73E409-1125-48C8-B44A-906A495648BD}"/>
  <namedSheetView name="Ver2" id="{B221215E-3A8B-498D-B314-01509E58E0AA}"/>
  <namedSheetView name="Ver3" id="{38D01BE4-B0FF-4FAE-B046-2B6619E9907F}"/>
  <namedSheetView name="Ver4" id="{FCE33623-C18D-4110-85F9-2892FD1E87A9}"/>
  <namedSheetView name="Ver5" id="{F146C6FF-3042-4514-93B3-444AB31B9851}"/>
  <namedSheetView name="Ver6" id="{56AEE5F7-EBB0-4BCB-8857-6120C6DA3C34}"/>
  <namedSheetView name="Ver7" id="{633210EC-2B13-42D7-AB35-79C935EEEE39}"/>
  <namedSheetView name="Ver8" id="{ECD3030C-D67D-42A1-B707-735D4B39FEA8}"/>
  <namedSheetView name="Ver9" id="{266EF5A8-8B5F-4066-83A1-A406E7E1F22C}"/>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873.336072685182" createdVersion="7" refreshedVersion="8" minRefreshableVersion="3" recordCount="5" xr:uid="{65CB3EB9-32A5-4D85-83A4-8CEA81D09252}">
  <cacheSource type="worksheet">
    <worksheetSource ref="B1:AO1048576" sheet="BASE"/>
  </cacheSource>
  <cacheFields count="40">
    <cacheField name="CANAL DE RECEPCION" numFmtId="0">
      <sharedItems containsNonDate="0" containsString="0" containsBlank="1"/>
    </cacheField>
    <cacheField name="PETICIONARIO" numFmtId="0">
      <sharedItems containsNonDate="0" containsString="0" containsBlank="1"/>
    </cacheField>
    <cacheField name="OYS" numFmtId="0">
      <sharedItems containsNonDate="0" containsString="0" containsBlank="1"/>
    </cacheField>
    <cacheField name="NOMBRES Y APELLIDOS PACIENTE " numFmtId="0">
      <sharedItems containsNonDate="0" containsString="0" containsBlank="1"/>
    </cacheField>
    <cacheField name="TIPO DE DOCUMENTO" numFmtId="0">
      <sharedItems containsNonDate="0" containsString="0" containsBlank="1"/>
    </cacheField>
    <cacheField name="No. Documento" numFmtId="0">
      <sharedItems containsNonDate="0" containsString="0" containsBlank="1"/>
    </cacheField>
    <cacheField name="EDAD" numFmtId="0">
      <sharedItems containsNonDate="0" containsString="0" containsBlank="1"/>
    </cacheField>
    <cacheField name="TELEFONOS" numFmtId="0">
      <sharedItems containsNonDate="0" containsString="0" containsBlank="1"/>
    </cacheField>
    <cacheField name="CORREO" numFmtId="0">
      <sharedItems containsNonDate="0" containsString="0" containsBlank="1"/>
    </cacheField>
    <cacheField name="EPS PACIENTE" numFmtId="0">
      <sharedItems containsNonDate="0" containsString="0" containsBlank="1"/>
    </cacheField>
    <cacheField name="UNIDAD" numFmtId="0">
      <sharedItems containsNonDate="0" containsBlank="1" count="5">
        <m/>
        <s v="DOMICILIARIA" u="1"/>
        <s v="EPS" u="1"/>
        <s v="ESPECIALIZADA" u="1"/>
        <s v="PRIMARIA" u="1"/>
      </sharedItems>
    </cacheField>
    <cacheField name="CIUDAD" numFmtId="0">
      <sharedItems containsNonDate="0" containsBlank="1" count="6">
        <m/>
        <s v="BOGOTÁ D.C" u="1"/>
        <s v="SOGAMOSO" u="1"/>
        <s v="CARTAGENA" u="1"/>
        <s v="TUNJA" u="1"/>
        <s v="DUITAMA" u="1"/>
      </sharedItems>
    </cacheField>
    <cacheField name="CLASIFICACION PQRS" numFmtId="0">
      <sharedItems containsNonDate="0" containsBlank="1" count="7">
        <m/>
        <s v="FELICITACIONES" u="1"/>
        <s v="QUEJA" u="1"/>
        <s v="RECLAMOS" u="1"/>
        <s v="PETICIONES" u="1"/>
        <s v="QUEJAS" u="1"/>
        <s v="SOLICITUD" u="1"/>
      </sharedItems>
    </cacheField>
    <cacheField name="MOTIVO" numFmtId="0">
      <sharedItems containsNonDate="0" containsString="0" containsBlank="1"/>
    </cacheField>
    <cacheField name="ESPECIALIDAD / AREA / PROCESO" numFmtId="0">
      <sharedItems containsNonDate="0" containsString="0" containsBlank="1"/>
    </cacheField>
    <cacheField name="DESCRIPCIÓN" numFmtId="0">
      <sharedItems containsNonDate="0" containsString="0" containsBlank="1"/>
    </cacheField>
    <cacheField name="ATRIBUTOS DE CALIDAD " numFmtId="0">
      <sharedItems containsNonDate="0" containsString="0" containsBlank="1"/>
    </cacheField>
    <cacheField name="FECHA RECEPCION_x000a_AAA/MM/D" numFmtId="14">
      <sharedItems containsNonDate="0" containsString="0" containsBlank="1"/>
    </cacheField>
    <cacheField name="TIEMPO MAXIMO RESPUESTA" numFmtId="0">
      <sharedItems containsNonDate="0" containsString="0" containsBlank="1"/>
    </cacheField>
    <cacheField name="FECHA MÁXIMA DE RESPUESTA" numFmtId="14">
      <sharedItems containsNonDate="0" containsDate="1" containsString="0" containsBlank="1" minDate="1899-12-30T00:00:00" maxDate="1899-12-31T00:00:00"/>
    </cacheField>
    <cacheField name="RESPONSABLE  ASIGNADO " numFmtId="0">
      <sharedItems containsNonDate="0" containsString="0" containsBlank="1"/>
    </cacheField>
    <cacheField name="FECHA DE RESPUESTA PRELIMINAR" numFmtId="0">
      <sharedItems containsNonDate="0" containsString="0" containsBlank="1"/>
    </cacheField>
    <cacheField name="dias" numFmtId="2">
      <sharedItems containsString="0" containsBlank="1" containsNumber="1" containsInteger="1" minValue="0" maxValue="0"/>
    </cacheField>
    <cacheField name="CLASIFICACIÓN RESPUESTA UNIDAD" numFmtId="0">
      <sharedItems containsBlank="1"/>
    </cacheField>
    <cacheField name="ALERTA DE VENCIMIENTO" numFmtId="0">
      <sharedItems containsBlank="1" containsMixedTypes="1" containsNumber="1" containsInteger="1" minValue="0" maxValue="0" count="3">
        <s v="Vencido"/>
        <m/>
        <n v="0" u="1"/>
      </sharedItems>
    </cacheField>
    <cacheField name="ATRIBUIBLE " numFmtId="0">
      <sharedItems containsNonDate="0" containsBlank="1" count="3">
        <m/>
        <s v="SI" u="1"/>
        <s v="NO" u="1"/>
      </sharedItems>
    </cacheField>
    <cacheField name="RESPONSABLE RESPUESTA" numFmtId="0">
      <sharedItems containsNonDate="0" containsBlank="1" count="9">
        <m/>
        <s v="LINA" u="1"/>
        <s v="BRIYITH" u="1"/>
        <s v="PAULA" u="1"/>
        <s v="JOBANA" u="1"/>
        <s v="CAROLINA" u="1"/>
        <s v="JUAN" u="1"/>
        <s v="JOBANNA" u="1"/>
        <s v="DIANA" u="1"/>
      </sharedItems>
    </cacheField>
    <cacheField name="RESPUESTA" numFmtId="0">
      <sharedItems containsNonDate="0" containsString="0" containsBlank="1"/>
    </cacheField>
    <cacheField name="FECHA RESPUESTA " numFmtId="14">
      <sharedItems containsNonDate="0" containsDate="1" containsString="0" containsBlank="1" minDate="2022-04-20T00:00:00" maxDate="2022-09-14T00:00:00" count="103">
        <m/>
        <d v="2022-05-19T00:00:00" u="1"/>
        <d v="2022-06-24T00:00:00" u="1"/>
        <d v="2022-07-29T00:00:00" u="1"/>
        <d v="2022-05-12T00:00:00" u="1"/>
        <d v="2022-06-17T00:00:00" u="1"/>
        <d v="2022-08-08T00:00:00" u="1"/>
        <d v="2022-05-31T00:00:00" u="1"/>
        <d v="2022-07-22T00:00:00" u="1"/>
        <d v="2022-09-13T00:00:00" u="1"/>
        <d v="2022-05-05T00:00:00" u="1"/>
        <d v="2022-08-27T00:00:00" u="1"/>
        <d v="2022-06-10T00:00:00" u="1"/>
        <d v="2022-08-01T00:00:00" u="1"/>
        <d v="2022-05-24T00:00:00" u="1"/>
        <d v="2022-07-15T00:00:00" u="1"/>
        <d v="2022-06-29T00:00:00" u="1"/>
        <d v="2022-08-20T00:00:00" u="1"/>
        <d v="2022-06-03T00:00:00" u="1"/>
        <d v="2022-05-17T00:00:00" u="1"/>
        <d v="2022-07-08T00:00:00" u="1"/>
        <d v="2022-06-22T00:00:00" u="1"/>
        <d v="2022-08-13T00:00:00" u="1"/>
        <d v="2022-07-27T00:00:00" u="1"/>
        <d v="2022-05-10T00:00:00" u="1"/>
        <d v="2022-07-01T00:00:00" u="1"/>
        <d v="2022-06-15T00:00:00" u="1"/>
        <d v="2022-08-06T00:00:00" u="1"/>
        <d v="2022-07-20T00:00:00" u="1"/>
        <d v="2022-05-03T00:00:00" u="1"/>
        <d v="2022-06-08T00:00:00" u="1"/>
        <d v="2022-05-22T00:00:00" u="1"/>
        <d v="2022-07-13T00:00:00" u="1"/>
        <d v="2022-06-27T00:00:00" u="1"/>
        <d v="2022-08-18T00:00:00" u="1"/>
        <d v="2022-06-01T00:00:00" u="1"/>
        <d v="2022-07-06T00:00:00" u="1"/>
        <d v="2022-08-11T00:00:00" u="1"/>
        <d v="2022-07-25T00:00:00" u="1"/>
        <d v="2022-06-13T00:00:00" u="1"/>
        <d v="2022-08-04T00:00:00" u="1"/>
        <d v="2022-05-27T00:00:00" u="1"/>
        <d v="2022-07-18T00:00:00" u="1"/>
        <d v="2022-05-01T00:00:00" u="1"/>
        <d v="2022-08-23T00:00:00" u="1"/>
        <d v="2022-06-06T00:00:00" u="1"/>
        <d v="2022-05-20T00:00:00" u="1"/>
        <d v="2022-07-11T00:00:00" u="1"/>
        <d v="2022-06-25T00:00:00" u="1"/>
        <d v="2022-08-16T00:00:00" u="1"/>
        <d v="2022-07-30T00:00:00" u="1"/>
        <d v="2022-05-13T00:00:00" u="1"/>
        <d v="2022-07-04T00:00:00" u="1"/>
        <d v="2022-06-18T00:00:00" u="1"/>
        <d v="2022-08-09T00:00:00" u="1"/>
        <d v="2022-05-06T00:00:00" u="1"/>
        <d v="2022-04-20T00:00:00" u="1"/>
        <d v="2022-06-11T00:00:00" u="1"/>
        <d v="2022-08-02T00:00:00" u="1"/>
        <d v="2022-05-25T00:00:00" u="1"/>
        <d v="2022-07-16T00:00:00" u="1"/>
        <d v="2022-06-30T00:00:00" u="1"/>
        <d v="2022-06-04T00:00:00" u="1"/>
        <d v="2022-05-18T00:00:00" u="1"/>
        <d v="2022-07-09T00:00:00" u="1"/>
        <d v="2022-06-23T00:00:00" u="1"/>
        <d v="2022-07-28T00:00:00" u="1"/>
        <d v="2022-05-11T00:00:00" u="1"/>
        <d v="2022-07-02T00:00:00" u="1"/>
        <d v="2022-06-16T00:00:00" u="1"/>
        <d v="2022-07-21T00:00:00" u="1"/>
        <d v="2022-09-12T00:00:00" u="1"/>
        <d v="2022-05-04T00:00:00" u="1"/>
        <d v="2022-06-09T00:00:00" u="1"/>
        <d v="2022-05-23T00:00:00" u="1"/>
        <d v="2022-07-14T00:00:00" u="1"/>
        <d v="2022-06-28T00:00:00" u="1"/>
        <d v="2022-08-19T00:00:00" u="1"/>
        <d v="2022-06-02T00:00:00" u="1"/>
        <d v="2022-05-16T00:00:00" u="1"/>
        <d v="2022-07-07T00:00:00" u="1"/>
        <d v="2022-06-21T00:00:00" u="1"/>
        <d v="2022-08-12T00:00:00" u="1"/>
        <d v="2022-07-26T00:00:00" u="1"/>
        <d v="2022-05-09T00:00:00" u="1"/>
        <d v="2022-06-14T00:00:00" u="1"/>
        <d v="2022-08-05T00:00:00" u="1"/>
        <d v="2022-05-28T00:00:00" u="1"/>
        <d v="2022-07-19T00:00:00" u="1"/>
        <d v="2022-09-10T00:00:00" u="1"/>
        <d v="2022-05-02T00:00:00" u="1"/>
        <d v="2022-06-07T00:00:00" u="1"/>
        <d v="2022-05-21T00:00:00" u="1"/>
        <d v="2022-07-12T00:00:00" u="1"/>
        <d v="2022-08-17T00:00:00" u="1"/>
        <d v="2022-05-14T00:00:00" u="1"/>
        <d v="2022-07-05T00:00:00" u="1"/>
        <d v="2022-04-28T00:00:00" u="1"/>
        <d v="2022-08-10T00:00:00" u="1"/>
        <d v="2022-05-07T00:00:00" u="1"/>
        <d v="2022-08-03T00:00:00" u="1"/>
        <d v="2022-05-26T00:00:00" u="1"/>
        <d v="2022-08-22T00:00:00" u="1"/>
      </sharedItems>
    </cacheField>
    <cacheField name="MES RTA" numFmtId="0">
      <sharedItems containsString="0" containsBlank="1" containsNumber="1" containsInteger="1" minValue="1" maxValue="9" count="7">
        <n v="1"/>
        <m/>
        <n v="5" u="1"/>
        <n v="6" u="1"/>
        <n v="7" u="1"/>
        <n v="8" u="1"/>
        <n v="9" u="1"/>
      </sharedItems>
    </cacheField>
    <cacheField name="OPORTUNIDAD DE RESPUESTA" numFmtId="1">
      <sharedItems containsString="0" containsBlank="1" containsNumber="1" containsInteger="1" minValue="0" maxValue="0"/>
    </cacheField>
    <cacheField name="OPORTUNA" numFmtId="0">
      <sharedItems containsBlank="1" containsMixedTypes="1" containsNumber="1" containsInteger="1" minValue="0" maxValue="0" count="3">
        <s v="OPORTUNA"/>
        <m/>
        <n v="0" u="1"/>
      </sharedItems>
    </cacheField>
    <cacheField name="Observación" numFmtId="0">
      <sharedItems containsNonDate="0" containsString="0" containsBlank="1"/>
    </cacheField>
    <cacheField name="tipo" numFmtId="0">
      <sharedItems containsBlank="1"/>
    </cacheField>
    <cacheField name="CONTEO DÍAS" numFmtId="1">
      <sharedItems containsString="0" containsBlank="1" containsNumber="1" containsInteger="1" minValue="-44873" maxValue="-44873"/>
    </cacheField>
    <cacheField name="gg" numFmtId="0">
      <sharedItems containsBlank="1"/>
    </cacheField>
    <cacheField name="datos" numFmtId="0">
      <sharedItems containsDate="1" containsBlank="1" containsMixedTypes="1" minDate="2022-11-08T00:00:00" maxDate="2022-11-09T00:00:00"/>
    </cacheField>
    <cacheField name="MES" numFmtId="0">
      <sharedItems containsString="0" containsBlank="1" containsNumber="1" containsInteger="1" minValue="1" maxValue="8" count="7">
        <n v="1"/>
        <m/>
        <n v="5" u="1"/>
        <n v="6" u="1"/>
        <n v="7" u="1"/>
        <n v="8" u="1"/>
        <n v="4" u="1"/>
      </sharedItems>
    </cacheField>
    <cacheField name="AÑO" numFmtId="0">
      <sharedItems containsString="0" containsBlank="1" containsNumber="1" containsInteger="1" minValue="1900" maxValue="1900"/>
    </cacheField>
    <cacheField name="DÍA" numFmtId="0">
      <sharedItems containsString="0" containsBlank="1" containsNumber="1" containsInteger="1" minValue="0" maxValue="31" count="33">
        <n v="0"/>
        <m/>
        <n v="13" u="1"/>
        <n v="5" u="1"/>
        <n v="14" u="1"/>
        <n v="15" u="1"/>
        <n v="2" u="1"/>
        <n v="6" u="1"/>
        <n v="16" u="1"/>
        <n v="17" u="1"/>
        <n v="18" u="1"/>
        <n v="19" u="1"/>
        <n v="7" u="1"/>
        <n v="20" u="1"/>
        <n v="21" u="1"/>
        <n v="22" u="1"/>
        <n v="1" u="1"/>
        <n v="23" u="1"/>
        <n v="3" u="1"/>
        <n v="8" u="1"/>
        <n v="24" u="1"/>
        <n v="25" u="1"/>
        <n v="9" u="1"/>
        <n v="26" u="1"/>
        <n v="27" u="1"/>
        <n v="10" u="1"/>
        <n v="28" u="1"/>
        <n v="29" u="1"/>
        <n v="11" u="1"/>
        <n v="30" u="1"/>
        <n v="31" u="1"/>
        <n v="4" u="1"/>
        <n v="12"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m/>
    <m/>
    <m/>
    <m/>
    <m/>
    <m/>
    <m/>
    <m/>
    <m/>
    <m/>
    <x v="0"/>
    <x v="0"/>
    <x v="0"/>
    <m/>
    <m/>
    <m/>
    <m/>
    <m/>
    <m/>
    <d v="1899-12-30T00:00:00"/>
    <m/>
    <m/>
    <n v="0"/>
    <s v="OPORTUNA"/>
    <x v="0"/>
    <x v="0"/>
    <x v="0"/>
    <m/>
    <x v="0"/>
    <x v="0"/>
    <n v="0"/>
    <x v="0"/>
    <m/>
    <s v="Vencido"/>
    <n v="-44873"/>
    <s v="Hoy"/>
    <d v="2022-11-08T00:00:00"/>
    <x v="0"/>
    <n v="1900"/>
    <x v="0"/>
  </r>
  <r>
    <m/>
    <m/>
    <m/>
    <m/>
    <m/>
    <m/>
    <m/>
    <m/>
    <m/>
    <m/>
    <x v="0"/>
    <x v="0"/>
    <x v="0"/>
    <m/>
    <m/>
    <m/>
    <m/>
    <m/>
    <m/>
    <m/>
    <m/>
    <m/>
    <m/>
    <m/>
    <x v="1"/>
    <x v="0"/>
    <x v="0"/>
    <m/>
    <x v="0"/>
    <x v="1"/>
    <m/>
    <x v="1"/>
    <m/>
    <m/>
    <m/>
    <m/>
    <m/>
    <x v="1"/>
    <m/>
    <x v="1"/>
  </r>
  <r>
    <m/>
    <m/>
    <m/>
    <m/>
    <m/>
    <m/>
    <m/>
    <m/>
    <m/>
    <m/>
    <x v="0"/>
    <x v="0"/>
    <x v="0"/>
    <m/>
    <m/>
    <m/>
    <m/>
    <m/>
    <m/>
    <m/>
    <m/>
    <m/>
    <m/>
    <m/>
    <x v="1"/>
    <x v="0"/>
    <x v="0"/>
    <m/>
    <x v="0"/>
    <x v="1"/>
    <m/>
    <x v="1"/>
    <m/>
    <m/>
    <m/>
    <m/>
    <s v="OPORTUNA"/>
    <x v="1"/>
    <m/>
    <x v="1"/>
  </r>
  <r>
    <m/>
    <m/>
    <m/>
    <m/>
    <m/>
    <m/>
    <m/>
    <m/>
    <m/>
    <m/>
    <x v="0"/>
    <x v="0"/>
    <x v="0"/>
    <m/>
    <m/>
    <m/>
    <m/>
    <m/>
    <m/>
    <m/>
    <m/>
    <m/>
    <m/>
    <m/>
    <x v="1"/>
    <x v="0"/>
    <x v="0"/>
    <m/>
    <x v="0"/>
    <x v="1"/>
    <m/>
    <x v="1"/>
    <m/>
    <m/>
    <m/>
    <m/>
    <s v="NO OPORTUNA"/>
    <x v="1"/>
    <m/>
    <x v="1"/>
  </r>
  <r>
    <m/>
    <m/>
    <m/>
    <m/>
    <m/>
    <m/>
    <m/>
    <m/>
    <m/>
    <m/>
    <x v="0"/>
    <x v="0"/>
    <x v="0"/>
    <m/>
    <m/>
    <m/>
    <m/>
    <m/>
    <m/>
    <m/>
    <m/>
    <m/>
    <m/>
    <m/>
    <x v="1"/>
    <x v="0"/>
    <x v="0"/>
    <m/>
    <x v="0"/>
    <x v="1"/>
    <m/>
    <x v="1"/>
    <m/>
    <m/>
    <m/>
    <m/>
    <m/>
    <x v="1"/>
    <m/>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8AA49C-56BB-40A9-8FDC-5490D371CDB0}" name="TablaDinámica4" cacheId="1" applyNumberFormats="0" applyBorderFormats="0" applyFontFormats="0" applyPatternFormats="0" applyAlignmentFormats="0" applyWidthHeightFormats="1" dataCaption="Valores" updatedVersion="8" minRefreshableVersion="3" useAutoFormatting="1" itemPrintTitles="1" createdVersion="7" indent="0" outline="1" outlineData="1" multipleFieldFilters="0">
  <location ref="Q14:R16" firstHeaderRow="1" firstDataRow="2" firstDataCol="1" rowPageCount="1" colPageCount="1"/>
  <pivotFields count="4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4">
        <item x="0"/>
        <item x="1"/>
        <item m="1" x="2"/>
        <item t="default"/>
      </items>
    </pivotField>
    <pivotField showAll="0"/>
    <pivotField axis="axisRow" dataField="1" showAll="0">
      <items count="10">
        <item m="1" x="2"/>
        <item m="1" x="5"/>
        <item m="1" x="7"/>
        <item m="1" x="6"/>
        <item h="1" x="0"/>
        <item m="1" x="4"/>
        <item m="1" x="3"/>
        <item m="1" x="1"/>
        <item h="1" m="1" x="8"/>
        <item t="default"/>
      </items>
    </pivotField>
    <pivotField showAll="0"/>
    <pivotField showAll="0"/>
    <pivotField showAll="0"/>
    <pivotField showAll="0"/>
    <pivotField multipleItemSelectionAllowed="1" showAll="0"/>
    <pivotField showAll="0"/>
    <pivotField showAll="0"/>
    <pivotField showAll="0"/>
    <pivotField showAll="0"/>
    <pivotField showAll="0"/>
    <pivotField axis="axisPage" multipleItemSelectionAllowed="1" showAll="0">
      <items count="8">
        <item x="0"/>
        <item m="1" x="6"/>
        <item m="1" x="2"/>
        <item x="1"/>
        <item m="1" x="3"/>
        <item m="1" x="4"/>
        <item m="1" x="5"/>
        <item t="default"/>
      </items>
    </pivotField>
    <pivotField showAll="0"/>
    <pivotField showAll="0"/>
  </pivotFields>
  <rowFields count="1">
    <field x="26"/>
  </rowFields>
  <rowItems count="1">
    <i t="grand">
      <x/>
    </i>
  </rowItems>
  <colFields count="1">
    <field x="24"/>
  </colFields>
  <colItems count="1">
    <i t="grand">
      <x/>
    </i>
  </colItems>
  <pageFields count="1">
    <pageField fld="37" hier="-1"/>
  </pageFields>
  <dataFields count="1">
    <dataField name="Cuenta de RESPONSABLE RESPUESTA" fld="2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222A265-7F65-4148-AC96-8AD2234FC622}" name="TablaDinámica5" cacheId="1" applyNumberFormats="0" applyBorderFormats="0" applyFontFormats="0" applyPatternFormats="0" applyAlignmentFormats="0" applyWidthHeightFormats="1" dataCaption="Valores" updatedVersion="8" minRefreshableVersion="3" useAutoFormatting="1" itemPrintTitles="1" createdVersion="7" indent="0" outline="1" outlineData="1" multipleFieldFilters="0">
  <location ref="Q27:R29" firstHeaderRow="1" firstDataRow="2" firstDataCol="1" rowPageCount="1" colPageCount="1"/>
  <pivotFields count="4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0">
        <item m="1" x="2"/>
        <item m="1" x="5"/>
        <item m="1" x="7"/>
        <item m="1" x="6"/>
        <item h="1" x="0"/>
        <item m="1" x="4"/>
        <item m="1" x="3"/>
        <item m="1" x="1"/>
        <item h="1" m="1" x="8"/>
        <item t="default"/>
      </items>
    </pivotField>
    <pivotField showAll="0"/>
    <pivotField axis="axisCol" showAll="0">
      <items count="104">
        <item m="1" x="90"/>
        <item m="1" x="29"/>
        <item m="1" x="72"/>
        <item m="1" x="10"/>
        <item m="1" x="55"/>
        <item m="1" x="99"/>
        <item m="1" x="84"/>
        <item m="1" x="24"/>
        <item m="1" x="67"/>
        <item m="1" x="4"/>
        <item m="1" x="51"/>
        <item m="1" x="45"/>
        <item x="0"/>
        <item m="1" x="19"/>
        <item m="1" x="79"/>
        <item m="1" x="97"/>
        <item m="1" x="63"/>
        <item m="1" x="1"/>
        <item m="1" x="46"/>
        <item m="1" x="56"/>
        <item m="1" x="92"/>
        <item m="1" x="74"/>
        <item m="1" x="31"/>
        <item m="1" x="43"/>
        <item m="1" x="95"/>
        <item m="1" x="14"/>
        <item m="1" x="59"/>
        <item m="1" x="101"/>
        <item m="1" x="7"/>
        <item m="1" x="41"/>
        <item m="1" x="87"/>
        <item m="1" x="35"/>
        <item m="1" x="78"/>
        <item m="1" x="18"/>
        <item m="1" x="62"/>
        <item m="1" x="33"/>
        <item m="1" x="91"/>
        <item m="1" x="30"/>
        <item m="1" x="73"/>
        <item m="1" x="12"/>
        <item m="1" x="57"/>
        <item m="1" x="39"/>
        <item m="1" x="9"/>
        <item m="1" x="85"/>
        <item m="1" x="26"/>
        <item m="1" x="69"/>
        <item m="1" x="5"/>
        <item m="1" x="65"/>
        <item m="1" x="21"/>
        <item m="1" x="81"/>
        <item m="1" x="53"/>
        <item m="1" x="2"/>
        <item m="1" x="76"/>
        <item m="1" x="48"/>
        <item m="1" x="16"/>
        <item m="1" x="61"/>
        <item m="1" x="25"/>
        <item m="1" x="96"/>
        <item m="1" x="68"/>
        <item m="1" x="36"/>
        <item m="1" x="66"/>
        <item m="1" x="80"/>
        <item m="1" x="93"/>
        <item m="1" x="75"/>
        <item m="1" x="20"/>
        <item m="1" x="47"/>
        <item m="1" x="15"/>
        <item m="1" x="32"/>
        <item m="1" x="42"/>
        <item m="1" x="64"/>
        <item m="1" x="60"/>
        <item m="1" x="88"/>
        <item m="1" x="70"/>
        <item m="1" x="28"/>
        <item m="1" x="77"/>
        <item m="1" x="17"/>
        <item m="1" x="8"/>
        <item m="1" x="38"/>
        <item m="1" x="83"/>
        <item m="1" x="23"/>
        <item m="1" x="11"/>
        <item m="1" x="3"/>
        <item m="1" x="58"/>
        <item m="1" x="50"/>
        <item m="1" x="13"/>
        <item m="1" x="100"/>
        <item m="1" x="40"/>
        <item m="1" x="44"/>
        <item m="1" x="27"/>
        <item m="1" x="86"/>
        <item m="1" x="6"/>
        <item m="1" x="52"/>
        <item m="1" x="54"/>
        <item m="1" x="98"/>
        <item m="1" x="89"/>
        <item m="1" x="37"/>
        <item m="1" x="82"/>
        <item m="1" x="71"/>
        <item m="1" x="22"/>
        <item m="1" x="49"/>
        <item m="1" x="94"/>
        <item m="1" x="34"/>
        <item m="1" x="102"/>
        <item t="default"/>
      </items>
    </pivotField>
    <pivotField axis="axisPage" showAll="0">
      <items count="8">
        <item x="0"/>
        <item m="1" x="2"/>
        <item m="1" x="3"/>
        <item m="1" x="4"/>
        <item m="1" x="5"/>
        <item x="1"/>
        <item m="1" x="6"/>
        <item t="default"/>
      </items>
    </pivotField>
    <pivotField showAll="0"/>
    <pivotField multipleItemSelectionAllowed="1" showAll="0"/>
    <pivotField showAll="0"/>
    <pivotField showAll="0"/>
    <pivotField showAll="0"/>
    <pivotField showAll="0"/>
    <pivotField showAll="0"/>
    <pivotField multipleItemSelectionAllowed="1" showAll="0"/>
    <pivotField showAll="0"/>
    <pivotField showAll="0"/>
  </pivotFields>
  <rowFields count="1">
    <field x="26"/>
  </rowFields>
  <rowItems count="1">
    <i t="grand">
      <x/>
    </i>
  </rowItems>
  <colFields count="1">
    <field x="28"/>
  </colFields>
  <colItems count="1">
    <i t="grand">
      <x/>
    </i>
  </colItems>
  <pageFields count="1">
    <pageField fld="29" item="5" hier="-1"/>
  </pageFields>
  <dataFields count="1">
    <dataField name="Cuenta de RESPONSABLE RESPUESTA" fld="2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77F5887-4C6D-4A73-BFC5-2CCAE3B0B766}" name="TablaDinámica10" cacheId="1" applyNumberFormats="0" applyBorderFormats="0" applyFontFormats="0" applyPatternFormats="0" applyAlignmentFormats="0" applyWidthHeightFormats="1" dataCaption="Valores" updatedVersion="8" minRefreshableVersion="3" useAutoFormatting="1" itemPrintTitles="1" createdVersion="7" indent="0" outline="1" outlineData="1" multipleFieldFilters="0">
  <location ref="A22:B24" firstHeaderRow="1" firstDataRow="2" firstDataCol="1"/>
  <pivotFields count="40">
    <pivotField showAll="0"/>
    <pivotField showAll="0"/>
    <pivotField showAll="0"/>
    <pivotField showAll="0"/>
    <pivotField showAll="0"/>
    <pivotField showAll="0"/>
    <pivotField showAll="0"/>
    <pivotField showAll="0"/>
    <pivotField showAll="0"/>
    <pivotField showAll="0"/>
    <pivotField axis="axisRow" dataField="1" showAll="0">
      <items count="6">
        <item m="1" x="1"/>
        <item m="1" x="3"/>
        <item m="1" x="4"/>
        <item h="1" x="0"/>
        <item h="1" m="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4">
        <item m="1" x="2"/>
        <item m="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1">
    <i t="grand">
      <x/>
    </i>
  </rowItems>
  <colFields count="1">
    <field x="25"/>
  </colFields>
  <colItems count="1">
    <i t="grand">
      <x/>
    </i>
  </colItems>
  <dataFields count="1">
    <dataField name="Cuenta de UNIDAD"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5D7E626-7F90-4C67-8753-5AB8C66D66DC}" name="TablaDinámica3" cacheId="1" applyNumberFormats="0" applyBorderFormats="0" applyFontFormats="0" applyPatternFormats="0" applyAlignmentFormats="0" applyWidthHeightFormats="1" dataCaption="Valores" updatedVersion="8" minRefreshableVersion="3" useAutoFormatting="1" itemPrintTitles="1" createdVersion="7" indent="0" outline="1" outlineData="1" multipleFieldFilters="0">
  <location ref="A12:B13" firstHeaderRow="1" firstDataRow="1" firstDataCol="1"/>
  <pivotFields count="40">
    <pivotField showAll="0"/>
    <pivotField showAll="0"/>
    <pivotField showAll="0"/>
    <pivotField showAll="0"/>
    <pivotField showAll="0"/>
    <pivotField showAll="0"/>
    <pivotField showAll="0"/>
    <pivotField showAll="0"/>
    <pivotField showAll="0"/>
    <pivotField showAll="0"/>
    <pivotField showAll="0"/>
    <pivotField axis="axisRow" dataField="1" showAll="0">
      <items count="7">
        <item m="1" x="1"/>
        <item m="1" x="5"/>
        <item m="1" x="2"/>
        <item m="1" x="4"/>
        <item h="1" x="0"/>
        <item h="1" m="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1">
    <i t="grand">
      <x/>
    </i>
  </rowItems>
  <colItems count="1">
    <i/>
  </colItems>
  <dataFields count="1">
    <dataField name="Cuenta de CIUDAD" fld="1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05E8A6B-97F5-4DFE-84B1-96022315173E}" name="TablaDinámica8" cacheId="1" applyNumberFormats="0" applyBorderFormats="0" applyFontFormats="0" applyPatternFormats="0" applyAlignmentFormats="0" applyWidthHeightFormats="1" dataCaption="Valores" updatedVersion="8" minRefreshableVersion="3" useAutoFormatting="1" itemPrintTitles="1" createdVersion="7" indent="0" outline="1" outlineData="1" multipleFieldFilters="0">
  <location ref="D3:E5" firstHeaderRow="1" firstDataRow="2" firstDataCol="1"/>
  <pivotFields count="40">
    <pivotField showAll="0"/>
    <pivotField showAll="0"/>
    <pivotField showAll="0"/>
    <pivotField showAll="0"/>
    <pivotField showAll="0"/>
    <pivotField showAll="0"/>
    <pivotField showAll="0"/>
    <pivotField showAll="0"/>
    <pivotField showAll="0"/>
    <pivotField showAll="0"/>
    <pivotField axis="axisRow" dataField="1" showAll="0">
      <items count="6">
        <item m="1" x="1"/>
        <item m="1" x="3"/>
        <item m="1" x="4"/>
        <item h="1" x="0"/>
        <item h="1" m="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multipleItemSelectionAllowed="1" showAll="0">
      <items count="4">
        <item x="0"/>
        <item x="1"/>
        <item m="1" x="2"/>
        <item t="default"/>
      </items>
    </pivotField>
    <pivotField showAll="0"/>
    <pivotField showAll="0"/>
    <pivotField showAll="0"/>
    <pivotField showAll="0"/>
    <pivotField showAll="0"/>
    <pivotField showAll="0"/>
    <pivotField showAll="0"/>
    <pivotField showAll="0"/>
  </pivotFields>
  <rowFields count="1">
    <field x="10"/>
  </rowFields>
  <rowItems count="1">
    <i t="grand">
      <x/>
    </i>
  </rowItems>
  <colFields count="1">
    <field x="31"/>
  </colFields>
  <colItems count="1">
    <i t="grand">
      <x/>
    </i>
  </colItems>
  <dataFields count="1">
    <dataField name="Cuenta de UNIDAD"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3722536-EA38-48BF-91D5-1659D46CEC8D}" name="TablaDinámica1" cacheId="1" applyNumberFormats="0" applyBorderFormats="0" applyFontFormats="0" applyPatternFormats="0" applyAlignmentFormats="0" applyWidthHeightFormats="1" dataCaption="Valores" updatedVersion="8" minRefreshableVersion="3" useAutoFormatting="1" itemPrintTitles="1" createdVersion="7" indent="0" outline="1" outlineData="1" multipleFieldFilters="0">
  <location ref="Q3:R5" firstHeaderRow="1" firstDataRow="2" firstDataCol="1" rowPageCount="1" colPageCount="1"/>
  <pivotFields count="4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0">
        <item m="1" x="2"/>
        <item m="1" x="5"/>
        <item m="1" x="7"/>
        <item m="1" x="6"/>
        <item h="1" x="0"/>
        <item m="1" x="4"/>
        <item m="1" x="3"/>
        <item m="1" x="1"/>
        <item h="1" m="1" x="8"/>
        <item t="default"/>
      </items>
    </pivotField>
    <pivotField showAll="0"/>
    <pivotField showAll="0"/>
    <pivotField showAll="0"/>
    <pivotField showAll="0"/>
    <pivotField multipleItemSelectionAllowed="1" showAll="0"/>
    <pivotField showAll="0"/>
    <pivotField showAll="0"/>
    <pivotField showAll="0"/>
    <pivotField showAll="0"/>
    <pivotField showAll="0"/>
    <pivotField axis="axisPage" showAll="0">
      <items count="8">
        <item h="1" x="0"/>
        <item h="1" m="1" x="6"/>
        <item h="1" m="1" x="2"/>
        <item h="1" x="1"/>
        <item h="1" m="1" x="3"/>
        <item h="1" m="1" x="4"/>
        <item m="1" x="5"/>
        <item t="default"/>
      </items>
    </pivotField>
    <pivotField showAll="0"/>
    <pivotField axis="axisCol" showAll="0">
      <items count="34">
        <item x="0"/>
        <item m="1" x="6"/>
        <item m="1" x="18"/>
        <item m="1" x="31"/>
        <item m="1" x="3"/>
        <item m="1" x="7"/>
        <item m="1" x="12"/>
        <item m="1" x="22"/>
        <item m="1" x="25"/>
        <item m="1" x="28"/>
        <item m="1" x="32"/>
        <item m="1" x="2"/>
        <item m="1" x="23"/>
        <item m="1" x="24"/>
        <item m="1" x="26"/>
        <item m="1" x="29"/>
        <item x="1"/>
        <item m="1" x="4"/>
        <item m="1" x="8"/>
        <item m="1" x="9"/>
        <item m="1" x="10"/>
        <item m="1" x="11"/>
        <item m="1" x="13"/>
        <item m="1" x="14"/>
        <item m="1" x="17"/>
        <item m="1" x="20"/>
        <item m="1" x="21"/>
        <item m="1" x="30"/>
        <item m="1" x="16"/>
        <item m="1" x="19"/>
        <item m="1" x="5"/>
        <item m="1" x="15"/>
        <item m="1" x="27"/>
        <item t="default"/>
      </items>
    </pivotField>
  </pivotFields>
  <rowFields count="1">
    <field x="26"/>
  </rowFields>
  <rowItems count="1">
    <i t="grand">
      <x/>
    </i>
  </rowItems>
  <colFields count="1">
    <field x="39"/>
  </colFields>
  <colItems count="1">
    <i t="grand">
      <x/>
    </i>
  </colItems>
  <pageFields count="1">
    <pageField fld="37" hier="-1"/>
  </pageFields>
  <dataFields count="1">
    <dataField name="Cuenta de RESPONSABLE RESPUESTA" fld="2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6E858E2-EC86-4008-873F-796B8329C4DE}" name="TablaDinámica12" cacheId="1" applyNumberFormats="0" applyBorderFormats="0" applyFontFormats="0" applyPatternFormats="0" applyAlignmentFormats="0" applyWidthHeightFormats="1" dataCaption="Valores" updatedVersion="8" minRefreshableVersion="3" useAutoFormatting="1" itemPrintTitles="1" createdVersion="7" indent="0" outline="1" outlineData="1" multipleFieldFilters="0">
  <location ref="D11:E13" firstHeaderRow="1" firstDataRow="2" firstDataCol="1"/>
  <pivotFields count="40">
    <pivotField showAll="0"/>
    <pivotField showAll="0"/>
    <pivotField showAll="0"/>
    <pivotField showAll="0"/>
    <pivotField showAll="0"/>
    <pivotField showAll="0"/>
    <pivotField showAll="0"/>
    <pivotField showAll="0"/>
    <pivotField showAll="0"/>
    <pivotField showAll="0"/>
    <pivotField axis="axisCol" showAll="0">
      <items count="6">
        <item m="1" x="1"/>
        <item m="1" x="3"/>
        <item m="1" x="4"/>
        <item x="0"/>
        <item m="1" x="2"/>
        <item t="default"/>
      </items>
    </pivotField>
    <pivotField showAll="0"/>
    <pivotField axis="axisRow" dataField="1" showAll="0">
      <items count="8">
        <item m="1" x="1"/>
        <item m="1" x="4"/>
        <item m="1" x="5"/>
        <item m="1" x="3"/>
        <item h="1" x="0"/>
        <item m="1" x="6"/>
        <item m="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2"/>
  </rowFields>
  <rowItems count="1">
    <i t="grand">
      <x/>
    </i>
  </rowItems>
  <colFields count="1">
    <field x="10"/>
  </colFields>
  <colItems count="1">
    <i t="grand">
      <x/>
    </i>
  </colItems>
  <dataFields count="1">
    <dataField name="Cuenta de CLASIFICACION PQRS"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B031B39-FBC2-45FC-9703-C1571B397C9E}" name="TablaDinámica6" cacheId="1" applyNumberFormats="0" applyBorderFormats="0" applyFontFormats="0" applyPatternFormats="0" applyAlignmentFormats="0" applyWidthHeightFormats="1" dataCaption="Valores" updatedVersion="8" minRefreshableVersion="3" useAutoFormatting="1" itemPrintTitles="1" createdVersion="7" indent="0" outline="1" outlineData="1" multipleFieldFilters="0">
  <location ref="A32:B34" firstHeaderRow="1" firstDataRow="2" firstDataCol="1"/>
  <pivotFields count="4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4">
        <item h="1" m="1" x="2"/>
        <item x="0"/>
        <item h="1" x="1"/>
        <item t="default"/>
      </items>
    </pivotField>
    <pivotField showAll="0"/>
    <pivotField axis="axisRow" showAll="0">
      <items count="10">
        <item m="1" x="2"/>
        <item m="1" x="5"/>
        <item m="1" x="8"/>
        <item m="1" x="4"/>
        <item m="1" x="7"/>
        <item m="1" x="6"/>
        <item m="1" x="1"/>
        <item m="1" x="3"/>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6"/>
  </rowFields>
  <rowItems count="1">
    <i t="grand">
      <x/>
    </i>
  </rowItems>
  <colFields count="1">
    <field x="24"/>
  </colFields>
  <colItems count="1">
    <i t="grand">
      <x/>
    </i>
  </colItems>
  <dataFields count="1">
    <dataField name="Cuenta de ALERTA DE VENCIMIENTO" fld="24" subtotal="count" baseField="0" baseItem="0"/>
  </dataFields>
  <formats count="12">
    <format dxfId="27">
      <pivotArea outline="0" collapsedLevelsAreSubtotals="1" fieldPosition="0"/>
    </format>
    <format dxfId="26">
      <pivotArea outline="0" collapsedLevelsAreSubtotals="1" fieldPosition="0"/>
    </format>
    <format dxfId="25">
      <pivotArea outline="0" collapsedLevelsAreSubtotals="1" fieldPosition="0"/>
    </format>
    <format dxfId="24">
      <pivotArea grandCol="1" outline="0" collapsedLevelsAreSubtotals="1" fieldPosition="0"/>
    </format>
    <format dxfId="23">
      <pivotArea dataOnly="0" labelOnly="1" fieldPosition="0">
        <references count="1">
          <reference field="24" count="0"/>
        </references>
      </pivotArea>
    </format>
    <format dxfId="22">
      <pivotArea dataOnly="0" labelOnly="1" fieldPosition="0">
        <references count="1">
          <reference field="24" count="0"/>
        </references>
      </pivotArea>
    </format>
    <format dxfId="21">
      <pivotArea outline="0" collapsedLevelsAreSubtotals="1" fieldPosition="0"/>
    </format>
    <format dxfId="20">
      <pivotArea dataOnly="0" labelOnly="1" grandRow="1" outline="0" fieldPosition="0"/>
    </format>
    <format dxfId="19">
      <pivotArea outline="0" collapsedLevelsAreSubtotals="1" fieldPosition="0"/>
    </format>
    <format dxfId="18">
      <pivotArea dataOnly="0" labelOnly="1" fieldPosition="0">
        <references count="1">
          <reference field="26" count="6">
            <x v="0"/>
            <x v="1"/>
            <x v="2"/>
            <x v="4"/>
            <x v="5"/>
            <x v="7"/>
          </reference>
        </references>
      </pivotArea>
    </format>
    <format dxfId="17">
      <pivotArea dataOnly="0" labelOnly="1" grandRow="1" outline="0" fieldPosition="0"/>
    </format>
    <format dxfId="16">
      <pivotArea dataOnly="0" labelOnly="1" fieldPosition="0">
        <references count="1">
          <reference field="26"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385D33C-ABA9-4E55-9E3B-DB1A54AE956D}" name="TablaDinámica2" cacheId="1" applyNumberFormats="0" applyBorderFormats="0" applyFontFormats="0" applyPatternFormats="0" applyAlignmentFormats="0" applyWidthHeightFormats="1" dataCaption="Valores" updatedVersion="8" minRefreshableVersion="3" useAutoFormatting="1" itemPrintTitles="1" createdVersion="7" indent="0" outline="1" outlineData="1" multipleFieldFilters="0">
  <location ref="A3:B4" firstHeaderRow="1" firstDataRow="1" firstDataCol="1"/>
  <pivotFields count="40">
    <pivotField showAll="0"/>
    <pivotField showAll="0"/>
    <pivotField showAll="0"/>
    <pivotField showAll="0"/>
    <pivotField showAll="0"/>
    <pivotField showAll="0"/>
    <pivotField showAll="0"/>
    <pivotField showAll="0"/>
    <pivotField showAll="0"/>
    <pivotField showAll="0"/>
    <pivotField axis="axisRow" dataField="1" showAll="0">
      <items count="6">
        <item m="1" x="1"/>
        <item m="1" x="3"/>
        <item m="1" x="4"/>
        <item h="1" x="0"/>
        <item h="1" m="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1">
    <i t="grand">
      <x/>
    </i>
  </rowItems>
  <colItems count="1">
    <i/>
  </colItems>
  <dataFields count="1">
    <dataField name="Cuenta de UNIDAD"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660D211-ED6F-4CA9-A013-A44A4F0230AA}" name="TablaDinámica13" cacheId="1" applyNumberFormats="0" applyBorderFormats="0" applyFontFormats="0" applyPatternFormats="0" applyAlignmentFormats="0" applyWidthHeightFormats="1" dataCaption="Valores" updatedVersion="8" minRefreshableVersion="3" useAutoFormatting="1" itemPrintTitles="1" createdVersion="7" indent="0" outline="1" outlineData="1" multipleFieldFilters="0">
  <location ref="A47:B48" firstHeaderRow="1" firstDataRow="1" firstDataCol="1"/>
  <pivotFields count="4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0">
        <item m="1" x="2"/>
        <item m="1" x="5"/>
        <item m="1" x="8"/>
        <item m="1" x="4"/>
        <item m="1" x="7"/>
        <item m="1" x="6"/>
        <item m="1" x="1"/>
        <item m="1" x="3"/>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6"/>
  </rowFields>
  <rowItems count="1">
    <i t="grand">
      <x/>
    </i>
  </rowItems>
  <colItems count="1">
    <i/>
  </colItems>
  <dataFields count="1">
    <dataField name="Cuenta de RESPONSABLE RESPUESTA" fld="26" subtotal="count" baseField="0" baseItem="0"/>
  </dataFields>
  <formats count="12">
    <format dxfId="39">
      <pivotArea outline="0" collapsedLevelsAreSubtotals="1" fieldPosition="0"/>
    </format>
    <format dxfId="38">
      <pivotArea outline="0" collapsedLevelsAreSubtotals="1" fieldPosition="0"/>
    </format>
    <format dxfId="37">
      <pivotArea outline="0" collapsedLevelsAreSubtotals="1" fieldPosition="0"/>
    </format>
    <format dxfId="36">
      <pivotArea grandCol="1" outline="0" collapsedLevelsAreSubtotals="1" fieldPosition="0"/>
    </format>
    <format dxfId="35">
      <pivotArea outline="0" collapsedLevelsAreSubtotals="1" fieldPosition="0"/>
    </format>
    <format dxfId="34">
      <pivotArea dataOnly="0" labelOnly="1" fieldPosition="0">
        <references count="1">
          <reference field="26" count="0"/>
        </references>
      </pivotArea>
    </format>
    <format dxfId="33">
      <pivotArea dataOnly="0" labelOnly="1" grandRow="1" outline="0" fieldPosition="0"/>
    </format>
    <format dxfId="32">
      <pivotArea outline="0" collapsedLevelsAreSubtotals="1" fieldPosition="0"/>
    </format>
    <format dxfId="31">
      <pivotArea dataOnly="0" labelOnly="1" fieldPosition="0">
        <references count="1">
          <reference field="26" count="0"/>
        </references>
      </pivotArea>
    </format>
    <format dxfId="30">
      <pivotArea dataOnly="0" labelOnly="1" grandRow="1" outline="0" fieldPosition="0"/>
    </format>
    <format dxfId="29">
      <pivotArea grandRow="1" outline="0" collapsedLevelsAreSubtotals="1" fieldPosition="0"/>
    </format>
    <format dxfId="28">
      <pivotArea collapsedLevelsAreSubtotals="1" fieldPosition="0">
        <references count="1">
          <reference field="26" count="6">
            <x v="0"/>
            <x v="2"/>
            <x v="4"/>
            <x v="5"/>
            <x v="6"/>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A1D1A28-137E-4BE3-BB3D-3F3CB0BC9306}" name="TablaDinámica7" cacheId="1" applyNumberFormats="0" applyBorderFormats="0" applyFontFormats="0" applyPatternFormats="0" applyAlignmentFormats="0" applyWidthHeightFormats="1" dataCaption="Valores" updatedVersion="8" minRefreshableVersion="3" useAutoFormatting="1" itemPrintTitles="1" createdVersion="7" indent="0" outline="1" outlineData="1" multipleFieldFilters="0">
  <location ref="A59:B60" firstHeaderRow="1" firstDataRow="1" firstDataCol="1" rowPageCount="1" colPageCount="1"/>
  <pivotFields count="4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0">
        <item m="1" x="2"/>
        <item m="1" x="5"/>
        <item m="1" x="8"/>
        <item m="1" x="4"/>
        <item m="1" x="7"/>
        <item m="1" x="6"/>
        <item m="1" x="1"/>
        <item m="1" x="3"/>
        <item h="1" x="0"/>
        <item t="default"/>
      </items>
    </pivotField>
    <pivotField showAll="0"/>
    <pivotField axis="axisPage" showAll="0">
      <items count="104">
        <item m="1" x="56"/>
        <item m="1" x="97"/>
        <item m="1" x="43"/>
        <item h="1" m="1" x="90"/>
        <item h="1" m="1" x="29"/>
        <item h="1" m="1" x="72"/>
        <item h="1" m="1" x="10"/>
        <item h="1" m="1" x="55"/>
        <item h="1" m="1" x="99"/>
        <item h="1" m="1" x="84"/>
        <item h="1" m="1" x="24"/>
        <item h="1" m="1" x="67"/>
        <item h="1" m="1" x="4"/>
        <item h="1" m="1" x="51"/>
        <item h="1" m="1" x="95"/>
        <item h="1" m="1" x="79"/>
        <item h="1" m="1" x="19"/>
        <item h="1" m="1" x="63"/>
        <item h="1" m="1" x="1"/>
        <item h="1" m="1" x="46"/>
        <item h="1" m="1" x="92"/>
        <item h="1" m="1" x="31"/>
        <item h="1" m="1" x="74"/>
        <item h="1" m="1" x="14"/>
        <item h="1" m="1" x="59"/>
        <item h="1" m="1" x="101"/>
        <item h="1" m="1" x="41"/>
        <item h="1" m="1" x="87"/>
        <item h="1" m="1" x="7"/>
        <item h="1" m="1" x="35"/>
        <item h="1" m="1" x="78"/>
        <item h="1" m="1" x="18"/>
        <item h="1" m="1" x="62"/>
        <item h="1" m="1" x="45"/>
        <item h="1" m="1" x="91"/>
        <item h="1" m="1" x="30"/>
        <item h="1" m="1" x="73"/>
        <item h="1" m="1" x="12"/>
        <item h="1" m="1" x="57"/>
        <item h="1" m="1" x="39"/>
        <item h="1" m="1" x="85"/>
        <item h="1" m="1" x="26"/>
        <item h="1" m="1" x="69"/>
        <item h="1" m="1" x="5"/>
        <item h="1" m="1" x="53"/>
        <item h="1" m="1" x="81"/>
        <item h="1" m="1" x="21"/>
        <item h="1" m="1" x="65"/>
        <item h="1" m="1" x="2"/>
        <item h="1" m="1" x="48"/>
        <item m="1" x="33"/>
        <item h="1" m="1" x="76"/>
        <item h="1" m="1" x="16"/>
        <item h="1" m="1" x="61"/>
        <item h="1" m="1" x="25"/>
        <item h="1" m="1" x="68"/>
        <item h="1" m="1" x="52"/>
        <item h="1" m="1" x="96"/>
        <item h="1" m="1" x="36"/>
        <item h="1" m="1" x="80"/>
        <item h="1" m="1" x="20"/>
        <item h="1" m="1" x="64"/>
        <item h="1" m="1" x="47"/>
        <item h="1" m="1" x="93"/>
        <item h="1" m="1" x="32"/>
        <item h="1" m="1" x="75"/>
        <item h="1" m="1" x="15"/>
        <item h="1" m="1" x="60"/>
        <item h="1" m="1" x="42"/>
        <item h="1" m="1" x="88"/>
        <item h="1" m="1" x="28"/>
        <item h="1" m="1" x="70"/>
        <item h="1" m="1" x="8"/>
        <item h="1" m="1" x="38"/>
        <item h="1" m="1" x="83"/>
        <item h="1" m="1" x="23"/>
        <item h="1" m="1" x="66"/>
        <item h="1" m="1" x="3"/>
        <item h="1" m="1" x="50"/>
        <item h="1" m="1" x="13"/>
        <item h="1" m="1" x="58"/>
        <item h="1" m="1" x="100"/>
        <item h="1" m="1" x="40"/>
        <item h="1" m="1" x="86"/>
        <item h="1" m="1" x="27"/>
        <item h="1" m="1" x="6"/>
        <item h="1" m="1" x="54"/>
        <item h="1" m="1" x="98"/>
        <item h="1" m="1" x="37"/>
        <item h="1" m="1" x="82"/>
        <item h="1" m="1" x="22"/>
        <item h="1" m="1" x="49"/>
        <item h="1" m="1" x="94"/>
        <item h="1" m="1" x="77"/>
        <item h="1" m="1" x="17"/>
        <item m="1" x="44"/>
        <item m="1" x="11"/>
        <item m="1" x="89"/>
        <item m="1" x="71"/>
        <item m="1" x="9"/>
        <item h="1" x="0"/>
        <item h="1" m="1" x="34"/>
        <item m="1" x="102"/>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26"/>
  </rowFields>
  <rowItems count="1">
    <i t="grand">
      <x/>
    </i>
  </rowItems>
  <colItems count="1">
    <i/>
  </colItems>
  <pageFields count="1">
    <pageField fld="28" hier="-1"/>
  </pageFields>
  <dataFields count="1">
    <dataField name="Cuenta de RESPONSABLE RESPUESTA" fld="26" subtotal="count" baseField="0" baseItem="0"/>
  </dataFields>
  <formats count="13">
    <format dxfId="52">
      <pivotArea outline="0" collapsedLevelsAreSubtotals="1" fieldPosition="0"/>
    </format>
    <format dxfId="51">
      <pivotArea outline="0" collapsedLevelsAreSubtotals="1" fieldPosition="0"/>
    </format>
    <format dxfId="50">
      <pivotArea outline="0" collapsedLevelsAreSubtotals="1" fieldPosition="0"/>
    </format>
    <format dxfId="49">
      <pivotArea grandCol="1" outline="0" collapsedLevelsAreSubtotals="1" fieldPosition="0"/>
    </format>
    <format dxfId="48">
      <pivotArea outline="0" collapsedLevelsAreSubtotals="1" fieldPosition="0"/>
    </format>
    <format dxfId="47">
      <pivotArea dataOnly="0" labelOnly="1" fieldPosition="0">
        <references count="1">
          <reference field="26" count="0"/>
        </references>
      </pivotArea>
    </format>
    <format dxfId="46">
      <pivotArea dataOnly="0" labelOnly="1" grandRow="1" outline="0" fieldPosition="0"/>
    </format>
    <format dxfId="45">
      <pivotArea outline="0" collapsedLevelsAreSubtotals="1" fieldPosition="0"/>
    </format>
    <format dxfId="44">
      <pivotArea dataOnly="0" labelOnly="1" fieldPosition="0">
        <references count="1">
          <reference field="26" count="0"/>
        </references>
      </pivotArea>
    </format>
    <format dxfId="43">
      <pivotArea dataOnly="0" labelOnly="1" grandRow="1" outline="0" fieldPosition="0"/>
    </format>
    <format dxfId="42">
      <pivotArea collapsedLevelsAreSubtotals="1" fieldPosition="0">
        <references count="1">
          <reference field="26" count="5">
            <x v="0"/>
            <x v="2"/>
            <x v="4"/>
            <x v="5"/>
            <x v="7"/>
          </reference>
        </references>
      </pivotArea>
    </format>
    <format dxfId="41">
      <pivotArea grandRow="1" outline="0" collapsedLevelsAreSubtotals="1" fieldPosition="0"/>
    </format>
    <format dxfId="40">
      <pivotArea collapsedLevelsAreSubtotals="1" fieldPosition="0">
        <references count="1">
          <reference field="26" count="5">
            <x v="2"/>
            <x v="4"/>
            <x v="5"/>
            <x v="6"/>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mailto:quejas.farmacia@nuevaeps.com.co" TargetMode="External"/><Relationship Id="rId21" Type="http://schemas.openxmlformats.org/officeDocument/2006/relationships/hyperlink" Target="mailto:neromo1025@hotmail.com" TargetMode="External"/><Relationship Id="rId42" Type="http://schemas.openxmlformats.org/officeDocument/2006/relationships/hyperlink" Target="mailto:alfonso.gonzalezgarzon@hotmail.com" TargetMode="External"/><Relationship Id="rId63" Type="http://schemas.openxmlformats.org/officeDocument/2006/relationships/hyperlink" Target="mailto:articuladorcentro@compensarsalud.com" TargetMode="External"/><Relationship Id="rId84" Type="http://schemas.openxmlformats.org/officeDocument/2006/relationships/hyperlink" Target="mailto:sami_327@hotmail.com" TargetMode="External"/><Relationship Id="rId138" Type="http://schemas.openxmlformats.org/officeDocument/2006/relationships/hyperlink" Target="mailto:conceptosvalidaincap@famisanar.com.co" TargetMode="External"/><Relationship Id="rId16" Type="http://schemas.openxmlformats.org/officeDocument/2006/relationships/hyperlink" Target="mailto:enlace.venecia@viva1a.com.co" TargetMode="External"/><Relationship Id="rId107" Type="http://schemas.openxmlformats.org/officeDocument/2006/relationships/hyperlink" Target="mailto:alzate_16@outlook.com" TargetMode="External"/><Relationship Id="rId11" Type="http://schemas.openxmlformats.org/officeDocument/2006/relationships/hyperlink" Target="mailto:mgiraldop@siessalud.com.co" TargetMode="External"/><Relationship Id="rId32" Type="http://schemas.openxmlformats.org/officeDocument/2006/relationships/hyperlink" Target="mailto:cristina.cuervor@gmail.com" TargetMode="External"/><Relationship Id="rId37" Type="http://schemas.openxmlformats.org/officeDocument/2006/relationships/hyperlink" Target="mailto:rociosanchez5199@gmail.com" TargetMode="External"/><Relationship Id="rId53" Type="http://schemas.openxmlformats.org/officeDocument/2006/relationships/hyperlink" Target="mailto:pqrsuroccidente@capitalsalud.gov.co" TargetMode="External"/><Relationship Id="rId58" Type="http://schemas.openxmlformats.org/officeDocument/2006/relationships/hyperlink" Target="mailto:nubia.mendoza@ecopetrol.com.co" TargetMode="External"/><Relationship Id="rId74" Type="http://schemas.openxmlformats.org/officeDocument/2006/relationships/hyperlink" Target="mailto:yvalbuena@viva1a.com.co" TargetMode="External"/><Relationship Id="rId79" Type="http://schemas.openxmlformats.org/officeDocument/2006/relationships/hyperlink" Target="mailto:saboya.g24@gmail.com" TargetMode="External"/><Relationship Id="rId102" Type="http://schemas.openxmlformats.org/officeDocument/2006/relationships/hyperlink" Target="mailto:yvalbuena@viva1a.com.co" TargetMode="External"/><Relationship Id="rId123" Type="http://schemas.openxmlformats.org/officeDocument/2006/relationships/hyperlink" Target="mailto:ferucu@hotmail.com" TargetMode="External"/><Relationship Id="rId128" Type="http://schemas.openxmlformats.org/officeDocument/2006/relationships/hyperlink" Target="mailto:luzgonzaleznoel@gmail.com" TargetMode="External"/><Relationship Id="rId5" Type="http://schemas.openxmlformats.org/officeDocument/2006/relationships/hyperlink" Target="mailto:jenny.pizac@gmail.com" TargetMode="External"/><Relationship Id="rId90" Type="http://schemas.openxmlformats.org/officeDocument/2006/relationships/hyperlink" Target="mailto:elaugomar@gmail.com" TargetMode="External"/><Relationship Id="rId95" Type="http://schemas.openxmlformats.org/officeDocument/2006/relationships/hyperlink" Target="mailto:MAMIPARRA0@GMAIL.COM" TargetMode="External"/><Relationship Id="rId22" Type="http://schemas.openxmlformats.org/officeDocument/2006/relationships/hyperlink" Target="mailto:laboralshirleyhomez@gmail.com" TargetMode="External"/><Relationship Id="rId27" Type="http://schemas.openxmlformats.org/officeDocument/2006/relationships/hyperlink" Target="mailto:juanortiz43@hotmail.es" TargetMode="External"/><Relationship Id="rId43" Type="http://schemas.openxmlformats.org/officeDocument/2006/relationships/hyperlink" Target="mailto:yanethmd25@yahoo.com" TargetMode="External"/><Relationship Id="rId48" Type="http://schemas.openxmlformats.org/officeDocument/2006/relationships/hyperlink" Target="mailto:a.rocio.ro@gmail.com" TargetMode="External"/><Relationship Id="rId64" Type="http://schemas.openxmlformats.org/officeDocument/2006/relationships/hyperlink" Target="mailto:jsperdomos@compensarsalud.com" TargetMode="External"/><Relationship Id="rId69" Type="http://schemas.openxmlformats.org/officeDocument/2006/relationships/hyperlink" Target="mailto:alzate_16@outlook.com" TargetMode="External"/><Relationship Id="rId113" Type="http://schemas.openxmlformats.org/officeDocument/2006/relationships/hyperlink" Target="mailto:CLICORTES@YAHOO.COM" TargetMode="External"/><Relationship Id="rId118" Type="http://schemas.openxmlformats.org/officeDocument/2006/relationships/hyperlink" Target="mailto:nuriastell@hotmail.com" TargetMode="External"/><Relationship Id="rId134" Type="http://schemas.openxmlformats.org/officeDocument/2006/relationships/hyperlink" Target="mailto:carmen.za.29@hotmail.com" TargetMode="External"/><Relationship Id="rId139" Type="http://schemas.openxmlformats.org/officeDocument/2006/relationships/printerSettings" Target="../printerSettings/printerSettings2.bin"/><Relationship Id="rId80" Type="http://schemas.openxmlformats.org/officeDocument/2006/relationships/hyperlink" Target="mailto:rcv.ecopetrol@clinicos.com.co" TargetMode="External"/><Relationship Id="rId85" Type="http://schemas.openxmlformats.org/officeDocument/2006/relationships/hyperlink" Target="mailto:ctcserviciosambulatorios@compensarsalud.com" TargetMode="External"/><Relationship Id="rId12" Type="http://schemas.openxmlformats.org/officeDocument/2006/relationships/hyperlink" Target="mailto:mayo.am@hotmail.com" TargetMode="External"/><Relationship Id="rId17" Type="http://schemas.openxmlformats.org/officeDocument/2006/relationships/hyperlink" Target="mailto:LYROMEROC@compensarsalud.com" TargetMode="External"/><Relationship Id="rId33" Type="http://schemas.openxmlformats.org/officeDocument/2006/relationships/hyperlink" Target="mailto:javargasb@compensarsalud.com" TargetMode="External"/><Relationship Id="rId38" Type="http://schemas.openxmlformats.org/officeDocument/2006/relationships/hyperlink" Target="mailto:padoplancomplementario@compensarsalud.com" TargetMode="External"/><Relationship Id="rId59" Type="http://schemas.openxmlformats.org/officeDocument/2006/relationships/hyperlink" Target="mailto:vmmurillor@compensarsalud.com" TargetMode="External"/><Relationship Id="rId103" Type="http://schemas.openxmlformats.org/officeDocument/2006/relationships/hyperlink" Target="mailto:vmmurillor@compensarsalud.com" TargetMode="External"/><Relationship Id="rId108" Type="http://schemas.openxmlformats.org/officeDocument/2006/relationships/hyperlink" Target="mailto:andreast1903@yahoo.es" TargetMode="External"/><Relationship Id="rId124" Type="http://schemas.openxmlformats.org/officeDocument/2006/relationships/hyperlink" Target="mailto:jersonnicolas.h2@gmail.com" TargetMode="External"/><Relationship Id="rId129" Type="http://schemas.openxmlformats.org/officeDocument/2006/relationships/hyperlink" Target="mailto:angiehermosa1111@gmail.com" TargetMode="External"/><Relationship Id="rId54" Type="http://schemas.openxmlformats.org/officeDocument/2006/relationships/hyperlink" Target="mailto:janedht@capitalsalud.gov.co" TargetMode="External"/><Relationship Id="rId70" Type="http://schemas.openxmlformats.org/officeDocument/2006/relationships/hyperlink" Target="mailto:mgiraldop@siessalud.com.co" TargetMode="External"/><Relationship Id="rId75" Type="http://schemas.openxmlformats.org/officeDocument/2006/relationships/hyperlink" Target="mailto:juancotb@gmail.com" TargetMode="External"/><Relationship Id="rId91" Type="http://schemas.openxmlformats.org/officeDocument/2006/relationships/hyperlink" Target="mailto:djcuevas@epssanitas.com" TargetMode="External"/><Relationship Id="rId96" Type="http://schemas.openxmlformats.org/officeDocument/2006/relationships/hyperlink" Target="mailto:JAVARGASB@compensarsalud.com" TargetMode="External"/><Relationship Id="rId140" Type="http://schemas.microsoft.com/office/2019/04/relationships/namedSheetView" Target="../namedSheetViews/namedSheetView1.xml"/><Relationship Id="rId1" Type="http://schemas.openxmlformats.org/officeDocument/2006/relationships/hyperlink" Target="mailto:mcgranobles@compensarsalud.com" TargetMode="External"/><Relationship Id="rId6" Type="http://schemas.openxmlformats.org/officeDocument/2006/relationships/hyperlink" Target="mailto:maria_ocampo_96@hotmail.com" TargetMode="External"/><Relationship Id="rId23" Type="http://schemas.openxmlformats.org/officeDocument/2006/relationships/hyperlink" Target="mailto:dicksonbell06@gmail.com" TargetMode="External"/><Relationship Id="rId28" Type="http://schemas.openxmlformats.org/officeDocument/2006/relationships/hyperlink" Target="mailto:personalizamostusideas@gmail.com" TargetMode="External"/><Relationship Id="rId49" Type="http://schemas.openxmlformats.org/officeDocument/2006/relationships/hyperlink" Target="mailto:lizarazosuarezluishumberto@gmail.com" TargetMode="External"/><Relationship Id="rId114" Type="http://schemas.openxmlformats.org/officeDocument/2006/relationships/hyperlink" Target="mailto:nubia.mendoza@ecopetrol.com.co" TargetMode="External"/><Relationship Id="rId119" Type="http://schemas.openxmlformats.org/officeDocument/2006/relationships/hyperlink" Target="mailto:lvalvarezd@compensarsalud.com" TargetMode="External"/><Relationship Id="rId44" Type="http://schemas.openxmlformats.org/officeDocument/2006/relationships/hyperlink" Target="mailto:estefania9338@hotmail.com" TargetMode="External"/><Relationship Id="rId60" Type="http://schemas.openxmlformats.org/officeDocument/2006/relationships/hyperlink" Target="mailto:nubia.mendoza@ecopetrol.com.co" TargetMode="External"/><Relationship Id="rId65" Type="http://schemas.openxmlformats.org/officeDocument/2006/relationships/hyperlink" Target="mailto:klaudiamedina17.cr@gmail.com" TargetMode="External"/><Relationship Id="rId81" Type="http://schemas.openxmlformats.org/officeDocument/2006/relationships/hyperlink" Target="mailto:rcv.ecopetrol@clinicos.com.co" TargetMode="External"/><Relationship Id="rId86" Type="http://schemas.openxmlformats.org/officeDocument/2006/relationships/hyperlink" Target="mailto:Jennykaro1012@gmail.com" TargetMode="External"/><Relationship Id="rId130" Type="http://schemas.openxmlformats.org/officeDocument/2006/relationships/hyperlink" Target="mailto:ginakatherin@hotmail.com" TargetMode="External"/><Relationship Id="rId135" Type="http://schemas.openxmlformats.org/officeDocument/2006/relationships/hyperlink" Target="mailto:gilbarreracarlosenrique@gmail.com" TargetMode="External"/><Relationship Id="rId13" Type="http://schemas.openxmlformats.org/officeDocument/2006/relationships/hyperlink" Target="mailto:yvalbuena@viva1a.com.co" TargetMode="External"/><Relationship Id="rId18" Type="http://schemas.openxmlformats.org/officeDocument/2006/relationships/hyperlink" Target="mailto:lmvarelaa@compensarsalud.com" TargetMode="External"/><Relationship Id="rId39" Type="http://schemas.openxmlformats.org/officeDocument/2006/relationships/hyperlink" Target="mailto:jime1948@hotmail.com" TargetMode="External"/><Relationship Id="rId109" Type="http://schemas.openxmlformats.org/officeDocument/2006/relationships/hyperlink" Target="mailto:hernandez23steven@gmail.com" TargetMode="External"/><Relationship Id="rId34" Type="http://schemas.openxmlformats.org/officeDocument/2006/relationships/hyperlink" Target="mailto:jaramilloniko6@gmail.com" TargetMode="External"/><Relationship Id="rId50" Type="http://schemas.openxmlformats.org/officeDocument/2006/relationships/hyperlink" Target="mailto:ofjj1975@hotmail.com" TargetMode="External"/><Relationship Id="rId55" Type="http://schemas.openxmlformats.org/officeDocument/2006/relationships/hyperlink" Target="mailto:ctcserviciosambulatorios@compensarsalud.com" TargetMode="External"/><Relationship Id="rId76" Type="http://schemas.openxmlformats.org/officeDocument/2006/relationships/hyperlink" Target="mailto:pinzonvmariel@gmail.com" TargetMode="External"/><Relationship Id="rId97" Type="http://schemas.openxmlformats.org/officeDocument/2006/relationships/hyperlink" Target="mailto:JAVARGASB@compensarsalud.com" TargetMode="External"/><Relationship Id="rId104" Type="http://schemas.openxmlformats.org/officeDocument/2006/relationships/hyperlink" Target="mailto:arpa12@gmail.com" TargetMode="External"/><Relationship Id="rId120" Type="http://schemas.openxmlformats.org/officeDocument/2006/relationships/hyperlink" Target="mailto:bullacarmen1972@gmail.com" TargetMode="External"/><Relationship Id="rId125" Type="http://schemas.openxmlformats.org/officeDocument/2006/relationships/hyperlink" Target="mailto:lm.gomez022@gmail.com" TargetMode="External"/><Relationship Id="rId7" Type="http://schemas.openxmlformats.org/officeDocument/2006/relationships/hyperlink" Target="mailto:sulellyandrea@hotmail.com" TargetMode="External"/><Relationship Id="rId71" Type="http://schemas.openxmlformats.org/officeDocument/2006/relationships/hyperlink" Target="mailto:dorasuarez5410@gmail.com" TargetMode="External"/><Relationship Id="rId92" Type="http://schemas.openxmlformats.org/officeDocument/2006/relationships/hyperlink" Target="mailto:anguie.perez@nuevaeps.com.co" TargetMode="External"/><Relationship Id="rId2" Type="http://schemas.openxmlformats.org/officeDocument/2006/relationships/hyperlink" Target="mailto:mgiraldop@siessalud.com.co" TargetMode="External"/><Relationship Id="rId29" Type="http://schemas.openxmlformats.org/officeDocument/2006/relationships/hyperlink" Target="mailto:rguerrerop@unal.edu.co" TargetMode="External"/><Relationship Id="rId24" Type="http://schemas.openxmlformats.org/officeDocument/2006/relationships/hyperlink" Target="mailto:gzsusana16@gmail.com" TargetMode="External"/><Relationship Id="rId40" Type="http://schemas.openxmlformats.org/officeDocument/2006/relationships/hyperlink" Target="mailto:amramirezs@compensarsalud.com" TargetMode="External"/><Relationship Id="rId45" Type="http://schemas.openxmlformats.org/officeDocument/2006/relationships/hyperlink" Target="mailto:cmpl05bt@cendoj.ramajudicial.gov.co" TargetMode="External"/><Relationship Id="rId66" Type="http://schemas.openxmlformats.org/officeDocument/2006/relationships/hyperlink" Target="mailto:quejas.cundinamarca@nuevaeps.com.co" TargetMode="External"/><Relationship Id="rId87" Type="http://schemas.openxmlformats.org/officeDocument/2006/relationships/hyperlink" Target="mailto:mabeluch56@hotmail.com" TargetMode="External"/><Relationship Id="rId110" Type="http://schemas.openxmlformats.org/officeDocument/2006/relationships/hyperlink" Target="mailto:padoplancomplementario@compensarsalud.com" TargetMode="External"/><Relationship Id="rId115" Type="http://schemas.openxmlformats.org/officeDocument/2006/relationships/hyperlink" Target="mailto:nubia.mendoza@ecopetrol.com.co" TargetMode="External"/><Relationship Id="rId131" Type="http://schemas.openxmlformats.org/officeDocument/2006/relationships/hyperlink" Target="mailto:EOT.15@HOTMAIL.COM" TargetMode="External"/><Relationship Id="rId136" Type="http://schemas.openxmlformats.org/officeDocument/2006/relationships/hyperlink" Target="mailto:famibpms@famisanar.com.co" TargetMode="External"/><Relationship Id="rId61" Type="http://schemas.openxmlformats.org/officeDocument/2006/relationships/hyperlink" Target="mailto:paulaguana@hotmail.com" TargetMode="External"/><Relationship Id="rId82" Type="http://schemas.openxmlformats.org/officeDocument/2006/relationships/hyperlink" Target="mailto:fredy_garxon@hotmail.com" TargetMode="External"/><Relationship Id="rId19" Type="http://schemas.openxmlformats.org/officeDocument/2006/relationships/hyperlink" Target="mailto:yvalbuena@viva1a.com.co" TargetMode="External"/><Relationship Id="rId14" Type="http://schemas.openxmlformats.org/officeDocument/2006/relationships/hyperlink" Target="mailto:luzmireya2135@gmail.com" TargetMode="External"/><Relationship Id="rId30" Type="http://schemas.openxmlformats.org/officeDocument/2006/relationships/hyperlink" Target="mailto:zoraidariza1965@gmail.com" TargetMode="External"/><Relationship Id="rId35" Type="http://schemas.openxmlformats.org/officeDocument/2006/relationships/hyperlink" Target="mailto:vmmurillor@compensarsalud.com" TargetMode="External"/><Relationship Id="rId56" Type="http://schemas.openxmlformats.org/officeDocument/2006/relationships/hyperlink" Target="mailto:apfa125@yahoo.com" TargetMode="External"/><Relationship Id="rId77" Type="http://schemas.openxmlformats.org/officeDocument/2006/relationships/hyperlink" Target="mailto:barrerap1075@gmail.com" TargetMode="External"/><Relationship Id="rId100" Type="http://schemas.openxmlformats.org/officeDocument/2006/relationships/hyperlink" Target="mailto:mariadelcarmenmunevar@gmail.com" TargetMode="External"/><Relationship Id="rId105" Type="http://schemas.openxmlformats.org/officeDocument/2006/relationships/hyperlink" Target="mailto:shairarodriguez01022@gmail.com" TargetMode="External"/><Relationship Id="rId126" Type="http://schemas.openxmlformats.org/officeDocument/2006/relationships/hyperlink" Target="mailto:fraile365@hotmail.com" TargetMode="External"/><Relationship Id="rId8" Type="http://schemas.openxmlformats.org/officeDocument/2006/relationships/hyperlink" Target="mailto:apmorenoj@compensarsalud.com" TargetMode="External"/><Relationship Id="rId51" Type="http://schemas.openxmlformats.org/officeDocument/2006/relationships/hyperlink" Target="mailto:yvalbuena@viva1a.com.co" TargetMode="External"/><Relationship Id="rId72" Type="http://schemas.openxmlformats.org/officeDocument/2006/relationships/hyperlink" Target="mailto:mgiraldop@siessalud.com.co" TargetMode="External"/><Relationship Id="rId93" Type="http://schemas.openxmlformats.org/officeDocument/2006/relationships/hyperlink" Target="mailto:moralesanguie42@gmail.com" TargetMode="External"/><Relationship Id="rId98" Type="http://schemas.openxmlformats.org/officeDocument/2006/relationships/hyperlink" Target="mailto:JAVARGASB@compensarsalud.com" TargetMode="External"/><Relationship Id="rId121" Type="http://schemas.openxmlformats.org/officeDocument/2006/relationships/hyperlink" Target="mailto:zmoralesgarzon@gmail.com" TargetMode="External"/><Relationship Id="rId3" Type="http://schemas.openxmlformats.org/officeDocument/2006/relationships/hyperlink" Target="mailto:luzardila2011@hotmail.com" TargetMode="External"/><Relationship Id="rId25" Type="http://schemas.openxmlformats.org/officeDocument/2006/relationships/hyperlink" Target="mailto:florezmar08@hotmail.com" TargetMode="External"/><Relationship Id="rId46" Type="http://schemas.openxmlformats.org/officeDocument/2006/relationships/hyperlink" Target="mailto:fernandabolivar28@hotmail.com" TargetMode="External"/><Relationship Id="rId67" Type="http://schemas.openxmlformats.org/officeDocument/2006/relationships/hyperlink" Target="mailto:parrajulio483@gmail.com" TargetMode="External"/><Relationship Id="rId116" Type="http://schemas.openxmlformats.org/officeDocument/2006/relationships/hyperlink" Target="mailto:isabelcristinavh@gmail.com" TargetMode="External"/><Relationship Id="rId137" Type="http://schemas.openxmlformats.org/officeDocument/2006/relationships/hyperlink" Target="mailto:nubia.mendoza@ecopetrol.com.co" TargetMode="External"/><Relationship Id="rId20" Type="http://schemas.openxmlformats.org/officeDocument/2006/relationships/hyperlink" Target="mailto:yvalbuena@viva1a.com.co" TargetMode="External"/><Relationship Id="rId41" Type="http://schemas.openxmlformats.org/officeDocument/2006/relationships/hyperlink" Target="mailto:auxiliaratencionalusuariosoacha2@asistirsalud.com" TargetMode="External"/><Relationship Id="rId62" Type="http://schemas.openxmlformats.org/officeDocument/2006/relationships/hyperlink" Target="mailto:articuladorcentro@compensarsalud.com" TargetMode="External"/><Relationship Id="rId83" Type="http://schemas.openxmlformats.org/officeDocument/2006/relationships/hyperlink" Target="mailto:cristinapastorcandia@hotmail.com" TargetMode="External"/><Relationship Id="rId88" Type="http://schemas.openxmlformats.org/officeDocument/2006/relationships/hyperlink" Target="mailto:solicitudhistoriasclinicas@famisanar.com.co" TargetMode="External"/><Relationship Id="rId111" Type="http://schemas.openxmlformats.org/officeDocument/2006/relationships/hyperlink" Target="mailto:ado07garbt@cendoj.ramajudicial.gov.co" TargetMode="External"/><Relationship Id="rId132" Type="http://schemas.openxmlformats.org/officeDocument/2006/relationships/hyperlink" Target="mailto:anluroba1@gmail.com" TargetMode="External"/><Relationship Id="rId15" Type="http://schemas.openxmlformats.org/officeDocument/2006/relationships/hyperlink" Target="mailto:mgiraldop@siessalud.com.co" TargetMode="External"/><Relationship Id="rId36" Type="http://schemas.openxmlformats.org/officeDocument/2006/relationships/hyperlink" Target="mailto:yovanippaez@gmail.com" TargetMode="External"/><Relationship Id="rId57" Type="http://schemas.openxmlformats.org/officeDocument/2006/relationships/hyperlink" Target="mailto:amadeocarrizo19@gmail.com" TargetMode="External"/><Relationship Id="rId106" Type="http://schemas.openxmlformats.org/officeDocument/2006/relationships/hyperlink" Target="mailto:ytorresjp@gmail.com" TargetMode="External"/><Relationship Id="rId127" Type="http://schemas.openxmlformats.org/officeDocument/2006/relationships/hyperlink" Target="mailto:smhernandezc@compensarsalud.com" TargetMode="External"/><Relationship Id="rId10" Type="http://schemas.openxmlformats.org/officeDocument/2006/relationships/hyperlink" Target="mailto:nubiaortiz1032@gmail.com" TargetMode="External"/><Relationship Id="rId31" Type="http://schemas.openxmlformats.org/officeDocument/2006/relationships/hyperlink" Target="mailto:nodozipaquirapqrs@famisanar.com.co" TargetMode="External"/><Relationship Id="rId52" Type="http://schemas.openxmlformats.org/officeDocument/2006/relationships/hyperlink" Target="mailto:angiehermosa1111@gmail.com" TargetMode="External"/><Relationship Id="rId73" Type="http://schemas.openxmlformats.org/officeDocument/2006/relationships/hyperlink" Target="mailto:cpacostam@compensarsalud.com" TargetMode="External"/><Relationship Id="rId78" Type="http://schemas.openxmlformats.org/officeDocument/2006/relationships/hyperlink" Target="mailto:ljohana_89@hotmail.com" TargetMode="External"/><Relationship Id="rId94" Type="http://schemas.openxmlformats.org/officeDocument/2006/relationships/hyperlink" Target="mailto:rositaechavarriaarango@gmail.com" TargetMode="External"/><Relationship Id="rId99" Type="http://schemas.openxmlformats.org/officeDocument/2006/relationships/hyperlink" Target="mailto:dppm16@hotmail.com" TargetMode="External"/><Relationship Id="rId101" Type="http://schemas.openxmlformats.org/officeDocument/2006/relationships/hyperlink" Target="mailto:olayaamaya@gmail.com" TargetMode="External"/><Relationship Id="rId122" Type="http://schemas.openxmlformats.org/officeDocument/2006/relationships/hyperlink" Target="mailto:zmoralesgarzon@gmail.com" TargetMode="External"/><Relationship Id="rId4" Type="http://schemas.openxmlformats.org/officeDocument/2006/relationships/hyperlink" Target="mailto:castro.avila@hotmail.com" TargetMode="External"/><Relationship Id="rId9" Type="http://schemas.openxmlformats.org/officeDocument/2006/relationships/hyperlink" Target="mailto:garzon2333@gmail.com" TargetMode="External"/><Relationship Id="rId26" Type="http://schemas.openxmlformats.org/officeDocument/2006/relationships/hyperlink" Target="mailto:merlizmar67@gmail.com" TargetMode="External"/><Relationship Id="rId47" Type="http://schemas.openxmlformats.org/officeDocument/2006/relationships/hyperlink" Target="mailto:evelyndiau@gmail.com" TargetMode="External"/><Relationship Id="rId68" Type="http://schemas.openxmlformats.org/officeDocument/2006/relationships/hyperlink" Target="mailto:rociosalgado18@hotmail.com" TargetMode="External"/><Relationship Id="rId89" Type="http://schemas.openxmlformats.org/officeDocument/2006/relationships/hyperlink" Target="mailto:nellyclavijo5921@gmail.com" TargetMode="External"/><Relationship Id="rId112" Type="http://schemas.openxmlformats.org/officeDocument/2006/relationships/hyperlink" Target="mailto:padoplancomplementario@compensarsalud.com" TargetMode="External"/><Relationship Id="rId133" Type="http://schemas.openxmlformats.org/officeDocument/2006/relationships/hyperlink" Target="mailto:padoplancomplementario@compensarsalud.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yalvarado@clinicos.com.co%20CATALINAVARON" TargetMode="External"/><Relationship Id="rId2" Type="http://schemas.openxmlformats.org/officeDocument/2006/relationships/hyperlink" Target="mailto:videotelemetria.49@clinicos.com.co%20%20ediaz@clinicos.com.co" TargetMode="External"/><Relationship Id="rId1" Type="http://schemas.openxmlformats.org/officeDocument/2006/relationships/hyperlink" Target="mailto:gmoreno@clinicos.com.co%20,rsalcedo@clinicos.com.co" TargetMode="External"/><Relationship Id="rId6" Type="http://schemas.openxmlformats.org/officeDocument/2006/relationships/hyperlink" Target="mailto:yalvarado@clinicos.com.co" TargetMode="External"/><Relationship Id="rId5" Type="http://schemas.openxmlformats.org/officeDocument/2006/relationships/hyperlink" Target="mailto:SERVICIO.FARMACEUTICO@CLINICOS.COM.CO" TargetMode="External"/><Relationship Id="rId4" Type="http://schemas.openxmlformats.org/officeDocument/2006/relationships/hyperlink" Target="mailto:yalvarado@clinicos.com.co%20CATALINAVARON" TargetMode="Externa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3" Type="http://schemas.openxmlformats.org/officeDocument/2006/relationships/hyperlink" Target="mailto:agendamientolaboratorios.domiciliaria@clinicos.com.co%20%20%20cc%20Adriana,%20felix%20y%20Lorena" TargetMode="External"/><Relationship Id="rId2" Type="http://schemas.openxmlformats.org/officeDocument/2006/relationships/hyperlink" Target="mailto:agendamiento.especiliadesdomiciliaria@clinicos.com.co-%20JOSEACEVEDO" TargetMode="External"/><Relationship Id="rId1" Type="http://schemas.openxmlformats.org/officeDocument/2006/relationships/hyperlink" Target="mailto:JOSEACEVEDO@clinicos.com.co%20%20//%20%20malla.zonasur@clinicos.com.co%20%20%20%20%20%20%20CCADRIANA,%20FELIX%20Y%20LORENA" TargetMode="External"/><Relationship Id="rId4" Type="http://schemas.openxmlformats.org/officeDocument/2006/relationships/hyperlink" Target="mailto:agendamiento.domiciliaria@clinicos.com.co-%20JOSEACEVEDO"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YFUENTES@GMAIL.COM" TargetMode="External"/><Relationship Id="rId1" Type="http://schemas.openxmlformats.org/officeDocument/2006/relationships/hyperlink" Target="mailto:admisiones.sogamoso@clinicos.com.co,%20enfermeria.sogamoso@clinicos.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lsaavedra@clinicos.com.co,%20agranados@clinicos.com.co%20%20//%20agranados@clinicos.com.co"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A9111-E114-472B-B370-BF98DB68C054}">
  <dimension ref="A1:AO5"/>
  <sheetViews>
    <sheetView workbookViewId="0">
      <pane ySplit="1" topLeftCell="A2" activePane="bottomLeft" state="frozen"/>
      <selection activeCell="U1" sqref="U1"/>
      <selection pane="bottomLeft" activeCell="A2" sqref="A2"/>
    </sheetView>
  </sheetViews>
  <sheetFormatPr baseColWidth="10" defaultColWidth="11.42578125" defaultRowHeight="25.5" customHeight="1"/>
  <cols>
    <col min="1" max="1" width="11.42578125" style="99"/>
    <col min="2" max="3" width="13.28515625" style="100" customWidth="1"/>
    <col min="4" max="4" width="19.140625" style="57" customWidth="1"/>
    <col min="5" max="5" width="32.85546875" style="61" customWidth="1"/>
    <col min="6" max="6" width="5.5703125" style="105" customWidth="1"/>
    <col min="7" max="7" width="15.28515625" style="105" customWidth="1"/>
    <col min="8" max="8" width="7.28515625" style="57" customWidth="1"/>
    <col min="9" max="9" width="14" style="108" customWidth="1"/>
    <col min="10" max="10" width="35.85546875" style="105" customWidth="1"/>
    <col min="11" max="11" width="13.7109375" style="51" customWidth="1"/>
    <col min="12" max="12" width="16.28515625" style="52" customWidth="1"/>
    <col min="13" max="13" width="12.85546875" style="106" customWidth="1"/>
    <col min="14" max="14" width="11.42578125" style="106"/>
    <col min="15" max="15" width="21.140625" style="100" customWidth="1"/>
    <col min="16" max="16" width="18.85546875" style="52" customWidth="1"/>
    <col min="17" max="17" width="46.140625" style="52" customWidth="1"/>
    <col min="18" max="18" width="14" style="52" customWidth="1"/>
    <col min="19" max="19" width="17.7109375" style="102" customWidth="1"/>
    <col min="20" max="20" width="10.42578125" style="52" customWidth="1"/>
    <col min="21" max="21" width="16.28515625" style="53" customWidth="1"/>
    <col min="22" max="22" width="17.42578125" style="54" customWidth="1"/>
    <col min="23" max="23" width="18.140625" style="65" customWidth="1"/>
    <col min="24" max="24" width="14.5703125" style="60" customWidth="1"/>
    <col min="25" max="25" width="11.42578125" style="49"/>
    <col min="26" max="26" width="13.85546875" style="49" customWidth="1"/>
    <col min="27" max="28" width="11.42578125" style="52"/>
    <col min="29" max="29" width="53" style="52" customWidth="1"/>
    <col min="30" max="30" width="11.42578125" style="50" customWidth="1"/>
    <col min="31" max="31" width="11.42578125" style="49" hidden="1" customWidth="1"/>
    <col min="32" max="32" width="11.42578125" style="56" customWidth="1"/>
    <col min="33" max="33" width="11.42578125" style="49" customWidth="1"/>
    <col min="34" max="34" width="13.7109375" style="49" customWidth="1"/>
    <col min="35" max="35" width="16.140625" hidden="1" customWidth="1"/>
    <col min="36" max="36" width="12.5703125" style="9" hidden="1" customWidth="1"/>
    <col min="37" max="37" width="11.42578125" hidden="1" customWidth="1"/>
    <col min="38" max="38" width="11.140625" hidden="1" customWidth="1"/>
    <col min="39" max="42" width="11.42578125" customWidth="1"/>
  </cols>
  <sheetData>
    <row r="1" spans="1:41" s="94" customFormat="1" ht="49.5" customHeight="1">
      <c r="A1" s="98" t="s">
        <v>0</v>
      </c>
      <c r="B1" s="98" t="s">
        <v>1</v>
      </c>
      <c r="C1" s="98" t="s">
        <v>2</v>
      </c>
      <c r="D1" s="87" t="s">
        <v>3</v>
      </c>
      <c r="E1" s="86" t="s">
        <v>4</v>
      </c>
      <c r="F1" s="103" t="s">
        <v>5</v>
      </c>
      <c r="G1" s="98" t="s">
        <v>6</v>
      </c>
      <c r="H1" s="86" t="s">
        <v>7</v>
      </c>
      <c r="I1" s="107" t="s">
        <v>8</v>
      </c>
      <c r="J1" s="109" t="s">
        <v>9</v>
      </c>
      <c r="K1" s="86" t="s">
        <v>10</v>
      </c>
      <c r="L1" s="86" t="s">
        <v>11</v>
      </c>
      <c r="M1" s="98" t="s">
        <v>12</v>
      </c>
      <c r="N1" s="98" t="s">
        <v>13</v>
      </c>
      <c r="O1" s="98" t="s">
        <v>14</v>
      </c>
      <c r="P1" s="86" t="s">
        <v>15</v>
      </c>
      <c r="Q1" s="89" t="s">
        <v>16</v>
      </c>
      <c r="R1" s="86" t="s">
        <v>17</v>
      </c>
      <c r="S1" s="101" t="s">
        <v>18</v>
      </c>
      <c r="T1" s="87" t="s">
        <v>19</v>
      </c>
      <c r="U1" s="90" t="s">
        <v>20</v>
      </c>
      <c r="V1" s="91" t="s">
        <v>21</v>
      </c>
      <c r="W1" s="92" t="s">
        <v>22</v>
      </c>
      <c r="X1" s="93" t="s">
        <v>23</v>
      </c>
      <c r="Y1" s="90" t="s">
        <v>24</v>
      </c>
      <c r="Z1" s="86" t="s">
        <v>25</v>
      </c>
      <c r="AA1" s="86" t="s">
        <v>26</v>
      </c>
      <c r="AB1" s="86" t="s">
        <v>27</v>
      </c>
      <c r="AC1" s="88" t="s">
        <v>28</v>
      </c>
      <c r="AD1" s="90" t="s">
        <v>29</v>
      </c>
      <c r="AE1" s="86" t="s">
        <v>30</v>
      </c>
      <c r="AF1" s="87" t="s">
        <v>31</v>
      </c>
      <c r="AG1" s="86" t="s">
        <v>32</v>
      </c>
      <c r="AH1" s="86" t="s">
        <v>33</v>
      </c>
      <c r="AI1" s="86" t="s">
        <v>34</v>
      </c>
      <c r="AJ1" s="87" t="s">
        <v>35</v>
      </c>
      <c r="AK1" s="86" t="s">
        <v>36</v>
      </c>
      <c r="AL1" s="86" t="s">
        <v>37</v>
      </c>
      <c r="AM1" s="86" t="s">
        <v>38</v>
      </c>
      <c r="AN1" s="86" t="s">
        <v>39</v>
      </c>
      <c r="AO1" s="86" t="s">
        <v>40</v>
      </c>
    </row>
    <row r="2" spans="1:41" ht="25.5" customHeight="1">
      <c r="B2" s="152"/>
      <c r="C2" s="152"/>
      <c r="D2" s="58"/>
      <c r="E2" s="83"/>
      <c r="F2" s="104"/>
      <c r="G2" s="104"/>
      <c r="H2" s="59"/>
      <c r="I2" s="153"/>
      <c r="J2" s="110"/>
      <c r="K2" s="96"/>
      <c r="L2" s="154"/>
      <c r="M2" s="152"/>
      <c r="N2" s="152"/>
      <c r="O2" s="152"/>
      <c r="P2" s="96"/>
      <c r="Q2" s="155"/>
      <c r="R2" s="96"/>
      <c r="S2" s="156"/>
      <c r="T2" s="96"/>
      <c r="U2" s="154">
        <f>WORKDAY.INTL(S2,T2,1)</f>
        <v>0</v>
      </c>
      <c r="V2" s="157"/>
      <c r="W2" s="158"/>
      <c r="X2" s="159">
        <f>IFERROR(W2-S2,0)</f>
        <v>0</v>
      </c>
      <c r="Y2" s="154" t="str">
        <f>IF(X2&lt;=1,"OPORTUNA",IF(X2&lt;-1,"0","NO OPORTUNA"))</f>
        <v>OPORTUNA</v>
      </c>
      <c r="Z2" s="96" t="str">
        <f t="shared" ref="Z2" ca="1" si="0">IF(ISBLANK(AC2),AI2,"Cerrado")</f>
        <v>Vencido</v>
      </c>
      <c r="AA2" s="96"/>
      <c r="AB2" s="96"/>
      <c r="AC2" s="155"/>
      <c r="AD2" s="154"/>
      <c r="AE2" s="96">
        <f t="shared" ref="AE2" si="1">MONTH(AD2)</f>
        <v>1</v>
      </c>
      <c r="AF2" s="160">
        <f t="shared" ref="AF2" si="2">AD2-S2</f>
        <v>0</v>
      </c>
      <c r="AG2" s="157" t="str">
        <f>IF(U2&gt;=AD2,$AL$4,$AL$5)</f>
        <v>OPORTUNA</v>
      </c>
      <c r="AH2" s="10"/>
      <c r="AI2" s="161" t="str" cm="1">
        <f t="array" aca="1" ref="AI2" ca="1">_xlfn.IFS(AJ2&lt;0,"Vencido",AJ2=0,"Vence hoy",AJ2&lt;4,"Por vencer",AJ2&gt;3,"Pendiente")</f>
        <v>Vencido</v>
      </c>
      <c r="AJ2" s="160">
        <f ca="1">U2-$AL$2</f>
        <v>-44876</v>
      </c>
      <c r="AK2" s="8" t="s">
        <v>41</v>
      </c>
      <c r="AL2" s="162">
        <f ca="1">TODAY()</f>
        <v>44876</v>
      </c>
      <c r="AM2" s="96">
        <f>MONTH(S2)</f>
        <v>1</v>
      </c>
      <c r="AN2" s="96">
        <f>YEAR(S2)</f>
        <v>1900</v>
      </c>
      <c r="AO2" s="96">
        <f>DAY(S2)</f>
        <v>0</v>
      </c>
    </row>
    <row r="4" spans="1:41" ht="25.5" customHeight="1">
      <c r="I4" s="163"/>
      <c r="AL4" s="96" t="s">
        <v>32</v>
      </c>
    </row>
    <row r="5" spans="1:41" ht="25.5" customHeight="1">
      <c r="I5" s="163"/>
      <c r="AL5" s="96" t="s">
        <v>42</v>
      </c>
    </row>
  </sheetData>
  <conditionalFormatting sqref="G1">
    <cfRule type="duplicateValues" dxfId="15" priority="466"/>
  </conditionalFormatting>
  <conditionalFormatting sqref="Z1:Z2">
    <cfRule type="cellIs" dxfId="14" priority="462" operator="equal">
      <formula>"Cerrado"</formula>
    </cfRule>
    <cfRule type="cellIs" dxfId="13" priority="463" operator="equal">
      <formula>"Por vencer"</formula>
    </cfRule>
    <cfRule type="cellIs" dxfId="12" priority="464" operator="equal">
      <formula>"Vencido"</formula>
    </cfRule>
    <cfRule type="cellIs" dxfId="11" priority="465" operator="equal">
      <formula>"Vence hoy"</formula>
    </cfRule>
  </conditionalFormatting>
  <conditionalFormatting sqref="Z1:Z2">
    <cfRule type="cellIs" dxfId="10" priority="440" operator="equal">
      <formula>"Pendiente"</formula>
    </cfRule>
  </conditionalFormatting>
  <dataValidations count="1">
    <dataValidation allowBlank="1" showErrorMessage="1" sqref="B1:C1" xr:uid="{1956AC99-4C6F-482B-97BF-C349209558C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3B8BB35B-A9CB-49B0-A7CA-7C0487C80A22}">
          <x14:formula1>
            <xm:f>FILTROS!$K$2:$K$93</xm:f>
          </x14:formula1>
          <xm:sqref>P2</xm:sqref>
        </x14:dataValidation>
        <x14:dataValidation type="list" allowBlank="1" showInputMessage="1" showErrorMessage="1" xr:uid="{477E1273-FCA4-4130-8592-9FEB8F613D8A}">
          <x14:formula1>
            <xm:f>FILTROS!$L$2:$L$29</xm:f>
          </x14:formula1>
          <xm:sqref>O2</xm:sqref>
        </x14:dataValidation>
        <x14:dataValidation type="list" allowBlank="1" showInputMessage="1" showErrorMessage="1" xr:uid="{A23456F9-C511-41F5-9F23-0FD474709DC4}">
          <x14:formula1>
            <xm:f>FILTROS!$N$2:$N$9</xm:f>
          </x14:formula1>
          <xm:sqref>V2:V1048576</xm:sqref>
        </x14:dataValidation>
        <x14:dataValidation type="list" allowBlank="1" showInputMessage="1" showErrorMessage="1" xr:uid="{B47EDA94-F445-486D-B295-CAF612228615}">
          <x14:formula1>
            <xm:f>FILTROS!#REF!</xm:f>
          </x14:formula1>
          <xm:sqref>AB2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6FE4D-035B-4A1B-9CBB-D9AF6CFE0B72}">
  <dimension ref="A1:AT325"/>
  <sheetViews>
    <sheetView tabSelected="1" topLeftCell="Q1" zoomScale="70" zoomScaleNormal="70" workbookViewId="0">
      <pane ySplit="1" topLeftCell="A2" activePane="bottomLeft" state="frozen"/>
      <selection activeCell="U1" sqref="U1"/>
      <selection pane="bottomLeft" activeCell="AE1" sqref="AE1"/>
    </sheetView>
  </sheetViews>
  <sheetFormatPr baseColWidth="10" defaultColWidth="11.42578125" defaultRowHeight="25.5" customHeight="1"/>
  <cols>
    <col min="1" max="1" width="13.28515625" style="165" customWidth="1"/>
    <col min="2" max="4" width="11.42578125" style="164" hidden="1" customWidth="1"/>
    <col min="5" max="6" width="11.42578125" style="165" customWidth="1"/>
    <col min="7" max="7" width="21.28515625" style="165" customWidth="1"/>
    <col min="8" max="8" width="9.85546875" style="169" customWidth="1"/>
    <col min="9" max="9" width="18.42578125" style="169" customWidth="1"/>
    <col min="10" max="10" width="33" style="171" customWidth="1"/>
    <col min="11" max="11" width="7.5703125" style="169" customWidth="1"/>
    <col min="12" max="12" width="14.42578125" style="169" customWidth="1"/>
    <col min="13" max="13" width="34.28515625" style="169" customWidth="1"/>
    <col min="14" max="14" width="19.140625" style="207" customWidth="1"/>
    <col min="15" max="15" width="17" style="165" customWidth="1"/>
    <col min="16" max="16" width="12.140625" style="169" customWidth="1"/>
    <col min="17" max="17" width="11" style="169" customWidth="1"/>
    <col min="18" max="18" width="15.5703125" style="169" customWidth="1"/>
    <col min="19" max="19" width="14.85546875" style="165" customWidth="1"/>
    <col min="20" max="20" width="15.140625" style="169" customWidth="1"/>
    <col min="21" max="21" width="13.7109375" style="169" customWidth="1"/>
    <col min="22" max="22" width="13.5703125" style="169" customWidth="1"/>
    <col min="23" max="23" width="12.7109375" style="170" customWidth="1"/>
    <col min="24" max="24" width="10.28515625" style="169" customWidth="1"/>
    <col min="25" max="25" width="12" style="170" customWidth="1"/>
    <col min="26" max="26" width="9.7109375" style="165" customWidth="1"/>
    <col min="27" max="27" width="10.7109375" style="169" customWidth="1"/>
    <col min="28" max="28" width="11.42578125" style="172" customWidth="1"/>
    <col min="29" max="30" width="11.42578125" style="164" customWidth="1"/>
    <col min="31" max="31" width="11.42578125" style="249" customWidth="1"/>
    <col min="32" max="32" width="11.42578125" style="169" customWidth="1"/>
    <col min="33" max="33" width="29.28515625" style="169" customWidth="1"/>
    <col min="34" max="34" width="14.7109375" style="170" customWidth="1"/>
    <col min="35" max="35" width="11.42578125" style="164" customWidth="1"/>
    <col min="36" max="36" width="11.42578125" style="173" customWidth="1"/>
    <col min="37" max="39" width="11.42578125" style="164" customWidth="1"/>
    <col min="40" max="40" width="11.42578125" style="173" hidden="1" customWidth="1"/>
    <col min="41" max="41" width="11.42578125" style="164" hidden="1" customWidth="1"/>
    <col min="42" max="42" width="11.140625" style="164" hidden="1" customWidth="1"/>
    <col min="43" max="44" width="11.42578125" style="164" customWidth="1"/>
    <col min="45" max="45" width="11.42578125" style="196" customWidth="1"/>
    <col min="46" max="49" width="11.42578125" style="200" customWidth="1"/>
    <col min="50" max="16384" width="11.42578125" style="200"/>
  </cols>
  <sheetData>
    <row r="1" spans="1:45" s="199" customFormat="1" ht="25.5" customHeight="1">
      <c r="A1" s="174" t="s">
        <v>0</v>
      </c>
      <c r="B1" s="174">
        <v>1</v>
      </c>
      <c r="C1" s="174">
        <v>2</v>
      </c>
      <c r="D1" s="174">
        <v>3</v>
      </c>
      <c r="E1" s="174" t="s">
        <v>1</v>
      </c>
      <c r="F1" s="174" t="s">
        <v>2</v>
      </c>
      <c r="G1" s="175" t="s">
        <v>3</v>
      </c>
      <c r="H1" s="176" t="s">
        <v>5</v>
      </c>
      <c r="I1" s="174" t="s">
        <v>43</v>
      </c>
      <c r="J1" s="174" t="s">
        <v>4</v>
      </c>
      <c r="K1" s="174" t="s">
        <v>7</v>
      </c>
      <c r="L1" s="174" t="s">
        <v>8</v>
      </c>
      <c r="M1" s="177" t="s">
        <v>9</v>
      </c>
      <c r="N1" s="213" t="s">
        <v>10</v>
      </c>
      <c r="O1" s="174" t="s">
        <v>11</v>
      </c>
      <c r="P1" s="174" t="s">
        <v>12</v>
      </c>
      <c r="Q1" s="174" t="s">
        <v>13</v>
      </c>
      <c r="R1" s="174" t="s">
        <v>44</v>
      </c>
      <c r="S1" s="174" t="s">
        <v>14</v>
      </c>
      <c r="T1" s="174" t="s">
        <v>15</v>
      </c>
      <c r="U1" s="208" t="s">
        <v>16</v>
      </c>
      <c r="V1" s="174" t="s">
        <v>17</v>
      </c>
      <c r="W1" s="178" t="s">
        <v>45</v>
      </c>
      <c r="X1" s="175" t="s">
        <v>46</v>
      </c>
      <c r="Y1" s="178" t="s">
        <v>47</v>
      </c>
      <c r="Z1" s="174" t="s">
        <v>21</v>
      </c>
      <c r="AA1" s="179" t="s">
        <v>22</v>
      </c>
      <c r="AB1" s="180" t="s">
        <v>23</v>
      </c>
      <c r="AC1" s="178" t="s">
        <v>24</v>
      </c>
      <c r="AD1" s="174" t="s">
        <v>25</v>
      </c>
      <c r="AE1" s="246" t="s">
        <v>26</v>
      </c>
      <c r="AF1" s="174" t="s">
        <v>27</v>
      </c>
      <c r="AG1" s="177" t="s">
        <v>28</v>
      </c>
      <c r="AH1" s="178" t="s">
        <v>29</v>
      </c>
      <c r="AI1" s="174" t="s">
        <v>30</v>
      </c>
      <c r="AJ1" s="175" t="s">
        <v>31</v>
      </c>
      <c r="AK1" s="174" t="s">
        <v>32</v>
      </c>
      <c r="AL1" s="174" t="s">
        <v>48</v>
      </c>
      <c r="AM1" s="174" t="s">
        <v>34</v>
      </c>
      <c r="AN1" s="175" t="s">
        <v>35</v>
      </c>
      <c r="AO1" s="174" t="s">
        <v>36</v>
      </c>
      <c r="AP1" s="174" t="s">
        <v>37</v>
      </c>
      <c r="AQ1" s="174" t="s">
        <v>38</v>
      </c>
      <c r="AR1" s="174" t="s">
        <v>39</v>
      </c>
      <c r="AS1" s="201" t="s">
        <v>40</v>
      </c>
    </row>
    <row r="2" spans="1:45" ht="25.5" customHeight="1">
      <c r="A2" s="165" t="str">
        <f t="shared" ref="A2:A65" si="0">CONCATENATE(B2,"-",C2,D2)</f>
        <v>AU-STD3190</v>
      </c>
      <c r="B2" s="164" t="s">
        <v>49</v>
      </c>
      <c r="C2" s="164" t="str">
        <f>IF(Q2=FILTROS!$G$2,"PT",IF(Q2=FILTROS!$G$3,"RC",IF(Q2=FILTROS!$G$4,"QJ",IF(Q2=FILTROS!$G$5,"FT",IF(Q2=FILTROS!$G$6,"STD","SIN ASIGNAR")))))</f>
        <v>STD</v>
      </c>
      <c r="D2" s="164">
        <v>3190</v>
      </c>
      <c r="E2" s="165" t="s">
        <v>9</v>
      </c>
      <c r="F2" s="165" t="s">
        <v>50</v>
      </c>
      <c r="G2" s="165" t="s">
        <v>317</v>
      </c>
      <c r="H2" s="169" t="s">
        <v>51</v>
      </c>
      <c r="I2" s="169">
        <v>52845960</v>
      </c>
      <c r="J2" s="171" t="s">
        <v>249</v>
      </c>
      <c r="K2" s="169">
        <v>40</v>
      </c>
      <c r="L2" s="169">
        <v>3142129823</v>
      </c>
      <c r="M2" s="181" t="s">
        <v>318</v>
      </c>
      <c r="N2" s="165" t="s">
        <v>53</v>
      </c>
      <c r="O2" s="214" t="s">
        <v>54</v>
      </c>
      <c r="P2" s="169" t="s">
        <v>55</v>
      </c>
      <c r="Q2" s="169" t="s">
        <v>56</v>
      </c>
      <c r="R2" s="169" t="s">
        <v>57</v>
      </c>
      <c r="S2" s="165" t="s">
        <v>58</v>
      </c>
      <c r="T2" s="169" t="s">
        <v>59</v>
      </c>
      <c r="U2" s="169" t="s">
        <v>161</v>
      </c>
      <c r="V2" s="169" t="s">
        <v>60</v>
      </c>
      <c r="W2" s="170">
        <v>44862</v>
      </c>
      <c r="X2" s="169">
        <v>0</v>
      </c>
      <c r="Y2" s="170">
        <f t="shared" ref="Y2:Y65" si="1">WORKDAY.INTL(W2,X2,1)</f>
        <v>44862</v>
      </c>
      <c r="Z2" s="165" t="s">
        <v>61</v>
      </c>
      <c r="AB2" s="168">
        <f t="shared" ref="AB2:AB65" si="2">IFERROR(AA2-W2,0)</f>
        <v>-44862</v>
      </c>
      <c r="AC2" s="167" t="str">
        <f t="shared" ref="AC2:AC65" si="3">IF(AB2&lt;=1,"OPORTUNA",IF(AB2&lt;-1,"0","NO OPORTUNA"))</f>
        <v>OPORTUNA</v>
      </c>
      <c r="AD2" s="165" t="str">
        <f t="shared" ref="AD2:AD65" si="4">IF(ISBLANK(AG2),AM2,"Cerrado")</f>
        <v>Cerrado</v>
      </c>
      <c r="AE2" s="247" t="s">
        <v>71</v>
      </c>
      <c r="AF2" s="169" t="s">
        <v>65</v>
      </c>
      <c r="AG2" s="165" t="s">
        <v>319</v>
      </c>
      <c r="AH2" s="170">
        <v>44862</v>
      </c>
      <c r="AI2" s="165">
        <f t="shared" ref="AI2:AI65" si="5">MONTH(AH2)</f>
        <v>10</v>
      </c>
      <c r="AJ2" s="166">
        <f t="shared" ref="AJ2:AJ65" si="6">AH2-W2</f>
        <v>0</v>
      </c>
      <c r="AK2" s="165" t="str">
        <f>IF(Y2&gt;=AH2,$AP$4,$AP$5)</f>
        <v>OPORTUNA</v>
      </c>
      <c r="AM2" s="165" t="str" cm="1">
        <f t="array" aca="1" ref="AM2" ca="1">_xlfn.IFS(AN2&lt;0,"Vencido",AN2=0,"Vence hoy",AN2&lt;4,"Por vencer",AN2&gt;3,"Pendiente")</f>
        <v>Vencido</v>
      </c>
      <c r="AN2" s="166">
        <f ca="1">Y2-$AP$2</f>
        <v>-14</v>
      </c>
      <c r="AO2" s="164" t="s">
        <v>41</v>
      </c>
      <c r="AP2" s="243">
        <f ca="1">TODAY()</f>
        <v>44876</v>
      </c>
      <c r="AQ2" s="165">
        <f t="shared" ref="AQ2:AQ65" si="7">MONTH(W2)</f>
        <v>10</v>
      </c>
      <c r="AR2" s="165">
        <f t="shared" ref="AR2:AR65" si="8">YEAR(W2)</f>
        <v>2022</v>
      </c>
      <c r="AS2" s="184">
        <f t="shared" ref="AS2:AS65" si="9">DAY(W2)</f>
        <v>28</v>
      </c>
    </row>
    <row r="3" spans="1:45" ht="25.5" customHeight="1">
      <c r="A3" s="165" t="str">
        <f t="shared" si="0"/>
        <v>AU-STD3193</v>
      </c>
      <c r="B3" s="164" t="s">
        <v>49</v>
      </c>
      <c r="C3" s="164" t="str">
        <f>IF(Q3=FILTROS!$G$2,"PT",IF(Q3=FILTROS!$G$3,"RC",IF(Q3=FILTROS!$G$4,"QJ",IF(Q3=FILTROS!$G$5,"FT",IF(Q3=FILTROS!$G$6,"STD","SIN ASIGNAR")))))</f>
        <v>STD</v>
      </c>
      <c r="D3" s="164">
        <v>3193</v>
      </c>
      <c r="E3" s="165" t="s">
        <v>9</v>
      </c>
      <c r="F3" s="165" t="s">
        <v>50</v>
      </c>
      <c r="G3" s="165" t="s">
        <v>326</v>
      </c>
      <c r="H3" s="169" t="s">
        <v>51</v>
      </c>
      <c r="I3" s="169">
        <v>17024196</v>
      </c>
      <c r="J3" s="171" t="s">
        <v>327</v>
      </c>
      <c r="K3" s="169">
        <v>83</v>
      </c>
      <c r="L3" s="169">
        <v>3125284927</v>
      </c>
      <c r="M3" s="181" t="s">
        <v>52</v>
      </c>
      <c r="N3" s="165" t="s">
        <v>53</v>
      </c>
      <c r="O3" s="214" t="s">
        <v>54</v>
      </c>
      <c r="P3" s="169" t="s">
        <v>55</v>
      </c>
      <c r="Q3" s="169" t="s">
        <v>56</v>
      </c>
      <c r="R3" s="169" t="s">
        <v>57</v>
      </c>
      <c r="S3" s="165" t="s">
        <v>58</v>
      </c>
      <c r="T3" s="169" t="s">
        <v>59</v>
      </c>
      <c r="U3" s="169" t="s">
        <v>154</v>
      </c>
      <c r="V3" s="169" t="s">
        <v>60</v>
      </c>
      <c r="W3" s="170">
        <v>44862</v>
      </c>
      <c r="X3" s="169">
        <v>2</v>
      </c>
      <c r="Y3" s="170">
        <f t="shared" si="1"/>
        <v>44866</v>
      </c>
      <c r="Z3" s="165" t="s">
        <v>61</v>
      </c>
      <c r="AB3" s="168">
        <f t="shared" si="2"/>
        <v>-44862</v>
      </c>
      <c r="AC3" s="167" t="str">
        <f t="shared" si="3"/>
        <v>OPORTUNA</v>
      </c>
      <c r="AD3" s="165" t="str">
        <f t="shared" si="4"/>
        <v>Cerrado</v>
      </c>
      <c r="AE3" s="247" t="s">
        <v>62</v>
      </c>
      <c r="AF3" s="169" t="s">
        <v>65</v>
      </c>
      <c r="AG3" s="165" t="s">
        <v>328</v>
      </c>
      <c r="AH3" s="170">
        <v>44866</v>
      </c>
      <c r="AI3" s="165">
        <f t="shared" si="5"/>
        <v>11</v>
      </c>
      <c r="AJ3" s="166">
        <f t="shared" si="6"/>
        <v>4</v>
      </c>
      <c r="AK3" s="165" t="str">
        <f t="shared" ref="AK3:AK12" si="10">IF(Y3&gt;=AH3,$AP$4,$AP$5)</f>
        <v>OPORTUNA</v>
      </c>
      <c r="AM3" s="165" t="str" cm="1">
        <f t="array" aca="1" ref="AM3" ca="1">_xlfn.IFS(AN3&lt;0,"Vencido",AN3=0,"Vence hoy",AN3&lt;4,"Por vencer",AN3&gt;3,"Pendiente")</f>
        <v>Vencido</v>
      </c>
      <c r="AN3" s="166">
        <f t="shared" ref="AN3:AN12" ca="1" si="11">Y3-$AP$2</f>
        <v>-10</v>
      </c>
      <c r="AQ3" s="165">
        <f t="shared" si="7"/>
        <v>10</v>
      </c>
      <c r="AR3" s="165">
        <f t="shared" si="8"/>
        <v>2022</v>
      </c>
      <c r="AS3" s="184">
        <f t="shared" si="9"/>
        <v>28</v>
      </c>
    </row>
    <row r="4" spans="1:45" ht="25.5" customHeight="1">
      <c r="A4" s="165" t="str">
        <f t="shared" si="0"/>
        <v>AU-STD3194</v>
      </c>
      <c r="B4" s="164" t="s">
        <v>49</v>
      </c>
      <c r="C4" s="164" t="str">
        <f>IF(Q4=FILTROS!$G$2,"PT",IF(Q4=FILTROS!$G$3,"RC",IF(Q4=FILTROS!$G$4,"QJ",IF(Q4=FILTROS!$G$5,"FT",IF(Q4=FILTROS!$G$6,"STD","SIN ASIGNAR")))))</f>
        <v>STD</v>
      </c>
      <c r="D4" s="164">
        <v>3194</v>
      </c>
      <c r="E4" s="165" t="s">
        <v>9</v>
      </c>
      <c r="F4" s="165" t="s">
        <v>50</v>
      </c>
      <c r="G4" s="165" t="s">
        <v>329</v>
      </c>
      <c r="H4" s="169" t="s">
        <v>51</v>
      </c>
      <c r="I4" s="169">
        <v>11338933</v>
      </c>
      <c r="J4" s="171" t="s">
        <v>300</v>
      </c>
      <c r="K4" s="169">
        <v>61</v>
      </c>
      <c r="L4" s="169">
        <v>3057748501</v>
      </c>
      <c r="M4" s="181" t="s">
        <v>52</v>
      </c>
      <c r="N4" s="165" t="s">
        <v>53</v>
      </c>
      <c r="O4" s="214" t="s">
        <v>54</v>
      </c>
      <c r="P4" s="169" t="s">
        <v>55</v>
      </c>
      <c r="Q4" s="169" t="s">
        <v>56</v>
      </c>
      <c r="R4" s="169" t="s">
        <v>57</v>
      </c>
      <c r="S4" s="165" t="s">
        <v>58</v>
      </c>
      <c r="T4" s="169" t="s">
        <v>59</v>
      </c>
      <c r="U4" s="169" t="s">
        <v>330</v>
      </c>
      <c r="V4" s="169" t="s">
        <v>60</v>
      </c>
      <c r="W4" s="170">
        <v>44862</v>
      </c>
      <c r="X4" s="169">
        <v>2</v>
      </c>
      <c r="Y4" s="170">
        <f t="shared" si="1"/>
        <v>44866</v>
      </c>
      <c r="Z4" s="165" t="s">
        <v>61</v>
      </c>
      <c r="AB4" s="168">
        <f t="shared" si="2"/>
        <v>-44862</v>
      </c>
      <c r="AC4" s="167" t="str">
        <f t="shared" si="3"/>
        <v>OPORTUNA</v>
      </c>
      <c r="AD4" s="165" t="str">
        <f t="shared" si="4"/>
        <v>Cerrado</v>
      </c>
      <c r="AE4" s="247" t="s">
        <v>62</v>
      </c>
      <c r="AF4" s="169" t="s">
        <v>66</v>
      </c>
      <c r="AG4" s="165" t="s">
        <v>331</v>
      </c>
      <c r="AH4" s="170">
        <v>44866</v>
      </c>
      <c r="AI4" s="165">
        <f t="shared" si="5"/>
        <v>11</v>
      </c>
      <c r="AJ4" s="166">
        <f t="shared" si="6"/>
        <v>4</v>
      </c>
      <c r="AK4" s="165" t="str">
        <f t="shared" si="10"/>
        <v>OPORTUNA</v>
      </c>
      <c r="AM4" s="165" t="str" cm="1">
        <f t="array" aca="1" ref="AM4" ca="1">_xlfn.IFS(AN4&lt;0,"Vencido",AN4=0,"Vence hoy",AN4&lt;4,"Por vencer",AN4&gt;3,"Pendiente")</f>
        <v>Vencido</v>
      </c>
      <c r="AN4" s="166">
        <f t="shared" ca="1" si="11"/>
        <v>-10</v>
      </c>
      <c r="AP4" s="164" t="s">
        <v>32</v>
      </c>
      <c r="AQ4" s="165">
        <f t="shared" si="7"/>
        <v>10</v>
      </c>
      <c r="AR4" s="165">
        <f t="shared" si="8"/>
        <v>2022</v>
      </c>
      <c r="AS4" s="184">
        <f t="shared" si="9"/>
        <v>28</v>
      </c>
    </row>
    <row r="5" spans="1:45" ht="25.5" customHeight="1">
      <c r="A5" s="165" t="str">
        <f t="shared" si="0"/>
        <v>AU-STD3195</v>
      </c>
      <c r="B5" s="164" t="s">
        <v>49</v>
      </c>
      <c r="C5" s="164" t="str">
        <f>IF(Q5=FILTROS!$G$2,"PT",IF(Q5=FILTROS!$G$3,"RC",IF(Q5=FILTROS!$G$4,"QJ",IF(Q5=FILTROS!$G$5,"FT",IF(Q5=FILTROS!$G$6,"STD","SIN ASIGNAR")))))</f>
        <v>STD</v>
      </c>
      <c r="D5" s="164">
        <v>3195</v>
      </c>
      <c r="E5" s="165" t="s">
        <v>9</v>
      </c>
      <c r="F5" s="165" t="s">
        <v>50</v>
      </c>
      <c r="G5" s="165" t="s">
        <v>332</v>
      </c>
      <c r="H5" s="169" t="s">
        <v>105</v>
      </c>
      <c r="I5" s="169">
        <v>1012357768</v>
      </c>
      <c r="J5" s="171" t="s">
        <v>333</v>
      </c>
      <c r="K5" s="169">
        <v>15</v>
      </c>
      <c r="L5" s="169">
        <v>3507789570</v>
      </c>
      <c r="M5" s="181" t="s">
        <v>52</v>
      </c>
      <c r="N5" s="165" t="s">
        <v>53</v>
      </c>
      <c r="O5" s="214" t="s">
        <v>54</v>
      </c>
      <c r="P5" s="169" t="s">
        <v>55</v>
      </c>
      <c r="Q5" s="169" t="s">
        <v>56</v>
      </c>
      <c r="R5" s="169" t="s">
        <v>57</v>
      </c>
      <c r="S5" s="165" t="s">
        <v>58</v>
      </c>
      <c r="T5" s="169" t="s">
        <v>98</v>
      </c>
      <c r="U5" s="169" t="s">
        <v>334</v>
      </c>
      <c r="V5" s="169" t="s">
        <v>60</v>
      </c>
      <c r="W5" s="170">
        <v>44862</v>
      </c>
      <c r="X5" s="169">
        <v>2</v>
      </c>
      <c r="Y5" s="170">
        <f t="shared" si="1"/>
        <v>44866</v>
      </c>
      <c r="Z5" s="165" t="s">
        <v>61</v>
      </c>
      <c r="AB5" s="168">
        <f t="shared" si="2"/>
        <v>-44862</v>
      </c>
      <c r="AC5" s="167" t="str">
        <f t="shared" si="3"/>
        <v>OPORTUNA</v>
      </c>
      <c r="AD5" s="165" t="str">
        <f t="shared" si="4"/>
        <v>Cerrado</v>
      </c>
      <c r="AE5" s="247" t="s">
        <v>62</v>
      </c>
      <c r="AF5" s="169" t="s">
        <v>63</v>
      </c>
      <c r="AG5" s="165" t="s">
        <v>335</v>
      </c>
      <c r="AH5" s="170">
        <v>44866</v>
      </c>
      <c r="AI5" s="165">
        <f t="shared" si="5"/>
        <v>11</v>
      </c>
      <c r="AJ5" s="166">
        <f t="shared" si="6"/>
        <v>4</v>
      </c>
      <c r="AK5" s="165" t="str">
        <f t="shared" si="10"/>
        <v>OPORTUNA</v>
      </c>
      <c r="AM5" s="165" t="str" cm="1">
        <f t="array" aca="1" ref="AM5" ca="1">_xlfn.IFS(AN5&lt;0,"Vencido",AN5=0,"Vence hoy",AN5&lt;4,"Por vencer",AN5&gt;3,"Pendiente")</f>
        <v>Vencido</v>
      </c>
      <c r="AN5" s="166">
        <f t="shared" ca="1" si="11"/>
        <v>-10</v>
      </c>
      <c r="AP5" s="164" t="s">
        <v>42</v>
      </c>
      <c r="AQ5" s="165">
        <f t="shared" si="7"/>
        <v>10</v>
      </c>
      <c r="AR5" s="165">
        <f t="shared" si="8"/>
        <v>2022</v>
      </c>
      <c r="AS5" s="184">
        <f t="shared" si="9"/>
        <v>28</v>
      </c>
    </row>
    <row r="6" spans="1:45" ht="25.5" customHeight="1">
      <c r="A6" s="165" t="str">
        <f t="shared" si="0"/>
        <v>AU-STD3196</v>
      </c>
      <c r="B6" s="164" t="s">
        <v>49</v>
      </c>
      <c r="C6" s="164" t="str">
        <f>IF(Q6=FILTROS!$G$2,"PT",IF(Q6=FILTROS!$G$3,"RC",IF(Q6=FILTROS!$G$4,"QJ",IF(Q6=FILTROS!$G$5,"FT",IF(Q6=FILTROS!$G$6,"STD","SIN ASIGNAR")))))</f>
        <v>STD</v>
      </c>
      <c r="D6" s="164">
        <v>3196</v>
      </c>
      <c r="E6" s="165" t="s">
        <v>9</v>
      </c>
      <c r="F6" s="165" t="s">
        <v>50</v>
      </c>
      <c r="G6" s="165" t="s">
        <v>336</v>
      </c>
      <c r="H6" s="169" t="s">
        <v>51</v>
      </c>
      <c r="I6" s="169">
        <v>1014209760</v>
      </c>
      <c r="J6" s="171" t="s">
        <v>337</v>
      </c>
      <c r="K6" s="169">
        <v>32</v>
      </c>
      <c r="L6" s="169">
        <v>3228312348</v>
      </c>
      <c r="M6" s="181" t="s">
        <v>52</v>
      </c>
      <c r="N6" s="165" t="s">
        <v>53</v>
      </c>
      <c r="O6" s="214" t="s">
        <v>54</v>
      </c>
      <c r="P6" s="169" t="s">
        <v>55</v>
      </c>
      <c r="Q6" s="169" t="s">
        <v>56</v>
      </c>
      <c r="R6" s="169" t="s">
        <v>57</v>
      </c>
      <c r="S6" s="165" t="s">
        <v>58</v>
      </c>
      <c r="T6" s="169" t="s">
        <v>59</v>
      </c>
      <c r="U6" s="169" t="s">
        <v>338</v>
      </c>
      <c r="V6" s="169" t="s">
        <v>60</v>
      </c>
      <c r="W6" s="170">
        <v>44862</v>
      </c>
      <c r="X6" s="169">
        <v>3</v>
      </c>
      <c r="Y6" s="170">
        <f t="shared" si="1"/>
        <v>44867</v>
      </c>
      <c r="Z6" s="165" t="s">
        <v>61</v>
      </c>
      <c r="AB6" s="168">
        <f t="shared" si="2"/>
        <v>-44862</v>
      </c>
      <c r="AC6" s="167" t="str">
        <f t="shared" si="3"/>
        <v>OPORTUNA</v>
      </c>
      <c r="AD6" s="165" t="str">
        <f t="shared" si="4"/>
        <v>Cerrado</v>
      </c>
      <c r="AE6" s="248" t="s">
        <v>62</v>
      </c>
      <c r="AF6" s="169" t="s">
        <v>65</v>
      </c>
      <c r="AG6" s="165" t="s">
        <v>339</v>
      </c>
      <c r="AH6" s="170">
        <v>44867</v>
      </c>
      <c r="AI6" s="165">
        <f t="shared" si="5"/>
        <v>11</v>
      </c>
      <c r="AJ6" s="166">
        <f t="shared" si="6"/>
        <v>5</v>
      </c>
      <c r="AK6" s="165" t="str">
        <f t="shared" si="10"/>
        <v>OPORTUNA</v>
      </c>
      <c r="AM6" s="165" t="str" cm="1">
        <f t="array" aca="1" ref="AM6" ca="1">_xlfn.IFS(AN6&lt;0,"Vencido",AN6=0,"Vence hoy",AN6&lt;4,"Por vencer",AN6&gt;3,"Pendiente")</f>
        <v>Vencido</v>
      </c>
      <c r="AN6" s="166">
        <f t="shared" ca="1" si="11"/>
        <v>-9</v>
      </c>
      <c r="AQ6" s="165">
        <f t="shared" si="7"/>
        <v>10</v>
      </c>
      <c r="AR6" s="165">
        <f t="shared" si="8"/>
        <v>2022</v>
      </c>
      <c r="AS6" s="184">
        <f t="shared" si="9"/>
        <v>28</v>
      </c>
    </row>
    <row r="7" spans="1:45" ht="25.5" customHeight="1">
      <c r="A7" s="165" t="str">
        <f t="shared" si="0"/>
        <v>AU-STD3197</v>
      </c>
      <c r="B7" s="164" t="s">
        <v>49</v>
      </c>
      <c r="C7" s="164" t="str">
        <f>IF(Q7=FILTROS!$G$2,"PT",IF(Q7=FILTROS!$G$3,"RC",IF(Q7=FILTROS!$G$4,"QJ",IF(Q7=FILTROS!$G$5,"FT",IF(Q7=FILTROS!$G$6,"STD","SIN ASIGNAR")))))</f>
        <v>STD</v>
      </c>
      <c r="D7" s="164">
        <v>3197</v>
      </c>
      <c r="E7" s="165" t="s">
        <v>9</v>
      </c>
      <c r="F7" s="165" t="s">
        <v>50</v>
      </c>
      <c r="G7" s="165" t="s">
        <v>340</v>
      </c>
      <c r="H7" s="169" t="s">
        <v>51</v>
      </c>
      <c r="I7" s="169">
        <v>39795226</v>
      </c>
      <c r="J7" s="171" t="s">
        <v>341</v>
      </c>
      <c r="K7" s="169">
        <v>53</v>
      </c>
      <c r="L7" s="169">
        <v>3158272710</v>
      </c>
      <c r="M7" s="181" t="s">
        <v>52</v>
      </c>
      <c r="N7" s="165" t="s">
        <v>53</v>
      </c>
      <c r="O7" s="214" t="s">
        <v>54</v>
      </c>
      <c r="P7" s="169" t="s">
        <v>55</v>
      </c>
      <c r="Q7" s="169" t="s">
        <v>56</v>
      </c>
      <c r="R7" s="169" t="s">
        <v>57</v>
      </c>
      <c r="S7" s="165" t="s">
        <v>58</v>
      </c>
      <c r="T7" s="169" t="s">
        <v>59</v>
      </c>
      <c r="U7" s="169" t="s">
        <v>154</v>
      </c>
      <c r="V7" s="169" t="s">
        <v>60</v>
      </c>
      <c r="W7" s="170">
        <v>44862</v>
      </c>
      <c r="X7" s="169">
        <v>3</v>
      </c>
      <c r="Y7" s="170">
        <f t="shared" si="1"/>
        <v>44867</v>
      </c>
      <c r="Z7" s="165" t="s">
        <v>61</v>
      </c>
      <c r="AB7" s="168">
        <f t="shared" si="2"/>
        <v>-44862</v>
      </c>
      <c r="AC7" s="167" t="str">
        <f t="shared" si="3"/>
        <v>OPORTUNA</v>
      </c>
      <c r="AD7" s="165" t="str">
        <f t="shared" si="4"/>
        <v>Cerrado</v>
      </c>
      <c r="AE7" s="248" t="s">
        <v>62</v>
      </c>
      <c r="AF7" s="169" t="s">
        <v>66</v>
      </c>
      <c r="AG7" s="165" t="s">
        <v>342</v>
      </c>
      <c r="AH7" s="170">
        <v>44867</v>
      </c>
      <c r="AI7" s="165">
        <f t="shared" si="5"/>
        <v>11</v>
      </c>
      <c r="AJ7" s="166">
        <f t="shared" si="6"/>
        <v>5</v>
      </c>
      <c r="AK7" s="165" t="str">
        <f t="shared" si="10"/>
        <v>OPORTUNA</v>
      </c>
      <c r="AM7" s="165" t="str" cm="1">
        <f t="array" aca="1" ref="AM7" ca="1">_xlfn.IFS(AN7&lt;0,"Vencido",AN7=0,"Vence hoy",AN7&lt;4,"Por vencer",AN7&gt;3,"Pendiente")</f>
        <v>Vencido</v>
      </c>
      <c r="AN7" s="166">
        <f t="shared" ca="1" si="11"/>
        <v>-9</v>
      </c>
      <c r="AQ7" s="165">
        <f t="shared" si="7"/>
        <v>10</v>
      </c>
      <c r="AR7" s="165">
        <f t="shared" si="8"/>
        <v>2022</v>
      </c>
      <c r="AS7" s="184">
        <f t="shared" si="9"/>
        <v>28</v>
      </c>
    </row>
    <row r="8" spans="1:45" ht="25.5" customHeight="1">
      <c r="A8" s="165" t="str">
        <f t="shared" si="0"/>
        <v>AU-STD3248</v>
      </c>
      <c r="B8" s="164" t="s">
        <v>49</v>
      </c>
      <c r="C8" s="164" t="str">
        <f>IF(Q8=FILTROS!$G$2,"PT",IF(Q8=FILTROS!$G$3,"RC",IF(Q8=FILTROS!$G$4,"QJ",IF(Q8=FILTROS!$G$5,"FT",IF(Q8=FILTROS!$G$6,"STD","SIN ASIGNAR")))))</f>
        <v>STD</v>
      </c>
      <c r="D8" s="164">
        <v>3248</v>
      </c>
      <c r="E8" s="165" t="s">
        <v>9</v>
      </c>
      <c r="F8" s="165" t="s">
        <v>50</v>
      </c>
      <c r="G8" s="165" t="s">
        <v>515</v>
      </c>
      <c r="H8" s="169" t="s">
        <v>51</v>
      </c>
      <c r="I8" s="169">
        <v>57579</v>
      </c>
      <c r="J8" s="171" t="s">
        <v>516</v>
      </c>
      <c r="K8" s="169">
        <v>94</v>
      </c>
      <c r="L8" s="169">
        <v>3158604981</v>
      </c>
      <c r="M8" s="181" t="s">
        <v>52</v>
      </c>
      <c r="N8" s="165" t="s">
        <v>53</v>
      </c>
      <c r="O8" s="214" t="s">
        <v>54</v>
      </c>
      <c r="P8" s="169" t="s">
        <v>55</v>
      </c>
      <c r="Q8" s="169" t="s">
        <v>56</v>
      </c>
      <c r="R8" s="169" t="s">
        <v>57</v>
      </c>
      <c r="S8" s="165" t="s">
        <v>58</v>
      </c>
      <c r="T8" s="169" t="s">
        <v>59</v>
      </c>
      <c r="U8" s="169" t="s">
        <v>517</v>
      </c>
      <c r="V8" s="169" t="s">
        <v>60</v>
      </c>
      <c r="W8" s="170">
        <v>44862</v>
      </c>
      <c r="X8" s="169">
        <v>1</v>
      </c>
      <c r="Y8" s="170">
        <f t="shared" si="1"/>
        <v>44865</v>
      </c>
      <c r="Z8" s="165" t="s">
        <v>61</v>
      </c>
      <c r="AA8" s="203"/>
      <c r="AB8" s="168">
        <f t="shared" si="2"/>
        <v>-44862</v>
      </c>
      <c r="AC8" s="167" t="str">
        <f t="shared" si="3"/>
        <v>OPORTUNA</v>
      </c>
      <c r="AD8" s="165" t="str">
        <f t="shared" si="4"/>
        <v>Cerrado</v>
      </c>
      <c r="AE8" s="247" t="s">
        <v>62</v>
      </c>
      <c r="AF8" s="169" t="s">
        <v>63</v>
      </c>
      <c r="AG8" s="165" t="s">
        <v>518</v>
      </c>
      <c r="AH8" s="170">
        <v>44865</v>
      </c>
      <c r="AI8" s="165">
        <f t="shared" si="5"/>
        <v>10</v>
      </c>
      <c r="AJ8" s="166">
        <f t="shared" si="6"/>
        <v>3</v>
      </c>
      <c r="AK8" s="165" t="str">
        <f t="shared" si="10"/>
        <v>OPORTUNA</v>
      </c>
      <c r="AM8" s="165" t="str" cm="1">
        <f t="array" aca="1" ref="AM8" ca="1">_xlfn.IFS(AN8&lt;0,"Vencido",AN8=0,"Vence hoy",AN8&lt;4,"Por vencer",AN8&gt;3,"Pendiente")</f>
        <v>Vencido</v>
      </c>
      <c r="AN8" s="166">
        <f t="shared" ca="1" si="11"/>
        <v>-11</v>
      </c>
      <c r="AQ8" s="165">
        <f t="shared" si="7"/>
        <v>10</v>
      </c>
      <c r="AR8" s="165">
        <f t="shared" si="8"/>
        <v>2022</v>
      </c>
      <c r="AS8" s="184">
        <f t="shared" si="9"/>
        <v>28</v>
      </c>
    </row>
    <row r="9" spans="1:45" ht="25.5" customHeight="1">
      <c r="A9" s="165" t="str">
        <f t="shared" si="0"/>
        <v>AU-STD3199</v>
      </c>
      <c r="B9" s="164" t="s">
        <v>49</v>
      </c>
      <c r="C9" s="164" t="str">
        <f>IF(Q9=FILTROS!$G$2,"PT",IF(Q9=FILTROS!$G$3,"RC",IF(Q9=FILTROS!$G$4,"QJ",IF(Q9=FILTROS!$G$5,"FT",IF(Q9=FILTROS!$G$6,"STD","SIN ASIGNAR")))))</f>
        <v>STD</v>
      </c>
      <c r="D9" s="164">
        <v>3199</v>
      </c>
      <c r="E9" s="165" t="s">
        <v>9</v>
      </c>
      <c r="F9" s="165" t="s">
        <v>50</v>
      </c>
      <c r="G9" s="165" t="s">
        <v>346</v>
      </c>
      <c r="H9" s="169" t="s">
        <v>51</v>
      </c>
      <c r="I9" s="169">
        <v>1013592297</v>
      </c>
      <c r="J9" s="171" t="s">
        <v>293</v>
      </c>
      <c r="K9" s="169">
        <v>34</v>
      </c>
      <c r="L9" s="169">
        <v>3123454325</v>
      </c>
      <c r="M9" s="181" t="s">
        <v>52</v>
      </c>
      <c r="N9" s="165" t="s">
        <v>53</v>
      </c>
      <c r="O9" s="214" t="s">
        <v>54</v>
      </c>
      <c r="P9" s="169" t="s">
        <v>55</v>
      </c>
      <c r="Q9" s="169" t="s">
        <v>56</v>
      </c>
      <c r="R9" s="169" t="s">
        <v>57</v>
      </c>
      <c r="S9" s="165" t="s">
        <v>58</v>
      </c>
      <c r="T9" s="169" t="s">
        <v>59</v>
      </c>
      <c r="U9" s="169" t="s">
        <v>347</v>
      </c>
      <c r="V9" s="169" t="s">
        <v>60</v>
      </c>
      <c r="W9" s="170">
        <v>44862</v>
      </c>
      <c r="X9" s="169">
        <v>2</v>
      </c>
      <c r="Y9" s="170">
        <f t="shared" si="1"/>
        <v>44866</v>
      </c>
      <c r="Z9" s="165" t="s">
        <v>61</v>
      </c>
      <c r="AB9" s="168">
        <f t="shared" si="2"/>
        <v>-44862</v>
      </c>
      <c r="AC9" s="167" t="str">
        <f t="shared" si="3"/>
        <v>OPORTUNA</v>
      </c>
      <c r="AD9" s="165" t="str">
        <f t="shared" si="4"/>
        <v>Cerrado</v>
      </c>
      <c r="AE9" s="247" t="s">
        <v>62</v>
      </c>
      <c r="AF9" s="169" t="s">
        <v>65</v>
      </c>
      <c r="AG9" s="165" t="s">
        <v>348</v>
      </c>
      <c r="AH9" s="170">
        <v>44866</v>
      </c>
      <c r="AI9" s="165">
        <f t="shared" si="5"/>
        <v>11</v>
      </c>
      <c r="AJ9" s="166">
        <f t="shared" si="6"/>
        <v>4</v>
      </c>
      <c r="AK9" s="165" t="str">
        <f t="shared" si="10"/>
        <v>OPORTUNA</v>
      </c>
      <c r="AM9" s="165" t="str" cm="1">
        <f t="array" aca="1" ref="AM9" ca="1">_xlfn.IFS(AN9&lt;0,"Vencido",AN9=0,"Vence hoy",AN9&lt;4,"Por vencer",AN9&gt;3,"Pendiente")</f>
        <v>Vencido</v>
      </c>
      <c r="AN9" s="166">
        <f t="shared" ca="1" si="11"/>
        <v>-10</v>
      </c>
      <c r="AQ9" s="165">
        <f t="shared" si="7"/>
        <v>10</v>
      </c>
      <c r="AR9" s="165">
        <f t="shared" si="8"/>
        <v>2022</v>
      </c>
      <c r="AS9" s="184">
        <f t="shared" si="9"/>
        <v>28</v>
      </c>
    </row>
    <row r="10" spans="1:45" ht="25.5" customHeight="1">
      <c r="A10" s="165" t="str">
        <f t="shared" si="0"/>
        <v>AU-STD3200</v>
      </c>
      <c r="B10" s="164" t="s">
        <v>49</v>
      </c>
      <c r="C10" s="164" t="str">
        <f>IF(Q10=FILTROS!$G$2,"PT",IF(Q10=FILTROS!$G$3,"RC",IF(Q10=FILTROS!$G$4,"QJ",IF(Q10=FILTROS!$G$5,"FT",IF(Q10=FILTROS!$G$6,"STD","SIN ASIGNAR")))))</f>
        <v>STD</v>
      </c>
      <c r="D10" s="164">
        <v>3200</v>
      </c>
      <c r="E10" s="165" t="s">
        <v>9</v>
      </c>
      <c r="F10" s="165" t="s">
        <v>50</v>
      </c>
      <c r="G10" s="165" t="s">
        <v>349</v>
      </c>
      <c r="H10" s="169" t="s">
        <v>51</v>
      </c>
      <c r="I10" s="169">
        <v>1022425326</v>
      </c>
      <c r="J10" s="171" t="s">
        <v>350</v>
      </c>
      <c r="K10" s="169">
        <v>25</v>
      </c>
      <c r="L10" s="169">
        <v>3222584549</v>
      </c>
      <c r="M10" s="181" t="s">
        <v>52</v>
      </c>
      <c r="N10" s="165" t="s">
        <v>53</v>
      </c>
      <c r="O10" s="214" t="s">
        <v>54</v>
      </c>
      <c r="P10" s="169" t="s">
        <v>55</v>
      </c>
      <c r="Q10" s="169" t="s">
        <v>56</v>
      </c>
      <c r="R10" s="169" t="s">
        <v>57</v>
      </c>
      <c r="S10" s="165" t="s">
        <v>58</v>
      </c>
      <c r="T10" s="169" t="s">
        <v>59</v>
      </c>
      <c r="U10" s="169" t="s">
        <v>351</v>
      </c>
      <c r="V10" s="169" t="s">
        <v>60</v>
      </c>
      <c r="W10" s="170">
        <v>44862</v>
      </c>
      <c r="X10" s="169">
        <v>2</v>
      </c>
      <c r="Y10" s="170">
        <f t="shared" si="1"/>
        <v>44866</v>
      </c>
      <c r="Z10" s="165" t="s">
        <v>61</v>
      </c>
      <c r="AB10" s="168">
        <f t="shared" si="2"/>
        <v>-44862</v>
      </c>
      <c r="AC10" s="167" t="str">
        <f t="shared" si="3"/>
        <v>OPORTUNA</v>
      </c>
      <c r="AD10" s="165" t="str">
        <f t="shared" si="4"/>
        <v>Cerrado</v>
      </c>
      <c r="AE10" s="248" t="s">
        <v>62</v>
      </c>
      <c r="AF10" s="169" t="s">
        <v>66</v>
      </c>
      <c r="AG10" s="205" t="s">
        <v>352</v>
      </c>
      <c r="AH10" s="170">
        <v>44866</v>
      </c>
      <c r="AI10" s="165">
        <f t="shared" si="5"/>
        <v>11</v>
      </c>
      <c r="AJ10" s="166">
        <f t="shared" si="6"/>
        <v>4</v>
      </c>
      <c r="AK10" s="165" t="str">
        <f t="shared" si="10"/>
        <v>OPORTUNA</v>
      </c>
      <c r="AM10" s="165" t="str" cm="1">
        <f t="array" aca="1" ref="AM10" ca="1">_xlfn.IFS(AN10&lt;0,"Vencido",AN10=0,"Vence hoy",AN10&lt;4,"Por vencer",AN10&gt;3,"Pendiente")</f>
        <v>Vencido</v>
      </c>
      <c r="AN10" s="166">
        <f t="shared" ca="1" si="11"/>
        <v>-10</v>
      </c>
      <c r="AQ10" s="165">
        <f t="shared" si="7"/>
        <v>10</v>
      </c>
      <c r="AR10" s="165">
        <f t="shared" si="8"/>
        <v>2022</v>
      </c>
      <c r="AS10" s="184">
        <f t="shared" si="9"/>
        <v>28</v>
      </c>
    </row>
    <row r="11" spans="1:45" ht="25.5" customHeight="1">
      <c r="A11" s="165" t="str">
        <f t="shared" si="0"/>
        <v>AU-STD3201</v>
      </c>
      <c r="B11" s="164" t="s">
        <v>49</v>
      </c>
      <c r="C11" s="164" t="str">
        <f>IF(Q11=FILTROS!$G$2,"PT",IF(Q11=FILTROS!$G$3,"RC",IF(Q11=FILTROS!$G$4,"QJ",IF(Q11=FILTROS!$G$5,"FT",IF(Q11=FILTROS!$G$6,"STD","SIN ASIGNAR")))))</f>
        <v>STD</v>
      </c>
      <c r="D11" s="164">
        <v>3201</v>
      </c>
      <c r="E11" s="165" t="s">
        <v>9</v>
      </c>
      <c r="F11" s="165" t="s">
        <v>50</v>
      </c>
      <c r="G11" s="165" t="s">
        <v>353</v>
      </c>
      <c r="H11" s="169" t="s">
        <v>51</v>
      </c>
      <c r="I11" s="169">
        <v>51606195</v>
      </c>
      <c r="J11" s="171" t="s">
        <v>354</v>
      </c>
      <c r="K11" s="169">
        <v>61</v>
      </c>
      <c r="L11" s="169">
        <v>3125751408</v>
      </c>
      <c r="M11" s="181" t="s">
        <v>52</v>
      </c>
      <c r="N11" s="165" t="s">
        <v>53</v>
      </c>
      <c r="O11" s="214" t="s">
        <v>54</v>
      </c>
      <c r="P11" s="169" t="s">
        <v>55</v>
      </c>
      <c r="Q11" s="169" t="s">
        <v>56</v>
      </c>
      <c r="R11" s="169" t="s">
        <v>57</v>
      </c>
      <c r="S11" s="165" t="s">
        <v>58</v>
      </c>
      <c r="T11" s="169" t="s">
        <v>59</v>
      </c>
      <c r="U11" s="169" t="s">
        <v>355</v>
      </c>
      <c r="V11" s="169" t="s">
        <v>60</v>
      </c>
      <c r="W11" s="170">
        <v>44862</v>
      </c>
      <c r="X11" s="169">
        <v>3</v>
      </c>
      <c r="Y11" s="170">
        <f t="shared" si="1"/>
        <v>44867</v>
      </c>
      <c r="Z11" s="165" t="s">
        <v>61</v>
      </c>
      <c r="AB11" s="168">
        <f t="shared" si="2"/>
        <v>-44862</v>
      </c>
      <c r="AC11" s="167" t="str">
        <f t="shared" si="3"/>
        <v>OPORTUNA</v>
      </c>
      <c r="AD11" s="165" t="str">
        <f t="shared" si="4"/>
        <v>Cerrado</v>
      </c>
      <c r="AE11" s="248" t="s">
        <v>71</v>
      </c>
      <c r="AF11" s="169" t="s">
        <v>63</v>
      </c>
      <c r="AG11" s="165" t="s">
        <v>356</v>
      </c>
      <c r="AH11" s="170">
        <v>44867</v>
      </c>
      <c r="AI11" s="165">
        <f t="shared" si="5"/>
        <v>11</v>
      </c>
      <c r="AJ11" s="166">
        <f t="shared" si="6"/>
        <v>5</v>
      </c>
      <c r="AK11" s="165" t="str">
        <f t="shared" si="10"/>
        <v>OPORTUNA</v>
      </c>
      <c r="AM11" s="165" t="str" cm="1">
        <f t="array" aca="1" ref="AM11" ca="1">_xlfn.IFS(AN11&lt;0,"Vencido",AN11=0,"Vence hoy",AN11&lt;4,"Por vencer",AN11&gt;3,"Pendiente")</f>
        <v>Vencido</v>
      </c>
      <c r="AN11" s="166">
        <f t="shared" ca="1" si="11"/>
        <v>-9</v>
      </c>
      <c r="AQ11" s="165">
        <f t="shared" si="7"/>
        <v>10</v>
      </c>
      <c r="AR11" s="165">
        <f t="shared" si="8"/>
        <v>2022</v>
      </c>
      <c r="AS11" s="184">
        <f t="shared" si="9"/>
        <v>28</v>
      </c>
    </row>
    <row r="12" spans="1:45" ht="25.5" customHeight="1">
      <c r="A12" s="165" t="str">
        <f t="shared" si="0"/>
        <v>AU-STD3202</v>
      </c>
      <c r="B12" s="164" t="s">
        <v>49</v>
      </c>
      <c r="C12" s="164" t="str">
        <f>IF(Q12=FILTROS!$G$2,"PT",IF(Q12=FILTROS!$G$3,"RC",IF(Q12=FILTROS!$G$4,"QJ",IF(Q12=FILTROS!$G$5,"FT",IF(Q12=FILTROS!$G$6,"STD","SIN ASIGNAR")))))</f>
        <v>STD</v>
      </c>
      <c r="D12" s="164">
        <v>3202</v>
      </c>
      <c r="E12" s="165" t="s">
        <v>9</v>
      </c>
      <c r="F12" s="165" t="s">
        <v>50</v>
      </c>
      <c r="G12" s="165" t="s">
        <v>357</v>
      </c>
      <c r="H12" s="169" t="s">
        <v>51</v>
      </c>
      <c r="I12" s="169">
        <v>41661821</v>
      </c>
      <c r="J12" s="171" t="s">
        <v>315</v>
      </c>
      <c r="K12" s="169">
        <v>67</v>
      </c>
      <c r="L12" s="169">
        <v>3208596495</v>
      </c>
      <c r="M12" s="181" t="s">
        <v>52</v>
      </c>
      <c r="N12" s="165" t="s">
        <v>53</v>
      </c>
      <c r="O12" s="214" t="s">
        <v>54</v>
      </c>
      <c r="P12" s="169" t="s">
        <v>55</v>
      </c>
      <c r="Q12" s="169" t="s">
        <v>56</v>
      </c>
      <c r="R12" s="169" t="s">
        <v>57</v>
      </c>
      <c r="S12" s="165" t="s">
        <v>58</v>
      </c>
      <c r="T12" s="169" t="s">
        <v>59</v>
      </c>
      <c r="U12" s="169" t="s">
        <v>358</v>
      </c>
      <c r="V12" s="169" t="s">
        <v>60</v>
      </c>
      <c r="W12" s="170">
        <v>44862</v>
      </c>
      <c r="X12" s="169">
        <v>2</v>
      </c>
      <c r="Y12" s="170">
        <f t="shared" si="1"/>
        <v>44866</v>
      </c>
      <c r="Z12" s="165" t="s">
        <v>61</v>
      </c>
      <c r="AB12" s="168">
        <f t="shared" si="2"/>
        <v>-44862</v>
      </c>
      <c r="AC12" s="167" t="str">
        <f t="shared" si="3"/>
        <v>OPORTUNA</v>
      </c>
      <c r="AD12" s="165" t="str">
        <f t="shared" si="4"/>
        <v>Cerrado</v>
      </c>
      <c r="AE12" s="247" t="s">
        <v>71</v>
      </c>
      <c r="AF12" s="169" t="s">
        <v>65</v>
      </c>
      <c r="AG12" s="165" t="s">
        <v>359</v>
      </c>
      <c r="AH12" s="170">
        <v>44866</v>
      </c>
      <c r="AI12" s="165">
        <f t="shared" si="5"/>
        <v>11</v>
      </c>
      <c r="AJ12" s="166">
        <f t="shared" si="6"/>
        <v>4</v>
      </c>
      <c r="AK12" s="165" t="str">
        <f t="shared" si="10"/>
        <v>OPORTUNA</v>
      </c>
      <c r="AM12" s="165" t="str" cm="1">
        <f t="array" aca="1" ref="AM12" ca="1">_xlfn.IFS(AN12&lt;0,"Vencido",AN12=0,"Vence hoy",AN12&lt;4,"Por vencer",AN12&gt;3,"Pendiente")</f>
        <v>Vencido</v>
      </c>
      <c r="AN12" s="166">
        <f t="shared" ca="1" si="11"/>
        <v>-10</v>
      </c>
      <c r="AQ12" s="165">
        <f t="shared" si="7"/>
        <v>10</v>
      </c>
      <c r="AR12" s="165">
        <f t="shared" si="8"/>
        <v>2022</v>
      </c>
      <c r="AS12" s="184">
        <f t="shared" si="9"/>
        <v>28</v>
      </c>
    </row>
    <row r="13" spans="1:45" ht="25.5" customHeight="1">
      <c r="A13" s="165" t="str">
        <f t="shared" si="0"/>
        <v>AU-STD3203</v>
      </c>
      <c r="B13" s="164" t="s">
        <v>49</v>
      </c>
      <c r="C13" s="164" t="str">
        <f>IF(Q13=FILTROS!$G$2,"PT",IF(Q13=FILTROS!$G$3,"RC",IF(Q13=FILTROS!$G$4,"QJ",IF(Q13=FILTROS!$G$5,"FT",IF(Q13=FILTROS!$G$6,"STD","SIN ASIGNAR")))))</f>
        <v>STD</v>
      </c>
      <c r="D13" s="164">
        <v>3203</v>
      </c>
      <c r="E13" s="165" t="s">
        <v>9</v>
      </c>
      <c r="F13" s="165" t="s">
        <v>50</v>
      </c>
      <c r="G13" s="165" t="s">
        <v>360</v>
      </c>
      <c r="H13" s="169" t="s">
        <v>51</v>
      </c>
      <c r="I13" s="169">
        <v>6386288</v>
      </c>
      <c r="J13" s="171" t="s">
        <v>361</v>
      </c>
      <c r="K13" s="169">
        <v>58</v>
      </c>
      <c r="L13" s="169">
        <v>3113014842</v>
      </c>
      <c r="M13" s="181" t="s">
        <v>52</v>
      </c>
      <c r="N13" s="165" t="s">
        <v>53</v>
      </c>
      <c r="O13" s="214" t="s">
        <v>67</v>
      </c>
      <c r="P13" s="169" t="s">
        <v>109</v>
      </c>
      <c r="Q13" s="169" t="s">
        <v>56</v>
      </c>
      <c r="R13" s="169" t="s">
        <v>57</v>
      </c>
      <c r="S13" s="165" t="s">
        <v>58</v>
      </c>
      <c r="T13" s="169" t="s">
        <v>130</v>
      </c>
      <c r="U13" s="169" t="s">
        <v>362</v>
      </c>
      <c r="V13" s="169" t="s">
        <v>60</v>
      </c>
      <c r="W13" s="170">
        <v>44862</v>
      </c>
      <c r="X13" s="169">
        <v>2</v>
      </c>
      <c r="Y13" s="170">
        <f t="shared" si="1"/>
        <v>44866</v>
      </c>
      <c r="Z13" s="165" t="s">
        <v>70</v>
      </c>
      <c r="AA13" s="170">
        <v>44867</v>
      </c>
      <c r="AB13" s="168">
        <f t="shared" si="2"/>
        <v>5</v>
      </c>
      <c r="AC13" s="167" t="str">
        <f t="shared" si="3"/>
        <v>NO OPORTUNA</v>
      </c>
      <c r="AD13" s="165" t="str">
        <f t="shared" si="4"/>
        <v>Cerrado</v>
      </c>
      <c r="AE13" s="248" t="s">
        <v>71</v>
      </c>
      <c r="AF13" s="169" t="s">
        <v>66</v>
      </c>
      <c r="AG13" s="205" t="s">
        <v>363</v>
      </c>
      <c r="AH13" s="170">
        <v>44868</v>
      </c>
      <c r="AI13" s="165">
        <f t="shared" si="5"/>
        <v>11</v>
      </c>
      <c r="AJ13" s="166">
        <f t="shared" si="6"/>
        <v>6</v>
      </c>
      <c r="AK13" s="165" t="e">
        <f>IF(Y13&gt;=AH13,#REF!,#REF!)</f>
        <v>#REF!</v>
      </c>
      <c r="AM13" s="165" t="e" cm="1">
        <f t="array" ref="AM13">_xlfn.IFS(AN13&lt;0,"Vencido",AN13=0,"Vence hoy",AN13&lt;4,"Por vencer",AN13&gt;3,"Pendiente")</f>
        <v>#REF!</v>
      </c>
      <c r="AN13" s="166" t="e">
        <f>Y13-#REF!</f>
        <v>#REF!</v>
      </c>
      <c r="AQ13" s="165">
        <f t="shared" si="7"/>
        <v>10</v>
      </c>
      <c r="AR13" s="165">
        <f t="shared" si="8"/>
        <v>2022</v>
      </c>
      <c r="AS13" s="184">
        <f t="shared" si="9"/>
        <v>28</v>
      </c>
    </row>
    <row r="14" spans="1:45" ht="25.5" customHeight="1">
      <c r="A14" s="165" t="str">
        <f t="shared" si="0"/>
        <v>AU-STD3205</v>
      </c>
      <c r="B14" s="164" t="s">
        <v>49</v>
      </c>
      <c r="C14" s="164" t="str">
        <f>IF(Q14=FILTROS!$G$2,"PT",IF(Q14=FILTROS!$G$3,"RC",IF(Q14=FILTROS!$G$4,"QJ",IF(Q14=FILTROS!$G$5,"FT",IF(Q14=FILTROS!$G$6,"STD","SIN ASIGNAR")))))</f>
        <v>STD</v>
      </c>
      <c r="D14" s="164">
        <v>3205</v>
      </c>
      <c r="E14" s="165" t="s">
        <v>9</v>
      </c>
      <c r="F14" s="165" t="s">
        <v>50</v>
      </c>
      <c r="G14" s="165" t="s">
        <v>368</v>
      </c>
      <c r="H14" s="169" t="s">
        <v>51</v>
      </c>
      <c r="I14" s="169">
        <v>52067005</v>
      </c>
      <c r="J14" s="171" t="s">
        <v>369</v>
      </c>
      <c r="K14" s="169">
        <v>49</v>
      </c>
      <c r="L14" s="169">
        <v>3138635028</v>
      </c>
      <c r="M14" s="181" t="s">
        <v>52</v>
      </c>
      <c r="N14" s="165" t="s">
        <v>53</v>
      </c>
      <c r="O14" s="214" t="s">
        <v>54</v>
      </c>
      <c r="P14" s="169" t="s">
        <v>55</v>
      </c>
      <c r="Q14" s="169" t="s">
        <v>56</v>
      </c>
      <c r="R14" s="169" t="s">
        <v>57</v>
      </c>
      <c r="S14" s="165" t="s">
        <v>58</v>
      </c>
      <c r="T14" s="169" t="s">
        <v>59</v>
      </c>
      <c r="U14" s="169" t="s">
        <v>189</v>
      </c>
      <c r="V14" s="169" t="s">
        <v>60</v>
      </c>
      <c r="W14" s="170">
        <v>44862</v>
      </c>
      <c r="X14" s="169">
        <v>3</v>
      </c>
      <c r="Y14" s="170">
        <f t="shared" si="1"/>
        <v>44867</v>
      </c>
      <c r="Z14" s="165" t="s">
        <v>61</v>
      </c>
      <c r="AB14" s="168">
        <f t="shared" si="2"/>
        <v>-44862</v>
      </c>
      <c r="AC14" s="167" t="str">
        <f t="shared" si="3"/>
        <v>OPORTUNA</v>
      </c>
      <c r="AD14" s="165" t="str">
        <f t="shared" si="4"/>
        <v>Cerrado</v>
      </c>
      <c r="AE14" s="248" t="s">
        <v>62</v>
      </c>
      <c r="AF14" s="169" t="s">
        <v>65</v>
      </c>
      <c r="AG14" s="165" t="s">
        <v>370</v>
      </c>
      <c r="AH14" s="170">
        <v>44867</v>
      </c>
      <c r="AI14" s="165">
        <f t="shared" si="5"/>
        <v>11</v>
      </c>
      <c r="AJ14" s="166">
        <f t="shared" si="6"/>
        <v>5</v>
      </c>
      <c r="AK14" s="165" t="str">
        <f t="shared" ref="AK14:AK29" si="12">IF(Y14&gt;=AH14,$AP$4,$AP$5)</f>
        <v>OPORTUNA</v>
      </c>
      <c r="AM14" s="165" t="str" cm="1">
        <f t="array" aca="1" ref="AM14" ca="1">_xlfn.IFS(AN14&lt;0,"Vencido",AN14=0,"Vence hoy",AN14&lt;4,"Por vencer",AN14&gt;3,"Pendiente")</f>
        <v>Vencido</v>
      </c>
      <c r="AN14" s="166">
        <f t="shared" ref="AN14:AN29" ca="1" si="13">Y14-$AP$2</f>
        <v>-9</v>
      </c>
      <c r="AQ14" s="165">
        <f t="shared" si="7"/>
        <v>10</v>
      </c>
      <c r="AR14" s="165">
        <f t="shared" si="8"/>
        <v>2022</v>
      </c>
      <c r="AS14" s="184">
        <f t="shared" si="9"/>
        <v>28</v>
      </c>
    </row>
    <row r="15" spans="1:45" ht="25.5" customHeight="1">
      <c r="A15" s="165" t="str">
        <f t="shared" si="0"/>
        <v>AU-STD3206</v>
      </c>
      <c r="B15" s="164" t="s">
        <v>49</v>
      </c>
      <c r="C15" s="164" t="str">
        <f>IF(Q15=FILTROS!$G$2,"PT",IF(Q15=FILTROS!$G$3,"RC",IF(Q15=FILTROS!$G$4,"QJ",IF(Q15=FILTROS!$G$5,"FT",IF(Q15=FILTROS!$G$6,"STD","SIN ASIGNAR")))))</f>
        <v>STD</v>
      </c>
      <c r="D15" s="164">
        <v>3206</v>
      </c>
      <c r="E15" s="165" t="s">
        <v>9</v>
      </c>
      <c r="F15" s="165" t="s">
        <v>50</v>
      </c>
      <c r="G15" s="165" t="s">
        <v>371</v>
      </c>
      <c r="H15" s="169" t="s">
        <v>51</v>
      </c>
      <c r="I15" s="169">
        <v>1030598894</v>
      </c>
      <c r="J15" s="171" t="s">
        <v>372</v>
      </c>
      <c r="K15" s="169">
        <v>31</v>
      </c>
      <c r="L15" s="169">
        <v>3116138377</v>
      </c>
      <c r="M15" s="181" t="s">
        <v>52</v>
      </c>
      <c r="N15" s="165" t="s">
        <v>53</v>
      </c>
      <c r="O15" s="214" t="s">
        <v>54</v>
      </c>
      <c r="P15" s="169" t="s">
        <v>55</v>
      </c>
      <c r="Q15" s="169" t="s">
        <v>56</v>
      </c>
      <c r="R15" s="169" t="s">
        <v>57</v>
      </c>
      <c r="S15" s="165" t="s">
        <v>58</v>
      </c>
      <c r="T15" s="169" t="s">
        <v>59</v>
      </c>
      <c r="U15" s="169" t="s">
        <v>373</v>
      </c>
      <c r="V15" s="169" t="s">
        <v>60</v>
      </c>
      <c r="W15" s="170">
        <v>44862</v>
      </c>
      <c r="X15" s="169">
        <v>3</v>
      </c>
      <c r="Y15" s="170">
        <f t="shared" si="1"/>
        <v>44867</v>
      </c>
      <c r="Z15" s="165" t="s">
        <v>61</v>
      </c>
      <c r="AB15" s="168">
        <f t="shared" si="2"/>
        <v>-44862</v>
      </c>
      <c r="AC15" s="167" t="str">
        <f t="shared" si="3"/>
        <v>OPORTUNA</v>
      </c>
      <c r="AD15" s="165" t="str">
        <f t="shared" si="4"/>
        <v>Cerrado</v>
      </c>
      <c r="AE15" s="248" t="s">
        <v>62</v>
      </c>
      <c r="AF15" s="169" t="s">
        <v>66</v>
      </c>
      <c r="AG15" s="165" t="s">
        <v>374</v>
      </c>
      <c r="AH15" s="170">
        <v>44867</v>
      </c>
      <c r="AI15" s="165">
        <f t="shared" si="5"/>
        <v>11</v>
      </c>
      <c r="AJ15" s="166">
        <f t="shared" si="6"/>
        <v>5</v>
      </c>
      <c r="AK15" s="165" t="str">
        <f t="shared" si="12"/>
        <v>OPORTUNA</v>
      </c>
      <c r="AM15" s="165" t="str" cm="1">
        <f t="array" aca="1" ref="AM15" ca="1">_xlfn.IFS(AN15&lt;0,"Vencido",AN15=0,"Vence hoy",AN15&lt;4,"Por vencer",AN15&gt;3,"Pendiente")</f>
        <v>Vencido</v>
      </c>
      <c r="AN15" s="166">
        <f t="shared" ca="1" si="13"/>
        <v>-9</v>
      </c>
      <c r="AQ15" s="165">
        <f t="shared" si="7"/>
        <v>10</v>
      </c>
      <c r="AR15" s="165">
        <f t="shared" si="8"/>
        <v>2022</v>
      </c>
      <c r="AS15" s="184">
        <f t="shared" si="9"/>
        <v>28</v>
      </c>
    </row>
    <row r="16" spans="1:45" ht="25.5" customHeight="1">
      <c r="A16" s="165" t="str">
        <f t="shared" si="0"/>
        <v>AU-STD3207</v>
      </c>
      <c r="B16" s="164" t="s">
        <v>49</v>
      </c>
      <c r="C16" s="164" t="str">
        <f>IF(Q16=FILTROS!$G$2,"PT",IF(Q16=FILTROS!$G$3,"RC",IF(Q16=FILTROS!$G$4,"QJ",IF(Q16=FILTROS!$G$5,"FT",IF(Q16=FILTROS!$G$6,"STD","SIN ASIGNAR")))))</f>
        <v>STD</v>
      </c>
      <c r="D16" s="164">
        <v>3207</v>
      </c>
      <c r="E16" s="165" t="s">
        <v>9</v>
      </c>
      <c r="F16" s="165" t="s">
        <v>50</v>
      </c>
      <c r="G16" s="165" t="s">
        <v>375</v>
      </c>
      <c r="H16" s="169" t="s">
        <v>51</v>
      </c>
      <c r="I16" s="169">
        <v>51891329</v>
      </c>
      <c r="J16" s="171" t="s">
        <v>376</v>
      </c>
      <c r="K16" s="169">
        <v>54</v>
      </c>
      <c r="L16" s="169">
        <v>3175132372</v>
      </c>
      <c r="M16" s="181" t="s">
        <v>52</v>
      </c>
      <c r="N16" s="165" t="s">
        <v>53</v>
      </c>
      <c r="O16" s="214" t="s">
        <v>54</v>
      </c>
      <c r="P16" s="169" t="s">
        <v>55</v>
      </c>
      <c r="Q16" s="169" t="s">
        <v>56</v>
      </c>
      <c r="R16" s="169" t="s">
        <v>57</v>
      </c>
      <c r="S16" s="165" t="s">
        <v>58</v>
      </c>
      <c r="T16" s="169" t="s">
        <v>59</v>
      </c>
      <c r="U16" s="169" t="s">
        <v>377</v>
      </c>
      <c r="V16" s="169" t="s">
        <v>60</v>
      </c>
      <c r="W16" s="170">
        <v>44862</v>
      </c>
      <c r="X16" s="169">
        <v>2</v>
      </c>
      <c r="Y16" s="170">
        <f t="shared" si="1"/>
        <v>44866</v>
      </c>
      <c r="Z16" s="165" t="s">
        <v>61</v>
      </c>
      <c r="AB16" s="168">
        <f t="shared" si="2"/>
        <v>-44862</v>
      </c>
      <c r="AC16" s="167" t="str">
        <f t="shared" si="3"/>
        <v>OPORTUNA</v>
      </c>
      <c r="AD16" s="165" t="str">
        <f t="shared" si="4"/>
        <v>Cerrado</v>
      </c>
      <c r="AE16" s="247" t="s">
        <v>62</v>
      </c>
      <c r="AF16" s="169" t="s">
        <v>63</v>
      </c>
      <c r="AG16" s="165" t="s">
        <v>378</v>
      </c>
      <c r="AH16" s="170">
        <v>44866</v>
      </c>
      <c r="AI16" s="165">
        <f t="shared" si="5"/>
        <v>11</v>
      </c>
      <c r="AJ16" s="166">
        <f t="shared" si="6"/>
        <v>4</v>
      </c>
      <c r="AK16" s="165" t="str">
        <f t="shared" si="12"/>
        <v>OPORTUNA</v>
      </c>
      <c r="AM16" s="165" t="str" cm="1">
        <f t="array" aca="1" ref="AM16" ca="1">_xlfn.IFS(AN16&lt;0,"Vencido",AN16=0,"Vence hoy",AN16&lt;4,"Por vencer",AN16&gt;3,"Pendiente")</f>
        <v>Vencido</v>
      </c>
      <c r="AN16" s="166">
        <f t="shared" ca="1" si="13"/>
        <v>-10</v>
      </c>
      <c r="AQ16" s="165">
        <f t="shared" si="7"/>
        <v>10</v>
      </c>
      <c r="AR16" s="165">
        <f t="shared" si="8"/>
        <v>2022</v>
      </c>
      <c r="AS16" s="184">
        <f t="shared" si="9"/>
        <v>28</v>
      </c>
    </row>
    <row r="17" spans="1:45" ht="25.5" customHeight="1">
      <c r="A17" s="165" t="str">
        <f t="shared" si="0"/>
        <v>AU-STD3209</v>
      </c>
      <c r="B17" s="164" t="s">
        <v>49</v>
      </c>
      <c r="C17" s="164" t="str">
        <f>IF(Q17=FILTROS!$G$2,"PT",IF(Q17=FILTROS!$G$3,"RC",IF(Q17=FILTROS!$G$4,"QJ",IF(Q17=FILTROS!$G$5,"FT",IF(Q17=FILTROS!$G$6,"STD","SIN ASIGNAR")))))</f>
        <v>STD</v>
      </c>
      <c r="D17" s="164">
        <v>3209</v>
      </c>
      <c r="E17" s="165" t="s">
        <v>9</v>
      </c>
      <c r="F17" s="165" t="s">
        <v>50</v>
      </c>
      <c r="G17" s="165" t="s">
        <v>383</v>
      </c>
      <c r="H17" s="169" t="s">
        <v>51</v>
      </c>
      <c r="I17" s="169" t="s">
        <v>384</v>
      </c>
      <c r="J17" s="171" t="s">
        <v>385</v>
      </c>
      <c r="K17" s="169">
        <v>45</v>
      </c>
      <c r="L17" s="169" t="s">
        <v>386</v>
      </c>
      <c r="M17" s="181" t="s">
        <v>52</v>
      </c>
      <c r="N17" s="165" t="s">
        <v>53</v>
      </c>
      <c r="O17" s="214" t="s">
        <v>54</v>
      </c>
      <c r="P17" s="169" t="s">
        <v>55</v>
      </c>
      <c r="Q17" s="169" t="s">
        <v>56</v>
      </c>
      <c r="R17" s="169" t="s">
        <v>57</v>
      </c>
      <c r="S17" s="165" t="s">
        <v>58</v>
      </c>
      <c r="T17" s="169" t="s">
        <v>59</v>
      </c>
      <c r="U17" s="169" t="s">
        <v>387</v>
      </c>
      <c r="V17" s="169" t="s">
        <v>60</v>
      </c>
      <c r="W17" s="170">
        <v>44862</v>
      </c>
      <c r="X17" s="169">
        <v>2</v>
      </c>
      <c r="Y17" s="170">
        <f t="shared" si="1"/>
        <v>44866</v>
      </c>
      <c r="Z17" s="165" t="s">
        <v>61</v>
      </c>
      <c r="AB17" s="168">
        <f t="shared" si="2"/>
        <v>-44862</v>
      </c>
      <c r="AC17" s="167" t="str">
        <f t="shared" si="3"/>
        <v>OPORTUNA</v>
      </c>
      <c r="AD17" s="165" t="str">
        <f t="shared" si="4"/>
        <v>Cerrado</v>
      </c>
      <c r="AE17" s="248" t="s">
        <v>62</v>
      </c>
      <c r="AF17" s="169" t="s">
        <v>66</v>
      </c>
      <c r="AG17" s="165" t="s">
        <v>388</v>
      </c>
      <c r="AH17" s="170">
        <v>44866</v>
      </c>
      <c r="AI17" s="165">
        <f t="shared" si="5"/>
        <v>11</v>
      </c>
      <c r="AJ17" s="166">
        <f t="shared" si="6"/>
        <v>4</v>
      </c>
      <c r="AK17" s="165" t="str">
        <f t="shared" si="12"/>
        <v>OPORTUNA</v>
      </c>
      <c r="AM17" s="165" t="str" cm="1">
        <f t="array" aca="1" ref="AM17" ca="1">_xlfn.IFS(AN17&lt;0,"Vencido",AN17=0,"Vence hoy",AN17&lt;4,"Por vencer",AN17&gt;3,"Pendiente")</f>
        <v>Vencido</v>
      </c>
      <c r="AN17" s="166">
        <f t="shared" ca="1" si="13"/>
        <v>-10</v>
      </c>
      <c r="AQ17" s="165">
        <f t="shared" si="7"/>
        <v>10</v>
      </c>
      <c r="AR17" s="165">
        <f t="shared" si="8"/>
        <v>2022</v>
      </c>
      <c r="AS17" s="184">
        <f t="shared" si="9"/>
        <v>28</v>
      </c>
    </row>
    <row r="18" spans="1:45" ht="25.5" customHeight="1">
      <c r="A18" s="165" t="str">
        <f t="shared" si="0"/>
        <v>AU-STD3210</v>
      </c>
      <c r="B18" s="164" t="s">
        <v>49</v>
      </c>
      <c r="C18" s="164" t="str">
        <f>IF(Q18=FILTROS!$G$2,"PT",IF(Q18=FILTROS!$G$3,"RC",IF(Q18=FILTROS!$G$4,"QJ",IF(Q18=FILTROS!$G$5,"FT",IF(Q18=FILTROS!$G$6,"STD","SIN ASIGNAR")))))</f>
        <v>STD</v>
      </c>
      <c r="D18" s="164">
        <v>3210</v>
      </c>
      <c r="E18" s="165" t="s">
        <v>9</v>
      </c>
      <c r="F18" s="165" t="s">
        <v>50</v>
      </c>
      <c r="G18" s="165" t="s">
        <v>389</v>
      </c>
      <c r="H18" s="169" t="s">
        <v>51</v>
      </c>
      <c r="I18" s="169">
        <v>24078502</v>
      </c>
      <c r="J18" s="171" t="s">
        <v>390</v>
      </c>
      <c r="K18" s="169">
        <v>69</v>
      </c>
      <c r="L18" s="169">
        <v>3134233072</v>
      </c>
      <c r="M18" s="181" t="s">
        <v>52</v>
      </c>
      <c r="N18" s="165" t="s">
        <v>53</v>
      </c>
      <c r="O18" s="214" t="s">
        <v>54</v>
      </c>
      <c r="P18" s="169" t="s">
        <v>55</v>
      </c>
      <c r="Q18" s="169" t="s">
        <v>56</v>
      </c>
      <c r="R18" s="169" t="s">
        <v>57</v>
      </c>
      <c r="S18" s="165" t="s">
        <v>58</v>
      </c>
      <c r="T18" s="169" t="s">
        <v>59</v>
      </c>
      <c r="U18" s="169" t="s">
        <v>391</v>
      </c>
      <c r="V18" s="169" t="s">
        <v>60</v>
      </c>
      <c r="W18" s="170">
        <v>44862</v>
      </c>
      <c r="X18" s="169">
        <v>2</v>
      </c>
      <c r="Y18" s="170">
        <f t="shared" si="1"/>
        <v>44866</v>
      </c>
      <c r="Z18" s="165" t="s">
        <v>61</v>
      </c>
      <c r="AB18" s="168">
        <f t="shared" si="2"/>
        <v>-44862</v>
      </c>
      <c r="AC18" s="167" t="str">
        <f t="shared" si="3"/>
        <v>OPORTUNA</v>
      </c>
      <c r="AD18" s="165" t="str">
        <f t="shared" si="4"/>
        <v>Cerrado</v>
      </c>
      <c r="AE18" s="247" t="s">
        <v>62</v>
      </c>
      <c r="AF18" s="169" t="s">
        <v>63</v>
      </c>
      <c r="AG18" s="165" t="s">
        <v>392</v>
      </c>
      <c r="AH18" s="170">
        <v>44866</v>
      </c>
      <c r="AI18" s="165">
        <f t="shared" si="5"/>
        <v>11</v>
      </c>
      <c r="AJ18" s="166">
        <f t="shared" si="6"/>
        <v>4</v>
      </c>
      <c r="AK18" s="165" t="str">
        <f t="shared" si="12"/>
        <v>OPORTUNA</v>
      </c>
      <c r="AM18" s="165" t="str" cm="1">
        <f t="array" aca="1" ref="AM18" ca="1">_xlfn.IFS(AN18&lt;0,"Vencido",AN18=0,"Vence hoy",AN18&lt;4,"Por vencer",AN18&gt;3,"Pendiente")</f>
        <v>Vencido</v>
      </c>
      <c r="AN18" s="166">
        <f t="shared" ca="1" si="13"/>
        <v>-10</v>
      </c>
      <c r="AQ18" s="165">
        <f t="shared" si="7"/>
        <v>10</v>
      </c>
      <c r="AR18" s="165">
        <f t="shared" si="8"/>
        <v>2022</v>
      </c>
      <c r="AS18" s="184">
        <f t="shared" si="9"/>
        <v>28</v>
      </c>
    </row>
    <row r="19" spans="1:45" ht="25.5" customHeight="1">
      <c r="A19" s="165" t="str">
        <f t="shared" si="0"/>
        <v>AU-STD3211</v>
      </c>
      <c r="B19" s="164" t="s">
        <v>49</v>
      </c>
      <c r="C19" s="164" t="str">
        <f>IF(Q19=FILTROS!$G$2,"PT",IF(Q19=FILTROS!$G$3,"RC",IF(Q19=FILTROS!$G$4,"QJ",IF(Q19=FILTROS!$G$5,"FT",IF(Q19=FILTROS!$G$6,"STD","SIN ASIGNAR")))))</f>
        <v>STD</v>
      </c>
      <c r="D19" s="164">
        <v>3211</v>
      </c>
      <c r="E19" s="165" t="s">
        <v>9</v>
      </c>
      <c r="F19" s="165" t="s">
        <v>50</v>
      </c>
      <c r="G19" s="165" t="s">
        <v>393</v>
      </c>
      <c r="H19" s="169" t="s">
        <v>51</v>
      </c>
      <c r="I19" s="169">
        <v>1010248749</v>
      </c>
      <c r="J19" s="171" t="s">
        <v>394</v>
      </c>
      <c r="K19" s="169">
        <v>22</v>
      </c>
      <c r="L19" s="169">
        <v>3115858979</v>
      </c>
      <c r="M19" s="181" t="s">
        <v>52</v>
      </c>
      <c r="N19" s="165" t="s">
        <v>53</v>
      </c>
      <c r="O19" s="214" t="s">
        <v>54</v>
      </c>
      <c r="P19" s="169" t="s">
        <v>55</v>
      </c>
      <c r="Q19" s="169" t="s">
        <v>56</v>
      </c>
      <c r="R19" s="169" t="s">
        <v>57</v>
      </c>
      <c r="S19" s="165" t="s">
        <v>58</v>
      </c>
      <c r="T19" s="169" t="s">
        <v>59</v>
      </c>
      <c r="U19" s="169" t="s">
        <v>395</v>
      </c>
      <c r="V19" s="169" t="s">
        <v>60</v>
      </c>
      <c r="W19" s="170">
        <v>44862</v>
      </c>
      <c r="X19" s="169">
        <v>3</v>
      </c>
      <c r="Y19" s="170">
        <f t="shared" si="1"/>
        <v>44867</v>
      </c>
      <c r="Z19" s="165" t="s">
        <v>61</v>
      </c>
      <c r="AB19" s="168">
        <f t="shared" si="2"/>
        <v>-44862</v>
      </c>
      <c r="AC19" s="167" t="str">
        <f t="shared" si="3"/>
        <v>OPORTUNA</v>
      </c>
      <c r="AD19" s="165" t="str">
        <f t="shared" si="4"/>
        <v>Cerrado</v>
      </c>
      <c r="AE19" s="248" t="s">
        <v>62</v>
      </c>
      <c r="AF19" s="169" t="s">
        <v>65</v>
      </c>
      <c r="AG19" s="165" t="s">
        <v>396</v>
      </c>
      <c r="AH19" s="170">
        <v>44867</v>
      </c>
      <c r="AI19" s="165">
        <f t="shared" si="5"/>
        <v>11</v>
      </c>
      <c r="AJ19" s="166">
        <f t="shared" si="6"/>
        <v>5</v>
      </c>
      <c r="AK19" s="165" t="str">
        <f t="shared" si="12"/>
        <v>OPORTUNA</v>
      </c>
      <c r="AM19" s="165" t="str" cm="1">
        <f t="array" aca="1" ref="AM19" ca="1">_xlfn.IFS(AN19&lt;0,"Vencido",AN19=0,"Vence hoy",AN19&lt;4,"Por vencer",AN19&gt;3,"Pendiente")</f>
        <v>Vencido</v>
      </c>
      <c r="AN19" s="166">
        <f t="shared" ca="1" si="13"/>
        <v>-9</v>
      </c>
      <c r="AQ19" s="165">
        <f t="shared" si="7"/>
        <v>10</v>
      </c>
      <c r="AR19" s="165">
        <f t="shared" si="8"/>
        <v>2022</v>
      </c>
      <c r="AS19" s="184">
        <f t="shared" si="9"/>
        <v>28</v>
      </c>
    </row>
    <row r="20" spans="1:45" ht="25.5" customHeight="1">
      <c r="A20" s="165" t="str">
        <f t="shared" si="0"/>
        <v>AU-STD3212</v>
      </c>
      <c r="B20" s="164" t="s">
        <v>49</v>
      </c>
      <c r="C20" s="164" t="str">
        <f>IF(Q20=FILTROS!$G$2,"PT",IF(Q20=FILTROS!$G$3,"RC",IF(Q20=FILTROS!$G$4,"QJ",IF(Q20=FILTROS!$G$5,"FT",IF(Q20=FILTROS!$G$6,"STD","SIN ASIGNAR")))))</f>
        <v>STD</v>
      </c>
      <c r="D20" s="164">
        <v>3212</v>
      </c>
      <c r="E20" s="165" t="s">
        <v>9</v>
      </c>
      <c r="F20" s="165" t="s">
        <v>50</v>
      </c>
      <c r="G20" s="165" t="s">
        <v>397</v>
      </c>
      <c r="H20" s="169" t="s">
        <v>51</v>
      </c>
      <c r="I20" s="169">
        <v>11252999</v>
      </c>
      <c r="J20" s="171" t="s">
        <v>398</v>
      </c>
      <c r="K20" s="169">
        <v>64</v>
      </c>
      <c r="L20" s="169">
        <v>3112322565</v>
      </c>
      <c r="M20" s="181" t="s">
        <v>52</v>
      </c>
      <c r="N20" s="165" t="s">
        <v>53</v>
      </c>
      <c r="O20" s="214" t="s">
        <v>54</v>
      </c>
      <c r="P20" s="169" t="s">
        <v>55</v>
      </c>
      <c r="Q20" s="169" t="s">
        <v>56</v>
      </c>
      <c r="R20" s="169" t="s">
        <v>57</v>
      </c>
      <c r="S20" s="165" t="s">
        <v>58</v>
      </c>
      <c r="T20" s="169" t="s">
        <v>59</v>
      </c>
      <c r="U20" s="165" t="s">
        <v>399</v>
      </c>
      <c r="V20" s="169" t="s">
        <v>60</v>
      </c>
      <c r="W20" s="170">
        <v>44862</v>
      </c>
      <c r="X20" s="169">
        <v>2</v>
      </c>
      <c r="Y20" s="170">
        <f t="shared" si="1"/>
        <v>44866</v>
      </c>
      <c r="Z20" s="165" t="s">
        <v>61</v>
      </c>
      <c r="AB20" s="168">
        <f t="shared" si="2"/>
        <v>-44862</v>
      </c>
      <c r="AC20" s="167" t="str">
        <f t="shared" si="3"/>
        <v>OPORTUNA</v>
      </c>
      <c r="AD20" s="165" t="str">
        <f t="shared" si="4"/>
        <v>Cerrado</v>
      </c>
      <c r="AE20" s="248" t="s">
        <v>62</v>
      </c>
      <c r="AF20" s="169" t="s">
        <v>66</v>
      </c>
      <c r="AG20" s="165" t="s">
        <v>400</v>
      </c>
      <c r="AH20" s="170">
        <v>44866</v>
      </c>
      <c r="AI20" s="165">
        <f t="shared" si="5"/>
        <v>11</v>
      </c>
      <c r="AJ20" s="166">
        <f t="shared" si="6"/>
        <v>4</v>
      </c>
      <c r="AK20" s="165" t="str">
        <f t="shared" si="12"/>
        <v>OPORTUNA</v>
      </c>
      <c r="AM20" s="165" t="str" cm="1">
        <f t="array" aca="1" ref="AM20" ca="1">_xlfn.IFS(AN20&lt;0,"Vencido",AN20=0,"Vence hoy",AN20&lt;4,"Por vencer",AN20&gt;3,"Pendiente")</f>
        <v>Vencido</v>
      </c>
      <c r="AN20" s="166">
        <f t="shared" ca="1" si="13"/>
        <v>-10</v>
      </c>
      <c r="AQ20" s="165">
        <f t="shared" si="7"/>
        <v>10</v>
      </c>
      <c r="AR20" s="165">
        <f t="shared" si="8"/>
        <v>2022</v>
      </c>
      <c r="AS20" s="184">
        <f t="shared" si="9"/>
        <v>28</v>
      </c>
    </row>
    <row r="21" spans="1:45" ht="25.5" customHeight="1">
      <c r="A21" s="165" t="str">
        <f t="shared" si="0"/>
        <v>AU-STD3213</v>
      </c>
      <c r="B21" s="164" t="s">
        <v>49</v>
      </c>
      <c r="C21" s="164" t="str">
        <f>IF(Q21=FILTROS!$G$2,"PT",IF(Q21=FILTROS!$G$3,"RC",IF(Q21=FILTROS!$G$4,"QJ",IF(Q21=FILTROS!$G$5,"FT",IF(Q21=FILTROS!$G$6,"STD","SIN ASIGNAR")))))</f>
        <v>STD</v>
      </c>
      <c r="D21" s="164">
        <v>3213</v>
      </c>
      <c r="E21" s="165" t="s">
        <v>9</v>
      </c>
      <c r="F21" s="165" t="s">
        <v>50</v>
      </c>
      <c r="G21" s="165" t="s">
        <v>401</v>
      </c>
      <c r="H21" s="169" t="s">
        <v>51</v>
      </c>
      <c r="I21" s="169">
        <v>79146182</v>
      </c>
      <c r="J21" s="171" t="s">
        <v>402</v>
      </c>
      <c r="K21" s="169">
        <v>63</v>
      </c>
      <c r="L21" s="169">
        <v>3005174029</v>
      </c>
      <c r="M21" s="181" t="s">
        <v>52</v>
      </c>
      <c r="N21" s="165" t="s">
        <v>53</v>
      </c>
      <c r="O21" s="214" t="s">
        <v>54</v>
      </c>
      <c r="P21" s="169" t="s">
        <v>55</v>
      </c>
      <c r="Q21" s="169" t="s">
        <v>56</v>
      </c>
      <c r="R21" s="169" t="s">
        <v>57</v>
      </c>
      <c r="S21" s="165" t="s">
        <v>58</v>
      </c>
      <c r="T21" s="169" t="s">
        <v>59</v>
      </c>
      <c r="U21" s="169" t="s">
        <v>403</v>
      </c>
      <c r="V21" s="169" t="s">
        <v>60</v>
      </c>
      <c r="W21" s="170">
        <v>44862</v>
      </c>
      <c r="X21" s="169">
        <v>2</v>
      </c>
      <c r="Y21" s="170">
        <f t="shared" si="1"/>
        <v>44866</v>
      </c>
      <c r="Z21" s="165" t="s">
        <v>61</v>
      </c>
      <c r="AB21" s="168">
        <f t="shared" si="2"/>
        <v>-44862</v>
      </c>
      <c r="AC21" s="167" t="str">
        <f t="shared" si="3"/>
        <v>OPORTUNA</v>
      </c>
      <c r="AD21" s="165" t="str">
        <f t="shared" si="4"/>
        <v>Cerrado</v>
      </c>
      <c r="AE21" s="247" t="s">
        <v>62</v>
      </c>
      <c r="AF21" s="169" t="s">
        <v>63</v>
      </c>
      <c r="AG21" s="165" t="s">
        <v>404</v>
      </c>
      <c r="AH21" s="170">
        <v>44866</v>
      </c>
      <c r="AI21" s="165">
        <f t="shared" si="5"/>
        <v>11</v>
      </c>
      <c r="AJ21" s="166">
        <f t="shared" si="6"/>
        <v>4</v>
      </c>
      <c r="AK21" s="165" t="str">
        <f t="shared" si="12"/>
        <v>OPORTUNA</v>
      </c>
      <c r="AM21" s="165" t="str" cm="1">
        <f t="array" aca="1" ref="AM21" ca="1">_xlfn.IFS(AN21&lt;0,"Vencido",AN21=0,"Vence hoy",AN21&lt;4,"Por vencer",AN21&gt;3,"Pendiente")</f>
        <v>Vencido</v>
      </c>
      <c r="AN21" s="166">
        <f t="shared" ca="1" si="13"/>
        <v>-10</v>
      </c>
      <c r="AQ21" s="165">
        <f t="shared" si="7"/>
        <v>10</v>
      </c>
      <c r="AR21" s="165">
        <f t="shared" si="8"/>
        <v>2022</v>
      </c>
      <c r="AS21" s="184">
        <f t="shared" si="9"/>
        <v>28</v>
      </c>
    </row>
    <row r="22" spans="1:45" ht="25.5" customHeight="1">
      <c r="A22" s="165" t="str">
        <f t="shared" si="0"/>
        <v>AU-STD3214</v>
      </c>
      <c r="B22" s="164" t="s">
        <v>49</v>
      </c>
      <c r="C22" s="164" t="str">
        <f>IF(Q22=FILTROS!$G$2,"PT",IF(Q22=FILTROS!$G$3,"RC",IF(Q22=FILTROS!$G$4,"QJ",IF(Q22=FILTROS!$G$5,"FT",IF(Q22=FILTROS!$G$6,"STD","SIN ASIGNAR")))))</f>
        <v>STD</v>
      </c>
      <c r="D22" s="164">
        <v>3214</v>
      </c>
      <c r="E22" s="165" t="s">
        <v>9</v>
      </c>
      <c r="F22" s="165" t="s">
        <v>50</v>
      </c>
      <c r="G22" s="165" t="s">
        <v>405</v>
      </c>
      <c r="H22" s="169" t="s">
        <v>51</v>
      </c>
      <c r="I22" s="169">
        <v>51746144</v>
      </c>
      <c r="J22" s="171" t="s">
        <v>406</v>
      </c>
      <c r="K22" s="169">
        <v>58</v>
      </c>
      <c r="L22" s="169">
        <v>3153521884</v>
      </c>
      <c r="M22" s="181" t="s">
        <v>52</v>
      </c>
      <c r="N22" s="165" t="s">
        <v>53</v>
      </c>
      <c r="O22" s="214" t="s">
        <v>54</v>
      </c>
      <c r="P22" s="169" t="s">
        <v>55</v>
      </c>
      <c r="Q22" s="169" t="s">
        <v>56</v>
      </c>
      <c r="R22" s="169" t="s">
        <v>57</v>
      </c>
      <c r="S22" s="165" t="s">
        <v>58</v>
      </c>
      <c r="T22" s="169" t="s">
        <v>59</v>
      </c>
      <c r="U22" s="165" t="s">
        <v>407</v>
      </c>
      <c r="V22" s="169" t="s">
        <v>60</v>
      </c>
      <c r="W22" s="170">
        <v>44862</v>
      </c>
      <c r="X22" s="169">
        <v>2</v>
      </c>
      <c r="Y22" s="170">
        <f t="shared" si="1"/>
        <v>44866</v>
      </c>
      <c r="Z22" s="165" t="s">
        <v>61</v>
      </c>
      <c r="AB22" s="168">
        <f t="shared" si="2"/>
        <v>-44862</v>
      </c>
      <c r="AC22" s="167" t="str">
        <f t="shared" si="3"/>
        <v>OPORTUNA</v>
      </c>
      <c r="AD22" s="165" t="str">
        <f t="shared" si="4"/>
        <v>Cerrado</v>
      </c>
      <c r="AE22" s="247" t="s">
        <v>62</v>
      </c>
      <c r="AF22" s="169" t="s">
        <v>65</v>
      </c>
      <c r="AG22" s="165" t="s">
        <v>408</v>
      </c>
      <c r="AH22" s="170">
        <v>44866</v>
      </c>
      <c r="AI22" s="165">
        <f t="shared" si="5"/>
        <v>11</v>
      </c>
      <c r="AJ22" s="166">
        <f t="shared" si="6"/>
        <v>4</v>
      </c>
      <c r="AK22" s="165" t="str">
        <f t="shared" si="12"/>
        <v>OPORTUNA</v>
      </c>
      <c r="AM22" s="165" t="str" cm="1">
        <f t="array" aca="1" ref="AM22" ca="1">_xlfn.IFS(AN22&lt;0,"Vencido",AN22=0,"Vence hoy",AN22&lt;4,"Por vencer",AN22&gt;3,"Pendiente")</f>
        <v>Vencido</v>
      </c>
      <c r="AN22" s="166">
        <f t="shared" ca="1" si="13"/>
        <v>-10</v>
      </c>
      <c r="AQ22" s="165">
        <f t="shared" si="7"/>
        <v>10</v>
      </c>
      <c r="AR22" s="165">
        <f t="shared" si="8"/>
        <v>2022</v>
      </c>
      <c r="AS22" s="184">
        <f t="shared" si="9"/>
        <v>28</v>
      </c>
    </row>
    <row r="23" spans="1:45" ht="25.5" customHeight="1">
      <c r="A23" s="165" t="str">
        <f t="shared" si="0"/>
        <v>AU-STD3215</v>
      </c>
      <c r="B23" s="164" t="s">
        <v>49</v>
      </c>
      <c r="C23" s="164" t="str">
        <f>IF(Q23=FILTROS!$G$2,"PT",IF(Q23=FILTROS!$G$3,"RC",IF(Q23=FILTROS!$G$4,"QJ",IF(Q23=FILTROS!$G$5,"FT",IF(Q23=FILTROS!$G$6,"STD","SIN ASIGNAR")))))</f>
        <v>STD</v>
      </c>
      <c r="D23" s="164">
        <v>3215</v>
      </c>
      <c r="E23" s="165" t="s">
        <v>9</v>
      </c>
      <c r="F23" s="165" t="s">
        <v>50</v>
      </c>
      <c r="G23" s="165" t="s">
        <v>409</v>
      </c>
      <c r="H23" s="169" t="s">
        <v>105</v>
      </c>
      <c r="I23" s="169">
        <v>1028800912</v>
      </c>
      <c r="J23" s="171" t="s">
        <v>410</v>
      </c>
      <c r="K23" s="169">
        <v>9</v>
      </c>
      <c r="L23" s="169">
        <v>3182351218</v>
      </c>
      <c r="M23" s="181" t="s">
        <v>52</v>
      </c>
      <c r="N23" s="165" t="s">
        <v>53</v>
      </c>
      <c r="O23" s="214" t="s">
        <v>54</v>
      </c>
      <c r="P23" s="169" t="s">
        <v>55</v>
      </c>
      <c r="Q23" s="169" t="s">
        <v>56</v>
      </c>
      <c r="R23" s="169" t="s">
        <v>57</v>
      </c>
      <c r="S23" s="165" t="s">
        <v>58</v>
      </c>
      <c r="T23" s="169" t="s">
        <v>98</v>
      </c>
      <c r="U23" s="169" t="s">
        <v>214</v>
      </c>
      <c r="V23" s="169" t="s">
        <v>60</v>
      </c>
      <c r="W23" s="170">
        <v>44862</v>
      </c>
      <c r="X23" s="169">
        <v>3</v>
      </c>
      <c r="Y23" s="170">
        <f t="shared" si="1"/>
        <v>44867</v>
      </c>
      <c r="Z23" s="165" t="s">
        <v>61</v>
      </c>
      <c r="AB23" s="168">
        <f t="shared" si="2"/>
        <v>-44862</v>
      </c>
      <c r="AC23" s="167" t="str">
        <f t="shared" si="3"/>
        <v>OPORTUNA</v>
      </c>
      <c r="AD23" s="165" t="str">
        <f t="shared" si="4"/>
        <v>Cerrado</v>
      </c>
      <c r="AE23" s="248" t="s">
        <v>62</v>
      </c>
      <c r="AF23" s="169" t="s">
        <v>66</v>
      </c>
      <c r="AG23" s="165" t="s">
        <v>411</v>
      </c>
      <c r="AH23" s="170">
        <v>44867</v>
      </c>
      <c r="AI23" s="165">
        <f t="shared" si="5"/>
        <v>11</v>
      </c>
      <c r="AJ23" s="166">
        <f t="shared" si="6"/>
        <v>5</v>
      </c>
      <c r="AK23" s="165" t="str">
        <f t="shared" si="12"/>
        <v>OPORTUNA</v>
      </c>
      <c r="AM23" s="165" t="str" cm="1">
        <f t="array" aca="1" ref="AM23" ca="1">_xlfn.IFS(AN23&lt;0,"Vencido",AN23=0,"Vence hoy",AN23&lt;4,"Por vencer",AN23&gt;3,"Pendiente")</f>
        <v>Vencido</v>
      </c>
      <c r="AN23" s="166">
        <f t="shared" ca="1" si="13"/>
        <v>-9</v>
      </c>
      <c r="AQ23" s="165">
        <f t="shared" si="7"/>
        <v>10</v>
      </c>
      <c r="AR23" s="165">
        <f t="shared" si="8"/>
        <v>2022</v>
      </c>
      <c r="AS23" s="184">
        <f t="shared" si="9"/>
        <v>28</v>
      </c>
    </row>
    <row r="24" spans="1:45" ht="25.5" customHeight="1">
      <c r="A24" s="165" t="str">
        <f t="shared" si="0"/>
        <v>AU-STD3216</v>
      </c>
      <c r="B24" s="164" t="s">
        <v>49</v>
      </c>
      <c r="C24" s="164" t="str">
        <f>IF(Q24=FILTROS!$G$2,"PT",IF(Q24=FILTROS!$G$3,"RC",IF(Q24=FILTROS!$G$4,"QJ",IF(Q24=FILTROS!$G$5,"FT",IF(Q24=FILTROS!$G$6,"STD","SIN ASIGNAR")))))</f>
        <v>STD</v>
      </c>
      <c r="D24" s="164">
        <v>3216</v>
      </c>
      <c r="E24" s="165" t="s">
        <v>9</v>
      </c>
      <c r="F24" s="165" t="s">
        <v>50</v>
      </c>
      <c r="G24" s="165" t="s">
        <v>412</v>
      </c>
      <c r="H24" s="169" t="s">
        <v>51</v>
      </c>
      <c r="I24" s="169">
        <v>1033717138</v>
      </c>
      <c r="J24" s="171" t="s">
        <v>413</v>
      </c>
      <c r="K24" s="169">
        <v>32</v>
      </c>
      <c r="L24" s="169">
        <v>3003047838</v>
      </c>
      <c r="M24" s="181" t="s">
        <v>52</v>
      </c>
      <c r="N24" s="165" t="s">
        <v>53</v>
      </c>
      <c r="O24" s="214" t="s">
        <v>54</v>
      </c>
      <c r="P24" s="169" t="s">
        <v>55</v>
      </c>
      <c r="Q24" s="169" t="s">
        <v>56</v>
      </c>
      <c r="R24" s="169" t="s">
        <v>57</v>
      </c>
      <c r="S24" s="165" t="s">
        <v>58</v>
      </c>
      <c r="T24" s="169" t="s">
        <v>59</v>
      </c>
      <c r="U24" s="169" t="s">
        <v>414</v>
      </c>
      <c r="V24" s="169" t="s">
        <v>60</v>
      </c>
      <c r="W24" s="170">
        <v>44862</v>
      </c>
      <c r="X24" s="169">
        <v>2</v>
      </c>
      <c r="Y24" s="170">
        <f t="shared" si="1"/>
        <v>44866</v>
      </c>
      <c r="Z24" s="165" t="s">
        <v>61</v>
      </c>
      <c r="AB24" s="168">
        <f t="shared" si="2"/>
        <v>-44862</v>
      </c>
      <c r="AC24" s="167" t="str">
        <f t="shared" si="3"/>
        <v>OPORTUNA</v>
      </c>
      <c r="AD24" s="165" t="str">
        <f t="shared" si="4"/>
        <v>Cerrado</v>
      </c>
      <c r="AE24" s="247" t="s">
        <v>62</v>
      </c>
      <c r="AF24" s="169" t="s">
        <v>63</v>
      </c>
      <c r="AG24" s="165" t="s">
        <v>415</v>
      </c>
      <c r="AH24" s="170">
        <v>44866</v>
      </c>
      <c r="AI24" s="165">
        <f t="shared" si="5"/>
        <v>11</v>
      </c>
      <c r="AJ24" s="166">
        <f t="shared" si="6"/>
        <v>4</v>
      </c>
      <c r="AK24" s="165" t="str">
        <f t="shared" si="12"/>
        <v>OPORTUNA</v>
      </c>
      <c r="AM24" s="165" t="str" cm="1">
        <f t="array" aca="1" ref="AM24" ca="1">_xlfn.IFS(AN24&lt;0,"Vencido",AN24=0,"Vence hoy",AN24&lt;4,"Por vencer",AN24&gt;3,"Pendiente")</f>
        <v>Vencido</v>
      </c>
      <c r="AN24" s="166">
        <f t="shared" ca="1" si="13"/>
        <v>-10</v>
      </c>
      <c r="AQ24" s="165">
        <f t="shared" si="7"/>
        <v>10</v>
      </c>
      <c r="AR24" s="165">
        <f t="shared" si="8"/>
        <v>2022</v>
      </c>
      <c r="AS24" s="184">
        <f t="shared" si="9"/>
        <v>28</v>
      </c>
    </row>
    <row r="25" spans="1:45" ht="25.5" customHeight="1">
      <c r="A25" s="165" t="str">
        <f t="shared" si="0"/>
        <v>AU-PT3217</v>
      </c>
      <c r="B25" s="164" t="s">
        <v>49</v>
      </c>
      <c r="C25" s="164" t="str">
        <f>IF(Q25=FILTROS!$G$2,"PT",IF(Q25=FILTROS!$G$3,"RC",IF(Q25=FILTROS!$G$4,"QJ",IF(Q25=FILTROS!$G$5,"FT",IF(Q25=FILTROS!$G$6,"STD","SIN ASIGNAR")))))</f>
        <v>PT</v>
      </c>
      <c r="D25" s="164">
        <v>3217</v>
      </c>
      <c r="E25" s="165" t="s">
        <v>9</v>
      </c>
      <c r="F25" s="165" t="s">
        <v>50</v>
      </c>
      <c r="G25" s="165" t="s">
        <v>416</v>
      </c>
      <c r="H25" s="169" t="s">
        <v>97</v>
      </c>
      <c r="I25" s="169">
        <v>1146145614</v>
      </c>
      <c r="J25" s="171" t="s">
        <v>417</v>
      </c>
      <c r="K25" s="169">
        <v>3</v>
      </c>
      <c r="L25" s="169">
        <v>3142324921</v>
      </c>
      <c r="M25" s="181" t="s">
        <v>52</v>
      </c>
      <c r="N25" s="165" t="s">
        <v>53</v>
      </c>
      <c r="O25" s="214" t="s">
        <v>54</v>
      </c>
      <c r="P25" s="169" t="s">
        <v>55</v>
      </c>
      <c r="Q25" s="169" t="s">
        <v>84</v>
      </c>
      <c r="R25" s="169" t="s">
        <v>57</v>
      </c>
      <c r="S25" s="165" t="s">
        <v>197</v>
      </c>
      <c r="T25" s="169" t="s">
        <v>115</v>
      </c>
      <c r="U25" s="169" t="s">
        <v>418</v>
      </c>
      <c r="V25" s="169" t="s">
        <v>60</v>
      </c>
      <c r="W25" s="170">
        <v>44862</v>
      </c>
      <c r="X25" s="169">
        <v>3</v>
      </c>
      <c r="Y25" s="170">
        <f t="shared" si="1"/>
        <v>44867</v>
      </c>
      <c r="Z25" s="165" t="s">
        <v>61</v>
      </c>
      <c r="AA25" s="192">
        <v>44868</v>
      </c>
      <c r="AB25" s="168">
        <f t="shared" si="2"/>
        <v>6</v>
      </c>
      <c r="AC25" s="167" t="str">
        <f t="shared" si="3"/>
        <v>NO OPORTUNA</v>
      </c>
      <c r="AD25" s="165" t="str">
        <f t="shared" si="4"/>
        <v>Cerrado</v>
      </c>
      <c r="AE25" s="248" t="s">
        <v>62</v>
      </c>
      <c r="AF25" s="169" t="s">
        <v>65</v>
      </c>
      <c r="AG25" s="165" t="s">
        <v>419</v>
      </c>
      <c r="AH25" s="170">
        <v>44868</v>
      </c>
      <c r="AI25" s="165">
        <f t="shared" si="5"/>
        <v>11</v>
      </c>
      <c r="AJ25" s="166">
        <f t="shared" si="6"/>
        <v>6</v>
      </c>
      <c r="AK25" s="165" t="str">
        <f t="shared" si="12"/>
        <v>NO OPORTUNA</v>
      </c>
      <c r="AM25" s="165" t="str" cm="1">
        <f t="array" aca="1" ref="AM25" ca="1">_xlfn.IFS(AN25&lt;0,"Vencido",AN25=0,"Vence hoy",AN25&lt;4,"Por vencer",AN25&gt;3,"Pendiente")</f>
        <v>Vencido</v>
      </c>
      <c r="AN25" s="166">
        <f t="shared" ca="1" si="13"/>
        <v>-9</v>
      </c>
      <c r="AQ25" s="165">
        <f t="shared" si="7"/>
        <v>10</v>
      </c>
      <c r="AR25" s="165">
        <f t="shared" si="8"/>
        <v>2022</v>
      </c>
      <c r="AS25" s="184">
        <f t="shared" si="9"/>
        <v>28</v>
      </c>
    </row>
    <row r="26" spans="1:45" ht="25.5" customHeight="1">
      <c r="A26" s="165" t="str">
        <f t="shared" si="0"/>
        <v>AU-STD3218</v>
      </c>
      <c r="B26" s="164" t="s">
        <v>49</v>
      </c>
      <c r="C26" s="164" t="str">
        <f>IF(Q26=FILTROS!$G$2,"PT",IF(Q26=FILTROS!$G$3,"RC",IF(Q26=FILTROS!$G$4,"QJ",IF(Q26=FILTROS!$G$5,"FT",IF(Q26=FILTROS!$G$6,"STD","SIN ASIGNAR")))))</f>
        <v>STD</v>
      </c>
      <c r="D26" s="164">
        <v>3218</v>
      </c>
      <c r="E26" s="165" t="s">
        <v>9</v>
      </c>
      <c r="F26" s="165" t="s">
        <v>50</v>
      </c>
      <c r="G26" s="165" t="s">
        <v>420</v>
      </c>
      <c r="H26" s="169" t="s">
        <v>51</v>
      </c>
      <c r="I26" s="169">
        <v>1022352700</v>
      </c>
      <c r="J26" s="171" t="s">
        <v>200</v>
      </c>
      <c r="K26" s="169">
        <v>34</v>
      </c>
      <c r="L26" s="169">
        <v>3134804866</v>
      </c>
      <c r="M26" s="181" t="s">
        <v>52</v>
      </c>
      <c r="N26" s="165" t="s">
        <v>53</v>
      </c>
      <c r="O26" s="214" t="s">
        <v>54</v>
      </c>
      <c r="P26" s="169" t="s">
        <v>55</v>
      </c>
      <c r="Q26" s="169" t="s">
        <v>56</v>
      </c>
      <c r="R26" s="169" t="s">
        <v>57</v>
      </c>
      <c r="S26" s="165" t="s">
        <v>58</v>
      </c>
      <c r="T26" s="169" t="s">
        <v>59</v>
      </c>
      <c r="U26" s="169" t="s">
        <v>201</v>
      </c>
      <c r="V26" s="169" t="s">
        <v>60</v>
      </c>
      <c r="W26" s="170">
        <v>44862</v>
      </c>
      <c r="X26" s="169">
        <v>3</v>
      </c>
      <c r="Y26" s="170">
        <f t="shared" si="1"/>
        <v>44867</v>
      </c>
      <c r="Z26" s="165" t="s">
        <v>61</v>
      </c>
      <c r="AB26" s="168">
        <f t="shared" si="2"/>
        <v>-44862</v>
      </c>
      <c r="AC26" s="167" t="str">
        <f t="shared" si="3"/>
        <v>OPORTUNA</v>
      </c>
      <c r="AD26" s="165" t="str">
        <f t="shared" si="4"/>
        <v>Cerrado</v>
      </c>
      <c r="AE26" s="248" t="s">
        <v>62</v>
      </c>
      <c r="AF26" s="169" t="s">
        <v>66</v>
      </c>
      <c r="AG26" s="165" t="s">
        <v>421</v>
      </c>
      <c r="AH26" s="170">
        <v>44867</v>
      </c>
      <c r="AI26" s="165">
        <f t="shared" si="5"/>
        <v>11</v>
      </c>
      <c r="AJ26" s="166">
        <f t="shared" si="6"/>
        <v>5</v>
      </c>
      <c r="AK26" s="165" t="str">
        <f t="shared" si="12"/>
        <v>OPORTUNA</v>
      </c>
      <c r="AM26" s="165" t="str" cm="1">
        <f t="array" aca="1" ref="AM26" ca="1">_xlfn.IFS(AN26&lt;0,"Vencido",AN26=0,"Vence hoy",AN26&lt;4,"Por vencer",AN26&gt;3,"Pendiente")</f>
        <v>Vencido</v>
      </c>
      <c r="AN26" s="166">
        <f t="shared" ca="1" si="13"/>
        <v>-9</v>
      </c>
      <c r="AQ26" s="165">
        <f t="shared" si="7"/>
        <v>10</v>
      </c>
      <c r="AR26" s="165">
        <f t="shared" si="8"/>
        <v>2022</v>
      </c>
      <c r="AS26" s="184">
        <f t="shared" si="9"/>
        <v>28</v>
      </c>
    </row>
    <row r="27" spans="1:45" ht="25.5" customHeight="1">
      <c r="A27" s="165" t="str">
        <f t="shared" si="0"/>
        <v>AU-STD3219</v>
      </c>
      <c r="B27" s="164" t="s">
        <v>49</v>
      </c>
      <c r="C27" s="164" t="str">
        <f>IF(Q27=FILTROS!$G$2,"PT",IF(Q27=FILTROS!$G$3,"RC",IF(Q27=FILTROS!$G$4,"QJ",IF(Q27=FILTROS!$G$5,"FT",IF(Q27=FILTROS!$G$6,"STD","SIN ASIGNAR")))))</f>
        <v>STD</v>
      </c>
      <c r="D27" s="164">
        <v>3219</v>
      </c>
      <c r="E27" s="165" t="s">
        <v>9</v>
      </c>
      <c r="F27" s="165" t="s">
        <v>50</v>
      </c>
      <c r="G27" s="165" t="s">
        <v>422</v>
      </c>
      <c r="H27" s="169" t="s">
        <v>51</v>
      </c>
      <c r="I27" s="169">
        <v>79532207</v>
      </c>
      <c r="J27" s="171" t="s">
        <v>423</v>
      </c>
      <c r="K27" s="169">
        <v>52</v>
      </c>
      <c r="L27" s="169">
        <v>3115687428</v>
      </c>
      <c r="M27" s="181" t="s">
        <v>52</v>
      </c>
      <c r="N27" s="165" t="s">
        <v>53</v>
      </c>
      <c r="O27" s="214" t="s">
        <v>54</v>
      </c>
      <c r="P27" s="169" t="s">
        <v>55</v>
      </c>
      <c r="Q27" s="169" t="s">
        <v>56</v>
      </c>
      <c r="R27" s="169" t="s">
        <v>57</v>
      </c>
      <c r="S27" s="165" t="s">
        <v>58</v>
      </c>
      <c r="T27" s="169" t="s">
        <v>59</v>
      </c>
      <c r="U27" s="165" t="s">
        <v>424</v>
      </c>
      <c r="V27" s="169" t="s">
        <v>60</v>
      </c>
      <c r="W27" s="170">
        <v>44862</v>
      </c>
      <c r="X27" s="169">
        <v>2</v>
      </c>
      <c r="Y27" s="170">
        <f t="shared" si="1"/>
        <v>44866</v>
      </c>
      <c r="Z27" s="165" t="s">
        <v>61</v>
      </c>
      <c r="AB27" s="168">
        <f t="shared" si="2"/>
        <v>-44862</v>
      </c>
      <c r="AC27" s="167" t="str">
        <f t="shared" si="3"/>
        <v>OPORTUNA</v>
      </c>
      <c r="AD27" s="165" t="str">
        <f t="shared" si="4"/>
        <v>Cerrado</v>
      </c>
      <c r="AE27" s="247" t="s">
        <v>62</v>
      </c>
      <c r="AF27" s="169" t="s">
        <v>63</v>
      </c>
      <c r="AG27" s="165" t="s">
        <v>425</v>
      </c>
      <c r="AH27" s="170">
        <v>44866</v>
      </c>
      <c r="AI27" s="165">
        <f t="shared" si="5"/>
        <v>11</v>
      </c>
      <c r="AJ27" s="166">
        <f t="shared" si="6"/>
        <v>4</v>
      </c>
      <c r="AK27" s="165" t="str">
        <f t="shared" si="12"/>
        <v>OPORTUNA</v>
      </c>
      <c r="AM27" s="165" t="str" cm="1">
        <f t="array" aca="1" ref="AM27" ca="1">_xlfn.IFS(AN27&lt;0,"Vencido",AN27=0,"Vence hoy",AN27&lt;4,"Por vencer",AN27&gt;3,"Pendiente")</f>
        <v>Vencido</v>
      </c>
      <c r="AN27" s="166">
        <f t="shared" ca="1" si="13"/>
        <v>-10</v>
      </c>
      <c r="AQ27" s="165">
        <f t="shared" si="7"/>
        <v>10</v>
      </c>
      <c r="AR27" s="165">
        <f t="shared" si="8"/>
        <v>2022</v>
      </c>
      <c r="AS27" s="184">
        <f t="shared" si="9"/>
        <v>28</v>
      </c>
    </row>
    <row r="28" spans="1:45" ht="25.5" customHeight="1">
      <c r="A28" s="165" t="str">
        <f t="shared" si="0"/>
        <v>AU-STD3198</v>
      </c>
      <c r="B28" s="164" t="s">
        <v>49</v>
      </c>
      <c r="C28" s="164" t="str">
        <f>IF(Q28=FILTROS!$G$2,"PT",IF(Q28=FILTROS!$G$3,"RC",IF(Q28=FILTROS!$G$4,"QJ",IF(Q28=FILTROS!$G$5,"FT",IF(Q28=FILTROS!$G$6,"STD","SIN ASIGNAR")))))</f>
        <v>STD</v>
      </c>
      <c r="D28" s="164">
        <v>3198</v>
      </c>
      <c r="E28" s="165" t="s">
        <v>9</v>
      </c>
      <c r="F28" s="165" t="s">
        <v>50</v>
      </c>
      <c r="G28" s="165" t="s">
        <v>343</v>
      </c>
      <c r="H28" s="169" t="s">
        <v>51</v>
      </c>
      <c r="I28" s="169">
        <v>11334195</v>
      </c>
      <c r="J28" s="171" t="s">
        <v>298</v>
      </c>
      <c r="K28" s="169">
        <v>68</v>
      </c>
      <c r="L28" s="169">
        <v>3186874267</v>
      </c>
      <c r="M28" s="181" t="s">
        <v>52</v>
      </c>
      <c r="N28" s="165" t="s">
        <v>53</v>
      </c>
      <c r="O28" s="214" t="s">
        <v>54</v>
      </c>
      <c r="P28" s="169" t="s">
        <v>55</v>
      </c>
      <c r="Q28" s="169" t="s">
        <v>56</v>
      </c>
      <c r="R28" s="169" t="s">
        <v>75</v>
      </c>
      <c r="S28" s="165" t="s">
        <v>58</v>
      </c>
      <c r="T28" s="169" t="s">
        <v>59</v>
      </c>
      <c r="U28" s="169" t="s">
        <v>344</v>
      </c>
      <c r="V28" s="169" t="s">
        <v>60</v>
      </c>
      <c r="W28" s="170">
        <v>44862</v>
      </c>
      <c r="X28" s="169">
        <v>1</v>
      </c>
      <c r="Y28" s="170">
        <f t="shared" si="1"/>
        <v>44865</v>
      </c>
      <c r="Z28" s="165" t="s">
        <v>61</v>
      </c>
      <c r="AB28" s="168">
        <f t="shared" si="2"/>
        <v>-44862</v>
      </c>
      <c r="AC28" s="167" t="str">
        <f t="shared" si="3"/>
        <v>OPORTUNA</v>
      </c>
      <c r="AD28" s="165" t="str">
        <f t="shared" si="4"/>
        <v>Cerrado</v>
      </c>
      <c r="AE28" s="247" t="s">
        <v>71</v>
      </c>
      <c r="AF28" s="169" t="s">
        <v>63</v>
      </c>
      <c r="AG28" s="169" t="s">
        <v>345</v>
      </c>
      <c r="AH28" s="170">
        <v>44865</v>
      </c>
      <c r="AI28" s="165">
        <f t="shared" si="5"/>
        <v>10</v>
      </c>
      <c r="AJ28" s="166">
        <f t="shared" si="6"/>
        <v>3</v>
      </c>
      <c r="AK28" s="165" t="str">
        <f t="shared" si="12"/>
        <v>OPORTUNA</v>
      </c>
      <c r="AM28" s="165" t="str" cm="1">
        <f t="array" aca="1" ref="AM28" ca="1">_xlfn.IFS(AN28&lt;0,"Vencido",AN28=0,"Vence hoy",AN28&lt;4,"Por vencer",AN28&gt;3,"Pendiente")</f>
        <v>Vencido</v>
      </c>
      <c r="AN28" s="166">
        <f t="shared" ca="1" si="13"/>
        <v>-11</v>
      </c>
      <c r="AQ28" s="165">
        <f t="shared" si="7"/>
        <v>10</v>
      </c>
      <c r="AR28" s="165">
        <f t="shared" si="8"/>
        <v>2022</v>
      </c>
      <c r="AS28" s="184">
        <f t="shared" si="9"/>
        <v>28</v>
      </c>
    </row>
    <row r="29" spans="1:45" ht="25.5" customHeight="1">
      <c r="A29" s="165" t="str">
        <f t="shared" si="0"/>
        <v>AU-STD3222</v>
      </c>
      <c r="B29" s="164" t="s">
        <v>49</v>
      </c>
      <c r="C29" s="164" t="str">
        <f>IF(Q29=FILTROS!$G$2,"PT",IF(Q29=FILTROS!$G$3,"RC",IF(Q29=FILTROS!$G$4,"QJ",IF(Q29=FILTROS!$G$5,"FT",IF(Q29=FILTROS!$G$6,"STD","SIN ASIGNAR")))))</f>
        <v>STD</v>
      </c>
      <c r="D29" s="164">
        <v>3222</v>
      </c>
      <c r="E29" s="165" t="s">
        <v>9</v>
      </c>
      <c r="F29" s="165" t="s">
        <v>50</v>
      </c>
      <c r="H29" s="169" t="s">
        <v>51</v>
      </c>
      <c r="I29" s="169">
        <v>1012342433</v>
      </c>
      <c r="J29" s="171" t="s">
        <v>434</v>
      </c>
      <c r="K29" s="169">
        <v>34</v>
      </c>
      <c r="L29" s="169">
        <v>3118967665</v>
      </c>
      <c r="M29" s="181" t="s">
        <v>132</v>
      </c>
      <c r="N29" s="165" t="s">
        <v>53</v>
      </c>
      <c r="O29" s="214" t="s">
        <v>54</v>
      </c>
      <c r="P29" s="169" t="s">
        <v>55</v>
      </c>
      <c r="Q29" s="169" t="s">
        <v>56</v>
      </c>
      <c r="R29" s="169" t="s">
        <v>57</v>
      </c>
      <c r="S29" s="165" t="s">
        <v>58</v>
      </c>
      <c r="T29" s="169" t="s">
        <v>59</v>
      </c>
      <c r="U29" s="169" t="s">
        <v>435</v>
      </c>
      <c r="V29" s="169" t="s">
        <v>60</v>
      </c>
      <c r="W29" s="170">
        <v>44862</v>
      </c>
      <c r="X29" s="169">
        <v>3</v>
      </c>
      <c r="Y29" s="170">
        <f t="shared" si="1"/>
        <v>44867</v>
      </c>
      <c r="Z29" s="165" t="s">
        <v>61</v>
      </c>
      <c r="AB29" s="168">
        <f t="shared" si="2"/>
        <v>-44862</v>
      </c>
      <c r="AC29" s="167" t="str">
        <f t="shared" si="3"/>
        <v>OPORTUNA</v>
      </c>
      <c r="AD29" s="165" t="str">
        <f t="shared" si="4"/>
        <v>Cerrado</v>
      </c>
      <c r="AE29" s="248" t="s">
        <v>62</v>
      </c>
      <c r="AF29" s="169" t="s">
        <v>63</v>
      </c>
      <c r="AG29" s="165" t="s">
        <v>436</v>
      </c>
      <c r="AH29" s="170">
        <v>44867</v>
      </c>
      <c r="AI29" s="165">
        <f t="shared" si="5"/>
        <v>11</v>
      </c>
      <c r="AJ29" s="166">
        <f t="shared" si="6"/>
        <v>5</v>
      </c>
      <c r="AK29" s="165" t="str">
        <f t="shared" si="12"/>
        <v>OPORTUNA</v>
      </c>
      <c r="AM29" s="165" t="str" cm="1">
        <f t="array" aca="1" ref="AM29" ca="1">_xlfn.IFS(AN29&lt;0,"Vencido",AN29=0,"Vence hoy",AN29&lt;4,"Por vencer",AN29&gt;3,"Pendiente")</f>
        <v>Vencido</v>
      </c>
      <c r="AN29" s="166">
        <f t="shared" ca="1" si="13"/>
        <v>-9</v>
      </c>
      <c r="AQ29" s="165">
        <f t="shared" si="7"/>
        <v>10</v>
      </c>
      <c r="AR29" s="165">
        <f t="shared" si="8"/>
        <v>2022</v>
      </c>
      <c r="AS29" s="184">
        <f t="shared" si="9"/>
        <v>28</v>
      </c>
    </row>
    <row r="30" spans="1:45" ht="25.5" customHeight="1">
      <c r="A30" s="165" t="str">
        <f t="shared" si="0"/>
        <v>AU-RC3223</v>
      </c>
      <c r="B30" s="164" t="s">
        <v>49</v>
      </c>
      <c r="C30" s="164" t="str">
        <f>IF(Q30=FILTROS!$G$2,"PT",IF(Q30=FILTROS!$G$3,"RC",IF(Q30=FILTROS!$G$4,"QJ",IF(Q30=FILTROS!$G$5,"FT",IF(Q30=FILTROS!$G$6,"STD","SIN ASIGNAR")))))</f>
        <v>RC</v>
      </c>
      <c r="D30" s="164">
        <v>3223</v>
      </c>
      <c r="E30" s="165" t="s">
        <v>9</v>
      </c>
      <c r="F30" s="165" t="s">
        <v>82</v>
      </c>
      <c r="H30" s="169" t="s">
        <v>51</v>
      </c>
      <c r="I30" s="169">
        <v>17073396</v>
      </c>
      <c r="J30" s="171" t="s">
        <v>437</v>
      </c>
      <c r="K30" s="169">
        <v>79</v>
      </c>
      <c r="L30" s="169">
        <v>3143855105</v>
      </c>
      <c r="M30" s="181" t="s">
        <v>438</v>
      </c>
      <c r="N30" s="165" t="s">
        <v>218</v>
      </c>
      <c r="O30" s="214" t="s">
        <v>192</v>
      </c>
      <c r="P30" s="169" t="s">
        <v>55</v>
      </c>
      <c r="Q30" s="169" t="s">
        <v>123</v>
      </c>
      <c r="R30" s="169" t="s">
        <v>57</v>
      </c>
      <c r="S30" s="165" t="s">
        <v>193</v>
      </c>
      <c r="T30" s="169" t="s">
        <v>194</v>
      </c>
      <c r="U30" s="169" t="s">
        <v>439</v>
      </c>
      <c r="V30" s="169" t="s">
        <v>60</v>
      </c>
      <c r="W30" s="170">
        <v>44862</v>
      </c>
      <c r="X30" s="169">
        <v>3</v>
      </c>
      <c r="Y30" s="170">
        <f t="shared" si="1"/>
        <v>44867</v>
      </c>
      <c r="Z30" s="165" t="s">
        <v>202</v>
      </c>
      <c r="AA30" s="170">
        <v>44865</v>
      </c>
      <c r="AB30" s="168">
        <f t="shared" si="2"/>
        <v>3</v>
      </c>
      <c r="AC30" s="167" t="str">
        <f t="shared" si="3"/>
        <v>NO OPORTUNA</v>
      </c>
      <c r="AD30" s="165" t="str">
        <f t="shared" si="4"/>
        <v>Cerrado</v>
      </c>
      <c r="AE30" s="247" t="s">
        <v>62</v>
      </c>
      <c r="AF30" s="169" t="s">
        <v>65</v>
      </c>
      <c r="AG30" s="165" t="s">
        <v>440</v>
      </c>
      <c r="AH30" s="170">
        <v>44866</v>
      </c>
      <c r="AI30" s="165">
        <f t="shared" si="5"/>
        <v>11</v>
      </c>
      <c r="AJ30" s="166">
        <f t="shared" si="6"/>
        <v>4</v>
      </c>
      <c r="AK30" s="165" t="e">
        <f>IF(Y30&gt;=AH30,#REF!,#REF!)</f>
        <v>#REF!</v>
      </c>
      <c r="AM30" s="165" t="e" cm="1">
        <f t="array" ref="AM30">_xlfn.IFS(AN30&lt;0,"Vencido",AN30=0,"Vence hoy",AN30&lt;4,"Por vencer",AN30&gt;3,"Pendiente")</f>
        <v>#REF!</v>
      </c>
      <c r="AN30" s="166" t="e">
        <f>Y30-#REF!</f>
        <v>#REF!</v>
      </c>
      <c r="AQ30" s="165">
        <f t="shared" si="7"/>
        <v>10</v>
      </c>
      <c r="AR30" s="165">
        <f t="shared" si="8"/>
        <v>2022</v>
      </c>
      <c r="AS30" s="184">
        <f t="shared" si="9"/>
        <v>28</v>
      </c>
    </row>
    <row r="31" spans="1:45" ht="25.5" customHeight="1">
      <c r="A31" s="165" t="str">
        <f t="shared" si="0"/>
        <v>AU-STD3224</v>
      </c>
      <c r="B31" s="164" t="s">
        <v>49</v>
      </c>
      <c r="C31" s="164" t="str">
        <f>IF(Q31=FILTROS!$G$2,"PT",IF(Q31=FILTROS!$G$3,"RC",IF(Q31=FILTROS!$G$4,"QJ",IF(Q31=FILTROS!$G$5,"FT",IF(Q31=FILTROS!$G$6,"STD","SIN ASIGNAR")))))</f>
        <v>STD</v>
      </c>
      <c r="D31" s="164">
        <v>3224</v>
      </c>
      <c r="E31" s="165" t="s">
        <v>9</v>
      </c>
      <c r="F31" s="165" t="s">
        <v>92</v>
      </c>
      <c r="H31" s="169" t="s">
        <v>105</v>
      </c>
      <c r="I31" s="169">
        <v>1028724872</v>
      </c>
      <c r="J31" s="171" t="s">
        <v>441</v>
      </c>
      <c r="K31" s="169">
        <v>8</v>
      </c>
      <c r="L31" s="169">
        <v>3134628177</v>
      </c>
      <c r="M31" s="181" t="s">
        <v>442</v>
      </c>
      <c r="N31" s="165" t="s">
        <v>53</v>
      </c>
      <c r="O31" s="214" t="s">
        <v>54</v>
      </c>
      <c r="P31" s="169" t="s">
        <v>55</v>
      </c>
      <c r="Q31" s="169" t="s">
        <v>56</v>
      </c>
      <c r="R31" s="169" t="s">
        <v>57</v>
      </c>
      <c r="S31" s="165" t="s">
        <v>58</v>
      </c>
      <c r="T31" s="169" t="s">
        <v>98</v>
      </c>
      <c r="U31" s="169" t="s">
        <v>443</v>
      </c>
      <c r="V31" s="169" t="s">
        <v>60</v>
      </c>
      <c r="W31" s="170">
        <v>44862</v>
      </c>
      <c r="X31" s="169">
        <v>3</v>
      </c>
      <c r="Y31" s="170">
        <f t="shared" si="1"/>
        <v>44867</v>
      </c>
      <c r="Z31" s="165" t="s">
        <v>61</v>
      </c>
      <c r="AB31" s="168">
        <f t="shared" si="2"/>
        <v>-44862</v>
      </c>
      <c r="AC31" s="167" t="str">
        <f t="shared" si="3"/>
        <v>OPORTUNA</v>
      </c>
      <c r="AD31" s="165" t="str">
        <f t="shared" si="4"/>
        <v>Cerrado</v>
      </c>
      <c r="AE31" s="248" t="s">
        <v>62</v>
      </c>
      <c r="AF31" s="169" t="s">
        <v>66</v>
      </c>
      <c r="AG31" s="165" t="s">
        <v>444</v>
      </c>
      <c r="AH31" s="170">
        <v>44867</v>
      </c>
      <c r="AI31" s="165">
        <f t="shared" si="5"/>
        <v>11</v>
      </c>
      <c r="AJ31" s="166">
        <f t="shared" si="6"/>
        <v>5</v>
      </c>
      <c r="AK31" s="165" t="str">
        <f t="shared" ref="AK31:AK33" si="14">IF(Y31&gt;=AH31,$AP$4,$AP$5)</f>
        <v>OPORTUNA</v>
      </c>
      <c r="AM31" s="165" t="str" cm="1">
        <f t="array" aca="1" ref="AM31" ca="1">_xlfn.IFS(AN31&lt;0,"Vencido",AN31=0,"Vence hoy",AN31&lt;4,"Por vencer",AN31&gt;3,"Pendiente")</f>
        <v>Vencido</v>
      </c>
      <c r="AN31" s="166">
        <f t="shared" ref="AN31:AN33" ca="1" si="15">Y31-$AP$2</f>
        <v>-9</v>
      </c>
      <c r="AQ31" s="165">
        <f t="shared" si="7"/>
        <v>10</v>
      </c>
      <c r="AR31" s="165">
        <f t="shared" si="8"/>
        <v>2022</v>
      </c>
      <c r="AS31" s="184">
        <f t="shared" si="9"/>
        <v>28</v>
      </c>
    </row>
    <row r="32" spans="1:45" ht="25.5" customHeight="1">
      <c r="A32" s="165" t="str">
        <f t="shared" si="0"/>
        <v>AU-STD3225</v>
      </c>
      <c r="B32" s="164" t="s">
        <v>49</v>
      </c>
      <c r="C32" s="164" t="str">
        <f>IF(Q32=FILTROS!$G$2,"PT",IF(Q32=FILTROS!$G$3,"RC",IF(Q32=FILTROS!$G$4,"QJ",IF(Q32=FILTROS!$G$5,"FT",IF(Q32=FILTROS!$G$6,"STD","SIN ASIGNAR")))))</f>
        <v>STD</v>
      </c>
      <c r="D32" s="164">
        <v>3225</v>
      </c>
      <c r="E32" s="165" t="s">
        <v>9</v>
      </c>
      <c r="F32" s="165" t="s">
        <v>92</v>
      </c>
      <c r="H32" s="169" t="s">
        <v>105</v>
      </c>
      <c r="I32" s="169">
        <v>1150187643</v>
      </c>
      <c r="J32" s="171" t="s">
        <v>445</v>
      </c>
      <c r="K32" s="169">
        <v>8</v>
      </c>
      <c r="L32" s="169">
        <v>3208637820</v>
      </c>
      <c r="M32" s="181" t="s">
        <v>446</v>
      </c>
      <c r="N32" s="165" t="s">
        <v>53</v>
      </c>
      <c r="O32" s="214" t="s">
        <v>54</v>
      </c>
      <c r="P32" s="169" t="s">
        <v>55</v>
      </c>
      <c r="Q32" s="169" t="s">
        <v>56</v>
      </c>
      <c r="R32" s="169" t="s">
        <v>57</v>
      </c>
      <c r="S32" s="165" t="s">
        <v>58</v>
      </c>
      <c r="T32" s="169" t="s">
        <v>98</v>
      </c>
      <c r="U32" s="169" t="s">
        <v>447</v>
      </c>
      <c r="V32" s="169" t="s">
        <v>60</v>
      </c>
      <c r="W32" s="170">
        <v>44862</v>
      </c>
      <c r="X32" s="169">
        <v>3</v>
      </c>
      <c r="Y32" s="170">
        <f t="shared" si="1"/>
        <v>44867</v>
      </c>
      <c r="Z32" s="165" t="s">
        <v>61</v>
      </c>
      <c r="AB32" s="168">
        <f t="shared" si="2"/>
        <v>-44862</v>
      </c>
      <c r="AC32" s="167" t="str">
        <f t="shared" si="3"/>
        <v>OPORTUNA</v>
      </c>
      <c r="AD32" s="165" t="str">
        <f t="shared" si="4"/>
        <v>Cerrado</v>
      </c>
      <c r="AE32" s="248" t="s">
        <v>62</v>
      </c>
      <c r="AF32" s="169" t="s">
        <v>63</v>
      </c>
      <c r="AG32" s="165" t="s">
        <v>448</v>
      </c>
      <c r="AH32" s="170">
        <v>44867</v>
      </c>
      <c r="AI32" s="165">
        <f t="shared" si="5"/>
        <v>11</v>
      </c>
      <c r="AJ32" s="166">
        <f t="shared" si="6"/>
        <v>5</v>
      </c>
      <c r="AK32" s="165" t="str">
        <f t="shared" si="14"/>
        <v>OPORTUNA</v>
      </c>
      <c r="AM32" s="165" t="str" cm="1">
        <f t="array" aca="1" ref="AM32" ca="1">_xlfn.IFS(AN32&lt;0,"Vencido",AN32=0,"Vence hoy",AN32&lt;4,"Por vencer",AN32&gt;3,"Pendiente")</f>
        <v>Vencido</v>
      </c>
      <c r="AN32" s="166">
        <f t="shared" ca="1" si="15"/>
        <v>-9</v>
      </c>
      <c r="AQ32" s="165">
        <f t="shared" si="7"/>
        <v>10</v>
      </c>
      <c r="AR32" s="165">
        <f t="shared" si="8"/>
        <v>2022</v>
      </c>
      <c r="AS32" s="184">
        <f t="shared" si="9"/>
        <v>28</v>
      </c>
    </row>
    <row r="33" spans="1:45" ht="25.5" customHeight="1">
      <c r="A33" s="165" t="str">
        <f t="shared" si="0"/>
        <v>AU-STD3228</v>
      </c>
      <c r="B33" s="164" t="s">
        <v>49</v>
      </c>
      <c r="C33" s="164" t="str">
        <f>IF(Q33=FILTROS!$G$2,"PT",IF(Q33=FILTROS!$G$3,"RC",IF(Q33=FILTROS!$G$4,"QJ",IF(Q33=FILTROS!$G$5,"FT",IF(Q33=FILTROS!$G$6,"STD","SIN ASIGNAR")))))</f>
        <v>STD</v>
      </c>
      <c r="D33" s="164">
        <v>3228</v>
      </c>
      <c r="E33" s="165" t="s">
        <v>9</v>
      </c>
      <c r="F33" s="165" t="s">
        <v>50</v>
      </c>
      <c r="H33" s="169" t="s">
        <v>51</v>
      </c>
      <c r="I33" s="169">
        <v>41403939</v>
      </c>
      <c r="J33" s="171" t="s">
        <v>454</v>
      </c>
      <c r="K33" s="169">
        <v>75</v>
      </c>
      <c r="L33" s="169">
        <v>3125434867</v>
      </c>
      <c r="M33" s="181" t="s">
        <v>104</v>
      </c>
      <c r="N33" s="165" t="s">
        <v>53</v>
      </c>
      <c r="O33" s="214" t="s">
        <v>54</v>
      </c>
      <c r="P33" s="169" t="s">
        <v>55</v>
      </c>
      <c r="Q33" s="169" t="s">
        <v>56</v>
      </c>
      <c r="R33" s="169" t="s">
        <v>57</v>
      </c>
      <c r="S33" s="165" t="s">
        <v>58</v>
      </c>
      <c r="T33" s="169" t="s">
        <v>59</v>
      </c>
      <c r="U33" s="169" t="s">
        <v>154</v>
      </c>
      <c r="V33" s="169" t="s">
        <v>60</v>
      </c>
      <c r="W33" s="170">
        <v>44862</v>
      </c>
      <c r="X33" s="169">
        <v>3</v>
      </c>
      <c r="Y33" s="170">
        <f t="shared" si="1"/>
        <v>44867</v>
      </c>
      <c r="Z33" s="165" t="s">
        <v>61</v>
      </c>
      <c r="AB33" s="168">
        <f t="shared" si="2"/>
        <v>-44862</v>
      </c>
      <c r="AC33" s="167" t="str">
        <f t="shared" si="3"/>
        <v>OPORTUNA</v>
      </c>
      <c r="AD33" s="165" t="str">
        <f t="shared" si="4"/>
        <v>Cerrado</v>
      </c>
      <c r="AE33" s="248" t="s">
        <v>62</v>
      </c>
      <c r="AF33" s="169" t="s">
        <v>66</v>
      </c>
      <c r="AG33" s="165" t="s">
        <v>455</v>
      </c>
      <c r="AH33" s="170">
        <v>44867</v>
      </c>
      <c r="AI33" s="165">
        <f t="shared" si="5"/>
        <v>11</v>
      </c>
      <c r="AJ33" s="166">
        <f t="shared" si="6"/>
        <v>5</v>
      </c>
      <c r="AK33" s="165" t="str">
        <f t="shared" si="14"/>
        <v>OPORTUNA</v>
      </c>
      <c r="AM33" s="165" t="str" cm="1">
        <f t="array" aca="1" ref="AM33" ca="1">_xlfn.IFS(AN33&lt;0,"Vencido",AN33=0,"Vence hoy",AN33&lt;4,"Por vencer",AN33&gt;3,"Pendiente")</f>
        <v>Vencido</v>
      </c>
      <c r="AN33" s="166">
        <f t="shared" ca="1" si="15"/>
        <v>-9</v>
      </c>
      <c r="AQ33" s="165">
        <f t="shared" si="7"/>
        <v>10</v>
      </c>
      <c r="AR33" s="165">
        <f t="shared" si="8"/>
        <v>2022</v>
      </c>
      <c r="AS33" s="184">
        <f t="shared" si="9"/>
        <v>28</v>
      </c>
    </row>
    <row r="34" spans="1:45" ht="25.5" customHeight="1">
      <c r="A34" s="165" t="str">
        <f t="shared" si="0"/>
        <v>AU-RC3229</v>
      </c>
      <c r="B34" s="164" t="s">
        <v>49</v>
      </c>
      <c r="C34" s="164" t="str">
        <f>IF(Q34=FILTROS!$G$2,"PT",IF(Q34=FILTROS!$G$3,"RC",IF(Q34=FILTROS!$G$4,"QJ",IF(Q34=FILTROS!$G$5,"FT",IF(Q34=FILTROS!$G$6,"STD","SIN ASIGNAR")))))</f>
        <v>RC</v>
      </c>
      <c r="D34" s="164">
        <v>3229</v>
      </c>
      <c r="E34" s="165" t="s">
        <v>9</v>
      </c>
      <c r="F34" s="165" t="s">
        <v>82</v>
      </c>
      <c r="H34" s="169" t="s">
        <v>51</v>
      </c>
      <c r="I34" s="169">
        <v>19209404</v>
      </c>
      <c r="J34" s="171" t="s">
        <v>263</v>
      </c>
      <c r="K34" s="169">
        <v>69</v>
      </c>
      <c r="L34" s="169">
        <v>3118803941</v>
      </c>
      <c r="M34" s="181" t="s">
        <v>456</v>
      </c>
      <c r="N34" s="165" t="s">
        <v>218</v>
      </c>
      <c r="O34" s="214" t="s">
        <v>192</v>
      </c>
      <c r="P34" s="169" t="s">
        <v>55</v>
      </c>
      <c r="Q34" s="169" t="s">
        <v>123</v>
      </c>
      <c r="R34" s="169" t="s">
        <v>57</v>
      </c>
      <c r="S34" s="165" t="s">
        <v>193</v>
      </c>
      <c r="T34" s="169" t="s">
        <v>194</v>
      </c>
      <c r="U34" s="169" t="s">
        <v>457</v>
      </c>
      <c r="V34" s="169" t="s">
        <v>60</v>
      </c>
      <c r="W34" s="170">
        <v>44862</v>
      </c>
      <c r="X34" s="169">
        <v>3</v>
      </c>
      <c r="Y34" s="170">
        <f t="shared" si="1"/>
        <v>44867</v>
      </c>
      <c r="Z34" s="165" t="s">
        <v>202</v>
      </c>
      <c r="AA34" s="193">
        <v>44865</v>
      </c>
      <c r="AB34" s="168">
        <f t="shared" si="2"/>
        <v>3</v>
      </c>
      <c r="AC34" s="167" t="str">
        <f t="shared" si="3"/>
        <v>NO OPORTUNA</v>
      </c>
      <c r="AD34" s="165" t="str">
        <f t="shared" si="4"/>
        <v>Cerrado</v>
      </c>
      <c r="AE34" s="247" t="s">
        <v>62</v>
      </c>
      <c r="AF34" s="169" t="s">
        <v>63</v>
      </c>
      <c r="AG34" s="169" t="s">
        <v>458</v>
      </c>
      <c r="AH34" s="170">
        <v>44865</v>
      </c>
      <c r="AI34" s="165">
        <f t="shared" si="5"/>
        <v>10</v>
      </c>
      <c r="AJ34" s="166">
        <f t="shared" si="6"/>
        <v>3</v>
      </c>
      <c r="AK34" s="165" t="e">
        <f>IF(Y34&gt;=AH34,#REF!,#REF!)</f>
        <v>#REF!</v>
      </c>
      <c r="AM34" s="165" t="e" cm="1">
        <f t="array" ref="AM34">_xlfn.IFS(AN34&lt;0,"Vencido",AN34=0,"Vence hoy",AN34&lt;4,"Por vencer",AN34&gt;3,"Pendiente")</f>
        <v>#REF!</v>
      </c>
      <c r="AN34" s="166" t="e">
        <f>Y34-#REF!</f>
        <v>#REF!</v>
      </c>
      <c r="AQ34" s="165">
        <f t="shared" si="7"/>
        <v>10</v>
      </c>
      <c r="AR34" s="165">
        <f t="shared" si="8"/>
        <v>2022</v>
      </c>
      <c r="AS34" s="184">
        <f t="shared" si="9"/>
        <v>28</v>
      </c>
    </row>
    <row r="35" spans="1:45" ht="25.5" customHeight="1">
      <c r="A35" s="165" t="str">
        <f t="shared" si="0"/>
        <v>AU-RC3230</v>
      </c>
      <c r="B35" s="164" t="s">
        <v>49</v>
      </c>
      <c r="C35" s="164" t="str">
        <f>IF(Q35=FILTROS!$G$2,"PT",IF(Q35=FILTROS!$G$3,"RC",IF(Q35=FILTROS!$G$4,"QJ",IF(Q35=FILTROS!$G$5,"FT",IF(Q35=FILTROS!$G$6,"STD","SIN ASIGNAR")))))</f>
        <v>RC</v>
      </c>
      <c r="D35" s="164">
        <v>3230</v>
      </c>
      <c r="E35" s="165" t="s">
        <v>9</v>
      </c>
      <c r="F35" s="165" t="s">
        <v>82</v>
      </c>
      <c r="H35" s="169" t="s">
        <v>51</v>
      </c>
      <c r="I35" s="169">
        <v>28826538</v>
      </c>
      <c r="J35" s="171" t="s">
        <v>459</v>
      </c>
      <c r="K35" s="169">
        <v>98</v>
      </c>
      <c r="L35" s="169">
        <v>3142509808</v>
      </c>
      <c r="M35" s="181" t="s">
        <v>460</v>
      </c>
      <c r="N35" s="165" t="s">
        <v>218</v>
      </c>
      <c r="O35" s="214" t="s">
        <v>192</v>
      </c>
      <c r="P35" s="169" t="s">
        <v>55</v>
      </c>
      <c r="Q35" s="169" t="s">
        <v>123</v>
      </c>
      <c r="R35" s="169" t="s">
        <v>57</v>
      </c>
      <c r="S35" s="165" t="s">
        <v>193</v>
      </c>
      <c r="T35" s="169" t="s">
        <v>194</v>
      </c>
      <c r="U35" s="169" t="s">
        <v>461</v>
      </c>
      <c r="V35" s="169" t="s">
        <v>60</v>
      </c>
      <c r="W35" s="170">
        <v>44862</v>
      </c>
      <c r="X35" s="169">
        <v>3</v>
      </c>
      <c r="Y35" s="170">
        <f t="shared" si="1"/>
        <v>44867</v>
      </c>
      <c r="Z35" s="165" t="s">
        <v>202</v>
      </c>
      <c r="AA35" s="170">
        <v>44865</v>
      </c>
      <c r="AB35" s="168">
        <f t="shared" si="2"/>
        <v>3</v>
      </c>
      <c r="AC35" s="167" t="str">
        <f t="shared" si="3"/>
        <v>NO OPORTUNA</v>
      </c>
      <c r="AD35" s="165" t="str">
        <f t="shared" si="4"/>
        <v>Cerrado</v>
      </c>
      <c r="AE35" s="247" t="s">
        <v>62</v>
      </c>
      <c r="AF35" s="169" t="s">
        <v>65</v>
      </c>
      <c r="AG35" s="165" t="s">
        <v>462</v>
      </c>
      <c r="AH35" s="170">
        <v>44866</v>
      </c>
      <c r="AI35" s="165">
        <f t="shared" si="5"/>
        <v>11</v>
      </c>
      <c r="AJ35" s="166">
        <f t="shared" si="6"/>
        <v>4</v>
      </c>
      <c r="AK35" s="165" t="e">
        <f>IF(Y35&gt;=AH35,#REF!,#REF!)</f>
        <v>#REF!</v>
      </c>
      <c r="AM35" s="165" t="e" cm="1">
        <f t="array" ref="AM35">_xlfn.IFS(AN35&lt;0,"Vencido",AN35=0,"Vence hoy",AN35&lt;4,"Por vencer",AN35&gt;3,"Pendiente")</f>
        <v>#REF!</v>
      </c>
      <c r="AN35" s="166" t="e">
        <f>Y35-#REF!</f>
        <v>#REF!</v>
      </c>
      <c r="AQ35" s="165">
        <f t="shared" si="7"/>
        <v>10</v>
      </c>
      <c r="AR35" s="165">
        <f t="shared" si="8"/>
        <v>2022</v>
      </c>
      <c r="AS35" s="184">
        <f t="shared" si="9"/>
        <v>28</v>
      </c>
    </row>
    <row r="36" spans="1:45" ht="25.5" customHeight="1">
      <c r="A36" s="165" t="str">
        <f t="shared" si="0"/>
        <v>AU-STD3231</v>
      </c>
      <c r="B36" s="164" t="s">
        <v>49</v>
      </c>
      <c r="C36" s="164" t="str">
        <f>IF(Q36=FILTROS!$G$2,"PT",IF(Q36=FILTROS!$G$3,"RC",IF(Q36=FILTROS!$G$4,"QJ",IF(Q36=FILTROS!$G$5,"FT",IF(Q36=FILTROS!$G$6,"STD","SIN ASIGNAR")))))</f>
        <v>STD</v>
      </c>
      <c r="D36" s="164">
        <v>3231</v>
      </c>
      <c r="E36" s="165" t="s">
        <v>9</v>
      </c>
      <c r="F36" s="165" t="s">
        <v>50</v>
      </c>
      <c r="H36" s="169" t="s">
        <v>51</v>
      </c>
      <c r="I36" s="169">
        <v>7427776</v>
      </c>
      <c r="J36" s="171" t="s">
        <v>463</v>
      </c>
      <c r="K36" s="169">
        <v>76</v>
      </c>
      <c r="L36" s="169">
        <v>0</v>
      </c>
      <c r="M36" s="181" t="s">
        <v>132</v>
      </c>
      <c r="N36" s="165" t="s">
        <v>53</v>
      </c>
      <c r="O36" s="214" t="s">
        <v>54</v>
      </c>
      <c r="P36" s="169" t="s">
        <v>55</v>
      </c>
      <c r="Q36" s="169" t="s">
        <v>56</v>
      </c>
      <c r="R36" s="169" t="s">
        <v>57</v>
      </c>
      <c r="S36" s="165" t="s">
        <v>58</v>
      </c>
      <c r="T36" s="169" t="s">
        <v>59</v>
      </c>
      <c r="U36" s="169" t="s">
        <v>184</v>
      </c>
      <c r="V36" s="169" t="s">
        <v>60</v>
      </c>
      <c r="W36" s="170">
        <v>44862</v>
      </c>
      <c r="X36" s="169">
        <v>3</v>
      </c>
      <c r="Y36" s="170">
        <f t="shared" si="1"/>
        <v>44867</v>
      </c>
      <c r="Z36" s="165" t="s">
        <v>61</v>
      </c>
      <c r="AB36" s="168">
        <f t="shared" si="2"/>
        <v>-44862</v>
      </c>
      <c r="AC36" s="167" t="str">
        <f t="shared" si="3"/>
        <v>OPORTUNA</v>
      </c>
      <c r="AD36" s="165" t="str">
        <f t="shared" si="4"/>
        <v>Cerrado</v>
      </c>
      <c r="AE36" s="248" t="s">
        <v>62</v>
      </c>
      <c r="AF36" s="169" t="s">
        <v>66</v>
      </c>
      <c r="AG36" s="165" t="s">
        <v>464</v>
      </c>
      <c r="AH36" s="170">
        <v>44867</v>
      </c>
      <c r="AI36" s="165">
        <f t="shared" si="5"/>
        <v>11</v>
      </c>
      <c r="AJ36" s="166">
        <f t="shared" si="6"/>
        <v>5</v>
      </c>
      <c r="AK36" s="165" t="str">
        <f t="shared" ref="AK36:AK38" si="16">IF(Y36&gt;=AH36,$AP$4,$AP$5)</f>
        <v>OPORTUNA</v>
      </c>
      <c r="AM36" s="165" t="str" cm="1">
        <f t="array" aca="1" ref="AM36" ca="1">_xlfn.IFS(AN36&lt;0,"Vencido",AN36=0,"Vence hoy",AN36&lt;4,"Por vencer",AN36&gt;3,"Pendiente")</f>
        <v>Vencido</v>
      </c>
      <c r="AN36" s="166">
        <f t="shared" ref="AN36:AN38" ca="1" si="17">Y36-$AP$2</f>
        <v>-9</v>
      </c>
      <c r="AQ36" s="165">
        <f t="shared" si="7"/>
        <v>10</v>
      </c>
      <c r="AR36" s="165">
        <f t="shared" si="8"/>
        <v>2022</v>
      </c>
      <c r="AS36" s="184">
        <f t="shared" si="9"/>
        <v>28</v>
      </c>
    </row>
    <row r="37" spans="1:45" ht="25.5" customHeight="1">
      <c r="A37" s="165" t="str">
        <f t="shared" si="0"/>
        <v>AU-STD3232</v>
      </c>
      <c r="B37" s="164" t="s">
        <v>49</v>
      </c>
      <c r="C37" s="164" t="str">
        <f>IF(Q37=FILTROS!$G$2,"PT",IF(Q37=FILTROS!$G$3,"RC",IF(Q37=FILTROS!$G$4,"QJ",IF(Q37=FILTROS!$G$5,"FT",IF(Q37=FILTROS!$G$6,"STD","SIN ASIGNAR")))))</f>
        <v>STD</v>
      </c>
      <c r="D37" s="164">
        <v>3232</v>
      </c>
      <c r="E37" s="165" t="s">
        <v>9</v>
      </c>
      <c r="F37" s="165" t="s">
        <v>92</v>
      </c>
      <c r="H37" s="169" t="s">
        <v>97</v>
      </c>
      <c r="I37" s="169">
        <v>1029155209</v>
      </c>
      <c r="J37" s="171" t="s">
        <v>465</v>
      </c>
      <c r="K37" s="169" t="s">
        <v>466</v>
      </c>
      <c r="L37" s="169">
        <v>3144886006</v>
      </c>
      <c r="M37" s="181" t="s">
        <v>467</v>
      </c>
      <c r="N37" s="165" t="s">
        <v>53</v>
      </c>
      <c r="O37" s="214" t="s">
        <v>54</v>
      </c>
      <c r="P37" s="169" t="s">
        <v>55</v>
      </c>
      <c r="Q37" s="169" t="s">
        <v>56</v>
      </c>
      <c r="R37" s="169" t="s">
        <v>57</v>
      </c>
      <c r="S37" s="165" t="s">
        <v>58</v>
      </c>
      <c r="T37" s="169" t="s">
        <v>98</v>
      </c>
      <c r="U37" s="169" t="s">
        <v>468</v>
      </c>
      <c r="V37" s="169" t="s">
        <v>60</v>
      </c>
      <c r="W37" s="170">
        <v>44862</v>
      </c>
      <c r="X37" s="169">
        <v>3</v>
      </c>
      <c r="Y37" s="170">
        <f t="shared" si="1"/>
        <v>44867</v>
      </c>
      <c r="Z37" s="165" t="s">
        <v>61</v>
      </c>
      <c r="AB37" s="168">
        <f t="shared" si="2"/>
        <v>-44862</v>
      </c>
      <c r="AC37" s="167" t="str">
        <f t="shared" si="3"/>
        <v>OPORTUNA</v>
      </c>
      <c r="AD37" s="165" t="str">
        <f t="shared" si="4"/>
        <v>Cerrado</v>
      </c>
      <c r="AE37" s="248" t="s">
        <v>62</v>
      </c>
      <c r="AF37" s="169" t="s">
        <v>63</v>
      </c>
      <c r="AG37" s="165" t="s">
        <v>469</v>
      </c>
      <c r="AH37" s="170">
        <v>44867</v>
      </c>
      <c r="AI37" s="165">
        <f t="shared" si="5"/>
        <v>11</v>
      </c>
      <c r="AJ37" s="166">
        <f t="shared" si="6"/>
        <v>5</v>
      </c>
      <c r="AK37" s="165" t="str">
        <f t="shared" si="16"/>
        <v>OPORTUNA</v>
      </c>
      <c r="AM37" s="165" t="str" cm="1">
        <f t="array" aca="1" ref="AM37" ca="1">_xlfn.IFS(AN37&lt;0,"Vencido",AN37=0,"Vence hoy",AN37&lt;4,"Por vencer",AN37&gt;3,"Pendiente")</f>
        <v>Vencido</v>
      </c>
      <c r="AN37" s="166">
        <f t="shared" ca="1" si="17"/>
        <v>-9</v>
      </c>
      <c r="AQ37" s="165">
        <f t="shared" si="7"/>
        <v>10</v>
      </c>
      <c r="AR37" s="165">
        <f t="shared" si="8"/>
        <v>2022</v>
      </c>
      <c r="AS37" s="184">
        <f t="shared" si="9"/>
        <v>28</v>
      </c>
    </row>
    <row r="38" spans="1:45" ht="25.5" customHeight="1">
      <c r="A38" s="165" t="str">
        <f t="shared" si="0"/>
        <v>AU-STD3233</v>
      </c>
      <c r="B38" s="164" t="s">
        <v>49</v>
      </c>
      <c r="C38" s="164" t="str">
        <f>IF(Q38=FILTROS!$G$2,"PT",IF(Q38=FILTROS!$G$3,"RC",IF(Q38=FILTROS!$G$4,"QJ",IF(Q38=FILTROS!$G$5,"FT",IF(Q38=FILTROS!$G$6,"STD","SIN ASIGNAR")))))</f>
        <v>STD</v>
      </c>
      <c r="D38" s="164">
        <v>3233</v>
      </c>
      <c r="E38" s="165" t="s">
        <v>9</v>
      </c>
      <c r="F38" s="165" t="s">
        <v>50</v>
      </c>
      <c r="H38" s="169" t="s">
        <v>51</v>
      </c>
      <c r="I38" s="169">
        <v>1030618545</v>
      </c>
      <c r="J38" s="171" t="s">
        <v>470</v>
      </c>
      <c r="K38" s="169">
        <v>29</v>
      </c>
      <c r="L38" s="169">
        <v>3108173565</v>
      </c>
      <c r="M38" s="181" t="s">
        <v>253</v>
      </c>
      <c r="N38" s="165" t="s">
        <v>53</v>
      </c>
      <c r="O38" s="214" t="s">
        <v>54</v>
      </c>
      <c r="P38" s="169" t="s">
        <v>55</v>
      </c>
      <c r="Q38" s="169" t="s">
        <v>56</v>
      </c>
      <c r="R38" s="169" t="s">
        <v>57</v>
      </c>
      <c r="S38" s="165" t="s">
        <v>58</v>
      </c>
      <c r="T38" s="169" t="s">
        <v>59</v>
      </c>
      <c r="U38" s="169" t="s">
        <v>161</v>
      </c>
      <c r="V38" s="169" t="s">
        <v>60</v>
      </c>
      <c r="W38" s="170">
        <v>44862</v>
      </c>
      <c r="X38" s="169">
        <v>3</v>
      </c>
      <c r="Y38" s="170">
        <f t="shared" si="1"/>
        <v>44867</v>
      </c>
      <c r="Z38" s="165" t="s">
        <v>61</v>
      </c>
      <c r="AB38" s="168">
        <f t="shared" si="2"/>
        <v>-44862</v>
      </c>
      <c r="AC38" s="167" t="str">
        <f t="shared" si="3"/>
        <v>OPORTUNA</v>
      </c>
      <c r="AD38" s="165" t="str">
        <f t="shared" si="4"/>
        <v>Cerrado</v>
      </c>
      <c r="AE38" s="248" t="s">
        <v>62</v>
      </c>
      <c r="AF38" s="169" t="s">
        <v>65</v>
      </c>
      <c r="AG38" s="165" t="s">
        <v>471</v>
      </c>
      <c r="AH38" s="170">
        <v>44867</v>
      </c>
      <c r="AI38" s="165">
        <f t="shared" si="5"/>
        <v>11</v>
      </c>
      <c r="AJ38" s="166">
        <f t="shared" si="6"/>
        <v>5</v>
      </c>
      <c r="AK38" s="165" t="str">
        <f t="shared" si="16"/>
        <v>OPORTUNA</v>
      </c>
      <c r="AM38" s="165" t="str" cm="1">
        <f t="array" aca="1" ref="AM38" ca="1">_xlfn.IFS(AN38&lt;0,"Vencido",AN38=0,"Vence hoy",AN38&lt;4,"Por vencer",AN38&gt;3,"Pendiente")</f>
        <v>Vencido</v>
      </c>
      <c r="AN38" s="166">
        <f t="shared" ca="1" si="17"/>
        <v>-9</v>
      </c>
      <c r="AQ38" s="165">
        <f t="shared" si="7"/>
        <v>10</v>
      </c>
      <c r="AR38" s="165">
        <f t="shared" si="8"/>
        <v>2022</v>
      </c>
      <c r="AS38" s="184">
        <f t="shared" si="9"/>
        <v>28</v>
      </c>
    </row>
    <row r="39" spans="1:45" ht="25.5" customHeight="1">
      <c r="A39" s="165" t="str">
        <f t="shared" si="0"/>
        <v>AU-RC3234</v>
      </c>
      <c r="B39" s="164" t="s">
        <v>49</v>
      </c>
      <c r="C39" s="164" t="str">
        <f>IF(Q39=FILTROS!$G$2,"PT",IF(Q39=FILTROS!$G$3,"RC",IF(Q39=FILTROS!$G$4,"QJ",IF(Q39=FILTROS!$G$5,"FT",IF(Q39=FILTROS!$G$6,"STD","SIN ASIGNAR")))))</f>
        <v>RC</v>
      </c>
      <c r="D39" s="164">
        <v>3234</v>
      </c>
      <c r="E39" s="165" t="s">
        <v>9</v>
      </c>
      <c r="F39" s="165" t="s">
        <v>82</v>
      </c>
      <c r="H39" s="169" t="s">
        <v>51</v>
      </c>
      <c r="I39" s="169">
        <v>373120</v>
      </c>
      <c r="J39" s="171" t="s">
        <v>472</v>
      </c>
      <c r="K39" s="169">
        <v>87</v>
      </c>
      <c r="L39" s="169">
        <v>3143220137</v>
      </c>
      <c r="M39" s="181" t="s">
        <v>473</v>
      </c>
      <c r="N39" s="165" t="s">
        <v>142</v>
      </c>
      <c r="O39" s="214" t="s">
        <v>192</v>
      </c>
      <c r="P39" s="169" t="s">
        <v>55</v>
      </c>
      <c r="Q39" s="169" t="s">
        <v>123</v>
      </c>
      <c r="R39" s="169" t="s">
        <v>57</v>
      </c>
      <c r="S39" s="165" t="s">
        <v>193</v>
      </c>
      <c r="T39" s="169" t="s">
        <v>194</v>
      </c>
      <c r="U39" s="169" t="s">
        <v>474</v>
      </c>
      <c r="V39" s="169" t="s">
        <v>60</v>
      </c>
      <c r="W39" s="170">
        <v>44862</v>
      </c>
      <c r="X39" s="169">
        <v>3</v>
      </c>
      <c r="Y39" s="170">
        <f t="shared" si="1"/>
        <v>44867</v>
      </c>
      <c r="Z39" s="165" t="s">
        <v>202</v>
      </c>
      <c r="AA39" s="170">
        <v>44865</v>
      </c>
      <c r="AB39" s="168">
        <f t="shared" si="2"/>
        <v>3</v>
      </c>
      <c r="AC39" s="167" t="str">
        <f t="shared" si="3"/>
        <v>NO OPORTUNA</v>
      </c>
      <c r="AD39" s="165" t="str">
        <f t="shared" si="4"/>
        <v>Cerrado</v>
      </c>
      <c r="AE39" s="248" t="s">
        <v>71</v>
      </c>
      <c r="AF39" s="169" t="s">
        <v>66</v>
      </c>
      <c r="AG39" s="165" t="s">
        <v>475</v>
      </c>
      <c r="AH39" s="170">
        <v>44867</v>
      </c>
      <c r="AI39" s="165">
        <f t="shared" si="5"/>
        <v>11</v>
      </c>
      <c r="AJ39" s="166">
        <f t="shared" si="6"/>
        <v>5</v>
      </c>
      <c r="AK39" s="165" t="e">
        <f>IF(Y39&gt;=AH39,#REF!,#REF!)</f>
        <v>#REF!</v>
      </c>
      <c r="AM39" s="165" t="e" cm="1">
        <f t="array" ref="AM39">_xlfn.IFS(AN39&lt;0,"Vencido",AN39=0,"Vence hoy",AN39&lt;4,"Por vencer",AN39&gt;3,"Pendiente")</f>
        <v>#REF!</v>
      </c>
      <c r="AN39" s="166" t="e">
        <f>Y39-#REF!</f>
        <v>#REF!</v>
      </c>
      <c r="AQ39" s="165">
        <f t="shared" si="7"/>
        <v>10</v>
      </c>
      <c r="AR39" s="165">
        <f t="shared" si="8"/>
        <v>2022</v>
      </c>
      <c r="AS39" s="184">
        <f t="shared" si="9"/>
        <v>28</v>
      </c>
    </row>
    <row r="40" spans="1:45" ht="25.5" customHeight="1">
      <c r="A40" s="165" t="str">
        <f t="shared" si="0"/>
        <v>AU-STD3235</v>
      </c>
      <c r="B40" s="164" t="s">
        <v>49</v>
      </c>
      <c r="C40" s="164" t="str">
        <f>IF(Q40=FILTROS!$G$2,"PT",IF(Q40=FILTROS!$G$3,"RC",IF(Q40=FILTROS!$G$4,"QJ",IF(Q40=FILTROS!$G$5,"FT",IF(Q40=FILTROS!$G$6,"STD","SIN ASIGNAR")))))</f>
        <v>STD</v>
      </c>
      <c r="D40" s="164">
        <v>3235</v>
      </c>
      <c r="E40" s="165" t="s">
        <v>9</v>
      </c>
      <c r="F40" s="165" t="s">
        <v>50</v>
      </c>
      <c r="H40" s="169" t="s">
        <v>51</v>
      </c>
      <c r="I40" s="169">
        <v>35494562</v>
      </c>
      <c r="J40" s="171" t="s">
        <v>476</v>
      </c>
      <c r="K40" s="169">
        <v>61</v>
      </c>
      <c r="L40" s="169">
        <v>3118265910</v>
      </c>
      <c r="M40" s="181" t="s">
        <v>132</v>
      </c>
      <c r="N40" s="165" t="s">
        <v>53</v>
      </c>
      <c r="O40" s="214" t="s">
        <v>54</v>
      </c>
      <c r="P40" s="169" t="s">
        <v>55</v>
      </c>
      <c r="Q40" s="169" t="s">
        <v>56</v>
      </c>
      <c r="R40" s="169" t="s">
        <v>57</v>
      </c>
      <c r="S40" s="165" t="s">
        <v>58</v>
      </c>
      <c r="T40" s="169" t="s">
        <v>59</v>
      </c>
      <c r="U40" s="169" t="s">
        <v>164</v>
      </c>
      <c r="V40" s="169" t="s">
        <v>60</v>
      </c>
      <c r="W40" s="170">
        <v>44862</v>
      </c>
      <c r="X40" s="169">
        <v>3</v>
      </c>
      <c r="Y40" s="170">
        <f t="shared" si="1"/>
        <v>44867</v>
      </c>
      <c r="Z40" s="165" t="s">
        <v>61</v>
      </c>
      <c r="AB40" s="168">
        <f t="shared" si="2"/>
        <v>-44862</v>
      </c>
      <c r="AC40" s="167" t="str">
        <f t="shared" si="3"/>
        <v>OPORTUNA</v>
      </c>
      <c r="AD40" s="165" t="str">
        <f t="shared" si="4"/>
        <v>Cerrado</v>
      </c>
      <c r="AE40" s="248" t="s">
        <v>71</v>
      </c>
      <c r="AF40" s="169" t="s">
        <v>63</v>
      </c>
      <c r="AG40" s="169" t="s">
        <v>477</v>
      </c>
      <c r="AH40" s="170">
        <v>44867</v>
      </c>
      <c r="AI40" s="165">
        <f t="shared" si="5"/>
        <v>11</v>
      </c>
      <c r="AJ40" s="166">
        <f t="shared" si="6"/>
        <v>5</v>
      </c>
      <c r="AK40" s="165" t="str">
        <f t="shared" ref="AK40:AK46" si="18">IF(Y40&gt;=AH40,$AP$4,$AP$5)</f>
        <v>OPORTUNA</v>
      </c>
      <c r="AM40" s="165" t="str" cm="1">
        <f t="array" aca="1" ref="AM40" ca="1">_xlfn.IFS(AN40&lt;0,"Vencido",AN40=0,"Vence hoy",AN40&lt;4,"Por vencer",AN40&gt;3,"Pendiente")</f>
        <v>Vencido</v>
      </c>
      <c r="AN40" s="166">
        <f t="shared" ref="AN40:AN46" ca="1" si="19">Y40-$AP$2</f>
        <v>-9</v>
      </c>
      <c r="AQ40" s="165">
        <f t="shared" si="7"/>
        <v>10</v>
      </c>
      <c r="AR40" s="165">
        <f t="shared" si="8"/>
        <v>2022</v>
      </c>
      <c r="AS40" s="184">
        <f t="shared" si="9"/>
        <v>28</v>
      </c>
    </row>
    <row r="41" spans="1:45" ht="25.5" customHeight="1">
      <c r="A41" s="165" t="str">
        <f t="shared" si="0"/>
        <v>AU-STD3236</v>
      </c>
      <c r="B41" s="164" t="s">
        <v>49</v>
      </c>
      <c r="C41" s="164" t="str">
        <f>IF(Q41=FILTROS!$G$2,"PT",IF(Q41=FILTROS!$G$3,"RC",IF(Q41=FILTROS!$G$4,"QJ",IF(Q41=FILTROS!$G$5,"FT",IF(Q41=FILTROS!$G$6,"STD","SIN ASIGNAR")))))</f>
        <v>STD</v>
      </c>
      <c r="D41" s="164">
        <v>3236</v>
      </c>
      <c r="E41" s="165" t="s">
        <v>9</v>
      </c>
      <c r="F41" s="165" t="s">
        <v>50</v>
      </c>
      <c r="H41" s="169" t="s">
        <v>97</v>
      </c>
      <c r="I41" s="169">
        <v>1245078743</v>
      </c>
      <c r="J41" s="171" t="s">
        <v>478</v>
      </c>
      <c r="K41" s="169">
        <v>1</v>
      </c>
      <c r="L41" s="169">
        <v>3138973952</v>
      </c>
      <c r="M41" s="181" t="s">
        <v>246</v>
      </c>
      <c r="N41" s="165" t="s">
        <v>53</v>
      </c>
      <c r="O41" s="214" t="s">
        <v>54</v>
      </c>
      <c r="P41" s="169" t="s">
        <v>55</v>
      </c>
      <c r="Q41" s="169" t="s">
        <v>56</v>
      </c>
      <c r="R41" s="169" t="s">
        <v>57</v>
      </c>
      <c r="S41" s="165" t="s">
        <v>58</v>
      </c>
      <c r="T41" s="169" t="s">
        <v>98</v>
      </c>
      <c r="U41" s="169" t="s">
        <v>214</v>
      </c>
      <c r="V41" s="169" t="s">
        <v>60</v>
      </c>
      <c r="W41" s="170">
        <v>44862</v>
      </c>
      <c r="X41" s="169">
        <v>3</v>
      </c>
      <c r="Y41" s="170">
        <f t="shared" si="1"/>
        <v>44867</v>
      </c>
      <c r="Z41" s="165" t="s">
        <v>61</v>
      </c>
      <c r="AB41" s="168">
        <f t="shared" si="2"/>
        <v>-44862</v>
      </c>
      <c r="AC41" s="167" t="str">
        <f t="shared" si="3"/>
        <v>OPORTUNA</v>
      </c>
      <c r="AD41" s="165" t="str">
        <f t="shared" si="4"/>
        <v>Cerrado</v>
      </c>
      <c r="AE41" s="248" t="s">
        <v>62</v>
      </c>
      <c r="AF41" s="169" t="s">
        <v>65</v>
      </c>
      <c r="AG41" s="165" t="s">
        <v>479</v>
      </c>
      <c r="AH41" s="170">
        <v>44867</v>
      </c>
      <c r="AI41" s="165">
        <f t="shared" si="5"/>
        <v>11</v>
      </c>
      <c r="AJ41" s="166">
        <f t="shared" si="6"/>
        <v>5</v>
      </c>
      <c r="AK41" s="165" t="str">
        <f t="shared" si="18"/>
        <v>OPORTUNA</v>
      </c>
      <c r="AM41" s="165" t="str" cm="1">
        <f t="array" aca="1" ref="AM41" ca="1">_xlfn.IFS(AN41&lt;0,"Vencido",AN41=0,"Vence hoy",AN41&lt;4,"Por vencer",AN41&gt;3,"Pendiente")</f>
        <v>Vencido</v>
      </c>
      <c r="AN41" s="166">
        <f t="shared" ca="1" si="19"/>
        <v>-9</v>
      </c>
      <c r="AQ41" s="165">
        <f t="shared" si="7"/>
        <v>10</v>
      </c>
      <c r="AR41" s="165">
        <f t="shared" si="8"/>
        <v>2022</v>
      </c>
      <c r="AS41" s="184">
        <f t="shared" si="9"/>
        <v>28</v>
      </c>
    </row>
    <row r="42" spans="1:45" ht="25.5" customHeight="1">
      <c r="A42" s="165" t="str">
        <f t="shared" si="0"/>
        <v>AU-STD3237</v>
      </c>
      <c r="B42" s="164" t="s">
        <v>49</v>
      </c>
      <c r="C42" s="164" t="str">
        <f>IF(Q42=FILTROS!$G$2,"PT",IF(Q42=FILTROS!$G$3,"RC",IF(Q42=FILTROS!$G$4,"QJ",IF(Q42=FILTROS!$G$5,"FT",IF(Q42=FILTROS!$G$6,"STD","SIN ASIGNAR")))))</f>
        <v>STD</v>
      </c>
      <c r="D42" s="164">
        <v>3237</v>
      </c>
      <c r="E42" s="165" t="s">
        <v>9</v>
      </c>
      <c r="F42" s="165" t="s">
        <v>50</v>
      </c>
      <c r="H42" s="169" t="s">
        <v>97</v>
      </c>
      <c r="I42" s="169">
        <v>1025557504</v>
      </c>
      <c r="J42" s="171" t="s">
        <v>480</v>
      </c>
      <c r="K42" s="169">
        <v>7</v>
      </c>
      <c r="L42" s="169">
        <v>3218964970</v>
      </c>
      <c r="M42" s="181" t="s">
        <v>145</v>
      </c>
      <c r="N42" s="165" t="s">
        <v>53</v>
      </c>
      <c r="O42" s="214" t="s">
        <v>54</v>
      </c>
      <c r="P42" s="169" t="s">
        <v>55</v>
      </c>
      <c r="Q42" s="169" t="s">
        <v>56</v>
      </c>
      <c r="R42" s="169" t="s">
        <v>57</v>
      </c>
      <c r="S42" s="165" t="s">
        <v>58</v>
      </c>
      <c r="T42" s="169" t="s">
        <v>98</v>
      </c>
      <c r="U42" s="169" t="s">
        <v>214</v>
      </c>
      <c r="V42" s="169" t="s">
        <v>60</v>
      </c>
      <c r="W42" s="170">
        <v>44862</v>
      </c>
      <c r="X42" s="169">
        <v>3</v>
      </c>
      <c r="Y42" s="170">
        <f t="shared" si="1"/>
        <v>44867</v>
      </c>
      <c r="Z42" s="165" t="s">
        <v>61</v>
      </c>
      <c r="AB42" s="168">
        <f t="shared" si="2"/>
        <v>-44862</v>
      </c>
      <c r="AC42" s="167" t="str">
        <f t="shared" si="3"/>
        <v>OPORTUNA</v>
      </c>
      <c r="AD42" s="165" t="str">
        <f t="shared" si="4"/>
        <v>Cerrado</v>
      </c>
      <c r="AE42" s="248" t="s">
        <v>62</v>
      </c>
      <c r="AF42" s="169" t="s">
        <v>66</v>
      </c>
      <c r="AG42" s="165" t="s">
        <v>481</v>
      </c>
      <c r="AH42" s="170">
        <v>44867</v>
      </c>
      <c r="AI42" s="165">
        <f t="shared" si="5"/>
        <v>11</v>
      </c>
      <c r="AJ42" s="166">
        <f t="shared" si="6"/>
        <v>5</v>
      </c>
      <c r="AK42" s="165" t="str">
        <f t="shared" si="18"/>
        <v>OPORTUNA</v>
      </c>
      <c r="AM42" s="165" t="str" cm="1">
        <f t="array" aca="1" ref="AM42" ca="1">_xlfn.IFS(AN42&lt;0,"Vencido",AN42=0,"Vence hoy",AN42&lt;4,"Por vencer",AN42&gt;3,"Pendiente")</f>
        <v>Vencido</v>
      </c>
      <c r="AN42" s="166">
        <f t="shared" ca="1" si="19"/>
        <v>-9</v>
      </c>
      <c r="AQ42" s="165">
        <f t="shared" si="7"/>
        <v>10</v>
      </c>
      <c r="AR42" s="165">
        <f t="shared" si="8"/>
        <v>2022</v>
      </c>
      <c r="AS42" s="184">
        <f t="shared" si="9"/>
        <v>28</v>
      </c>
    </row>
    <row r="43" spans="1:45" ht="25.5" customHeight="1">
      <c r="A43" s="165" t="str">
        <f t="shared" si="0"/>
        <v>AU-STD3238</v>
      </c>
      <c r="B43" s="164" t="s">
        <v>49</v>
      </c>
      <c r="C43" s="164" t="str">
        <f>IF(Q43=FILTROS!$G$2,"PT",IF(Q43=FILTROS!$G$3,"RC",IF(Q43=FILTROS!$G$4,"QJ",IF(Q43=FILTROS!$G$5,"FT",IF(Q43=FILTROS!$G$6,"STD","SIN ASIGNAR")))))</f>
        <v>STD</v>
      </c>
      <c r="D43" s="164">
        <v>3238</v>
      </c>
      <c r="E43" s="165" t="s">
        <v>9</v>
      </c>
      <c r="F43" s="165" t="s">
        <v>50</v>
      </c>
      <c r="H43" s="169" t="s">
        <v>97</v>
      </c>
      <c r="I43" s="169">
        <v>1025462135</v>
      </c>
      <c r="J43" s="171" t="s">
        <v>482</v>
      </c>
      <c r="K43" s="169" t="s">
        <v>483</v>
      </c>
      <c r="L43" s="169">
        <v>3232017620</v>
      </c>
      <c r="M43" s="181" t="s">
        <v>145</v>
      </c>
      <c r="N43" s="165" t="s">
        <v>53</v>
      </c>
      <c r="O43" s="214" t="s">
        <v>54</v>
      </c>
      <c r="P43" s="169" t="s">
        <v>55</v>
      </c>
      <c r="Q43" s="169" t="s">
        <v>56</v>
      </c>
      <c r="R43" s="169" t="s">
        <v>57</v>
      </c>
      <c r="S43" s="165" t="s">
        <v>58</v>
      </c>
      <c r="T43" s="169" t="s">
        <v>98</v>
      </c>
      <c r="U43" s="169" t="s">
        <v>214</v>
      </c>
      <c r="V43" s="169" t="s">
        <v>60</v>
      </c>
      <c r="W43" s="170">
        <v>44862</v>
      </c>
      <c r="X43" s="169">
        <v>3</v>
      </c>
      <c r="Y43" s="170">
        <f t="shared" si="1"/>
        <v>44867</v>
      </c>
      <c r="Z43" s="165" t="s">
        <v>61</v>
      </c>
      <c r="AB43" s="168">
        <f t="shared" si="2"/>
        <v>-44862</v>
      </c>
      <c r="AC43" s="167" t="str">
        <f t="shared" si="3"/>
        <v>OPORTUNA</v>
      </c>
      <c r="AD43" s="165" t="str">
        <f t="shared" si="4"/>
        <v>Cerrado</v>
      </c>
      <c r="AE43" s="248" t="s">
        <v>62</v>
      </c>
      <c r="AF43" s="169" t="s">
        <v>63</v>
      </c>
      <c r="AG43" s="165" t="s">
        <v>484</v>
      </c>
      <c r="AH43" s="170">
        <v>44867</v>
      </c>
      <c r="AI43" s="165">
        <f t="shared" si="5"/>
        <v>11</v>
      </c>
      <c r="AJ43" s="166">
        <f t="shared" si="6"/>
        <v>5</v>
      </c>
      <c r="AK43" s="165" t="str">
        <f t="shared" si="18"/>
        <v>OPORTUNA</v>
      </c>
      <c r="AM43" s="165" t="str" cm="1">
        <f t="array" aca="1" ref="AM43" ca="1">_xlfn.IFS(AN43&lt;0,"Vencido",AN43=0,"Vence hoy",AN43&lt;4,"Por vencer",AN43&gt;3,"Pendiente")</f>
        <v>Vencido</v>
      </c>
      <c r="AN43" s="166">
        <f t="shared" ca="1" si="19"/>
        <v>-9</v>
      </c>
      <c r="AQ43" s="165">
        <f t="shared" si="7"/>
        <v>10</v>
      </c>
      <c r="AR43" s="165">
        <f t="shared" si="8"/>
        <v>2022</v>
      </c>
      <c r="AS43" s="184">
        <f t="shared" si="9"/>
        <v>28</v>
      </c>
    </row>
    <row r="44" spans="1:45" ht="25.5" customHeight="1">
      <c r="A44" s="165" t="str">
        <f t="shared" si="0"/>
        <v>AU-STD3239</v>
      </c>
      <c r="B44" s="164" t="s">
        <v>49</v>
      </c>
      <c r="C44" s="164" t="str">
        <f>IF(Q44=FILTROS!$G$2,"PT",IF(Q44=FILTROS!$G$3,"RC",IF(Q44=FILTROS!$G$4,"QJ",IF(Q44=FILTROS!$G$5,"FT",IF(Q44=FILTROS!$G$6,"STD","SIN ASIGNAR")))))</f>
        <v>STD</v>
      </c>
      <c r="D44" s="164">
        <v>3239</v>
      </c>
      <c r="E44" s="165" t="s">
        <v>9</v>
      </c>
      <c r="F44" s="165" t="s">
        <v>50</v>
      </c>
      <c r="H44" s="169" t="s">
        <v>105</v>
      </c>
      <c r="I44" s="169">
        <v>1206214603</v>
      </c>
      <c r="J44" s="171" t="s">
        <v>485</v>
      </c>
      <c r="K44" s="169">
        <v>11</v>
      </c>
      <c r="L44" s="169">
        <v>3186542281</v>
      </c>
      <c r="M44" s="181" t="s">
        <v>486</v>
      </c>
      <c r="N44" s="165" t="s">
        <v>53</v>
      </c>
      <c r="O44" s="214" t="s">
        <v>54</v>
      </c>
      <c r="P44" s="169" t="s">
        <v>55</v>
      </c>
      <c r="Q44" s="169" t="s">
        <v>56</v>
      </c>
      <c r="R44" s="169" t="s">
        <v>57</v>
      </c>
      <c r="S44" s="165" t="s">
        <v>58</v>
      </c>
      <c r="T44" s="169" t="s">
        <v>98</v>
      </c>
      <c r="U44" s="169" t="s">
        <v>214</v>
      </c>
      <c r="V44" s="169" t="s">
        <v>60</v>
      </c>
      <c r="W44" s="170">
        <v>44862</v>
      </c>
      <c r="X44" s="169">
        <v>3</v>
      </c>
      <c r="Y44" s="170">
        <f t="shared" si="1"/>
        <v>44867</v>
      </c>
      <c r="Z44" s="165" t="s">
        <v>61</v>
      </c>
      <c r="AB44" s="168">
        <f t="shared" si="2"/>
        <v>-44862</v>
      </c>
      <c r="AC44" s="167" t="str">
        <f t="shared" si="3"/>
        <v>OPORTUNA</v>
      </c>
      <c r="AD44" s="165" t="str">
        <f t="shared" si="4"/>
        <v>Cerrado</v>
      </c>
      <c r="AE44" s="248" t="s">
        <v>71</v>
      </c>
      <c r="AF44" s="169" t="s">
        <v>65</v>
      </c>
      <c r="AG44" s="165" t="s">
        <v>487</v>
      </c>
      <c r="AH44" s="170">
        <v>44867</v>
      </c>
      <c r="AI44" s="165">
        <f t="shared" si="5"/>
        <v>11</v>
      </c>
      <c r="AJ44" s="166">
        <f t="shared" si="6"/>
        <v>5</v>
      </c>
      <c r="AK44" s="165" t="str">
        <f t="shared" si="18"/>
        <v>OPORTUNA</v>
      </c>
      <c r="AM44" s="165" t="str" cm="1">
        <f t="array" aca="1" ref="AM44" ca="1">_xlfn.IFS(AN44&lt;0,"Vencido",AN44=0,"Vence hoy",AN44&lt;4,"Por vencer",AN44&gt;3,"Pendiente")</f>
        <v>Vencido</v>
      </c>
      <c r="AN44" s="166">
        <f t="shared" ca="1" si="19"/>
        <v>-9</v>
      </c>
      <c r="AQ44" s="165">
        <f t="shared" si="7"/>
        <v>10</v>
      </c>
      <c r="AR44" s="165">
        <f t="shared" si="8"/>
        <v>2022</v>
      </c>
      <c r="AS44" s="184">
        <f t="shared" si="9"/>
        <v>28</v>
      </c>
    </row>
    <row r="45" spans="1:45" ht="25.5" customHeight="1">
      <c r="A45" s="165" t="str">
        <f t="shared" si="0"/>
        <v>AU-STD3240</v>
      </c>
      <c r="B45" s="164" t="s">
        <v>49</v>
      </c>
      <c r="C45" s="164" t="str">
        <f>IF(Q45=FILTROS!$G$2,"PT",IF(Q45=FILTROS!$G$3,"RC",IF(Q45=FILTROS!$G$4,"QJ",IF(Q45=FILTROS!$G$5,"FT",IF(Q45=FILTROS!$G$6,"STD","SIN ASIGNAR")))))</f>
        <v>STD</v>
      </c>
      <c r="D45" s="164">
        <v>3240</v>
      </c>
      <c r="E45" s="165" t="s">
        <v>9</v>
      </c>
      <c r="F45" s="165" t="s">
        <v>50</v>
      </c>
      <c r="G45" s="233" t="s">
        <v>488</v>
      </c>
      <c r="H45" s="169" t="s">
        <v>51</v>
      </c>
      <c r="I45" s="169">
        <v>17169164</v>
      </c>
      <c r="J45" s="171" t="s">
        <v>489</v>
      </c>
      <c r="K45" s="169">
        <v>77</v>
      </c>
      <c r="L45" s="169">
        <v>3115525578</v>
      </c>
      <c r="M45" s="181" t="s">
        <v>490</v>
      </c>
      <c r="N45" s="165" t="s">
        <v>53</v>
      </c>
      <c r="O45" s="214" t="s">
        <v>54</v>
      </c>
      <c r="P45" s="169" t="s">
        <v>55</v>
      </c>
      <c r="Q45" s="169" t="s">
        <v>56</v>
      </c>
      <c r="R45" s="169" t="s">
        <v>57</v>
      </c>
      <c r="S45" s="165" t="s">
        <v>58</v>
      </c>
      <c r="T45" s="169" t="s">
        <v>59</v>
      </c>
      <c r="U45" s="169" t="s">
        <v>491</v>
      </c>
      <c r="V45" s="169" t="s">
        <v>60</v>
      </c>
      <c r="W45" s="170">
        <v>44862</v>
      </c>
      <c r="X45" s="169">
        <v>1</v>
      </c>
      <c r="Y45" s="170">
        <f t="shared" si="1"/>
        <v>44865</v>
      </c>
      <c r="Z45" s="165" t="s">
        <v>61</v>
      </c>
      <c r="AB45" s="168">
        <f t="shared" si="2"/>
        <v>-44862</v>
      </c>
      <c r="AC45" s="167" t="str">
        <f t="shared" si="3"/>
        <v>OPORTUNA</v>
      </c>
      <c r="AD45" s="165" t="str">
        <f t="shared" si="4"/>
        <v>Cerrado</v>
      </c>
      <c r="AE45" s="247" t="s">
        <v>62</v>
      </c>
      <c r="AF45" s="169" t="s">
        <v>66</v>
      </c>
      <c r="AG45" s="165" t="s">
        <v>492</v>
      </c>
      <c r="AH45" s="170">
        <v>44865</v>
      </c>
      <c r="AI45" s="165">
        <f t="shared" si="5"/>
        <v>10</v>
      </c>
      <c r="AJ45" s="166">
        <f t="shared" si="6"/>
        <v>3</v>
      </c>
      <c r="AK45" s="165" t="str">
        <f t="shared" si="18"/>
        <v>OPORTUNA</v>
      </c>
      <c r="AM45" s="165" t="str" cm="1">
        <f t="array" aca="1" ref="AM45" ca="1">_xlfn.IFS(AN45&lt;0,"Vencido",AN45=0,"Vence hoy",AN45&lt;4,"Por vencer",AN45&gt;3,"Pendiente")</f>
        <v>Vencido</v>
      </c>
      <c r="AN45" s="166">
        <f t="shared" ca="1" si="19"/>
        <v>-11</v>
      </c>
      <c r="AQ45" s="165">
        <f t="shared" si="7"/>
        <v>10</v>
      </c>
      <c r="AR45" s="165">
        <f t="shared" si="8"/>
        <v>2022</v>
      </c>
      <c r="AS45" s="184">
        <f t="shared" si="9"/>
        <v>28</v>
      </c>
    </row>
    <row r="46" spans="1:45" ht="25.5" customHeight="1">
      <c r="A46" s="165" t="str">
        <f t="shared" si="0"/>
        <v>AU-STD3221</v>
      </c>
      <c r="B46" s="164" t="s">
        <v>49</v>
      </c>
      <c r="C46" s="164" t="str">
        <f>IF(Q46=FILTROS!$G$2,"PT",IF(Q46=FILTROS!$G$3,"RC",IF(Q46=FILTROS!$G$4,"QJ",IF(Q46=FILTROS!$G$5,"FT",IF(Q46=FILTROS!$G$6,"STD","SIN ASIGNAR")))))</f>
        <v>STD</v>
      </c>
      <c r="D46" s="164">
        <v>3221</v>
      </c>
      <c r="E46" s="165" t="s">
        <v>9</v>
      </c>
      <c r="F46" s="165" t="s">
        <v>50</v>
      </c>
      <c r="G46" s="165" t="s">
        <v>430</v>
      </c>
      <c r="H46" s="169" t="s">
        <v>51</v>
      </c>
      <c r="I46" s="169">
        <v>17167367</v>
      </c>
      <c r="J46" s="171" t="s">
        <v>431</v>
      </c>
      <c r="K46" s="169">
        <v>75</v>
      </c>
      <c r="L46" s="169">
        <v>3138285329</v>
      </c>
      <c r="M46" s="181" t="s">
        <v>52</v>
      </c>
      <c r="N46" s="165" t="s">
        <v>53</v>
      </c>
      <c r="O46" s="214" t="s">
        <v>54</v>
      </c>
      <c r="P46" s="169" t="s">
        <v>55</v>
      </c>
      <c r="Q46" s="169" t="s">
        <v>56</v>
      </c>
      <c r="R46" s="169" t="s">
        <v>75</v>
      </c>
      <c r="S46" s="165" t="s">
        <v>58</v>
      </c>
      <c r="T46" s="169" t="s">
        <v>59</v>
      </c>
      <c r="U46" s="169" t="s">
        <v>432</v>
      </c>
      <c r="V46" s="169" t="s">
        <v>60</v>
      </c>
      <c r="W46" s="170">
        <v>44862</v>
      </c>
      <c r="X46" s="169">
        <v>1</v>
      </c>
      <c r="Y46" s="170">
        <f t="shared" si="1"/>
        <v>44865</v>
      </c>
      <c r="Z46" s="165" t="s">
        <v>61</v>
      </c>
      <c r="AB46" s="168">
        <f t="shared" si="2"/>
        <v>-44862</v>
      </c>
      <c r="AC46" s="167" t="str">
        <f t="shared" si="3"/>
        <v>OPORTUNA</v>
      </c>
      <c r="AD46" s="165" t="str">
        <f t="shared" si="4"/>
        <v>Cerrado</v>
      </c>
      <c r="AE46" s="247" t="s">
        <v>62</v>
      </c>
      <c r="AF46" s="169" t="s">
        <v>63</v>
      </c>
      <c r="AG46" s="165" t="s">
        <v>433</v>
      </c>
      <c r="AH46" s="170">
        <v>44865</v>
      </c>
      <c r="AI46" s="165">
        <f t="shared" si="5"/>
        <v>10</v>
      </c>
      <c r="AJ46" s="166">
        <f t="shared" si="6"/>
        <v>3</v>
      </c>
      <c r="AK46" s="165" t="str">
        <f t="shared" si="18"/>
        <v>OPORTUNA</v>
      </c>
      <c r="AM46" s="165" t="str" cm="1">
        <f t="array" aca="1" ref="AM46" ca="1">_xlfn.IFS(AN46&lt;0,"Vencido",AN46=0,"Vence hoy",AN46&lt;4,"Por vencer",AN46&gt;3,"Pendiente")</f>
        <v>Vencido</v>
      </c>
      <c r="AN46" s="166">
        <f t="shared" ca="1" si="19"/>
        <v>-11</v>
      </c>
      <c r="AQ46" s="165">
        <f t="shared" si="7"/>
        <v>10</v>
      </c>
      <c r="AR46" s="165">
        <f t="shared" si="8"/>
        <v>2022</v>
      </c>
      <c r="AS46" s="184">
        <f t="shared" si="9"/>
        <v>28</v>
      </c>
    </row>
    <row r="47" spans="1:45" ht="25.5" customHeight="1">
      <c r="A47" s="165" t="str">
        <f t="shared" si="0"/>
        <v>AU-RC3242</v>
      </c>
      <c r="B47" s="164" t="s">
        <v>49</v>
      </c>
      <c r="C47" s="164" t="str">
        <f>IF(Q47=FILTROS!$G$2,"PT",IF(Q47=FILTROS!$G$3,"RC",IF(Q47=FILTROS!$G$4,"QJ",IF(Q47=FILTROS!$G$5,"FT",IF(Q47=FILTROS!$G$6,"STD","SIN ASIGNAR")))))</f>
        <v>RC</v>
      </c>
      <c r="D47" s="164">
        <v>3242</v>
      </c>
      <c r="E47" s="165" t="s">
        <v>9</v>
      </c>
      <c r="F47" s="165" t="s">
        <v>82</v>
      </c>
      <c r="H47" s="169" t="s">
        <v>51</v>
      </c>
      <c r="I47" s="169">
        <v>19108650</v>
      </c>
      <c r="J47" s="171" t="s">
        <v>497</v>
      </c>
      <c r="K47" s="169">
        <v>72</v>
      </c>
      <c r="L47" s="169">
        <v>3227599254</v>
      </c>
      <c r="M47" s="181" t="s">
        <v>498</v>
      </c>
      <c r="N47" s="165" t="s">
        <v>142</v>
      </c>
      <c r="O47" s="214" t="s">
        <v>192</v>
      </c>
      <c r="P47" s="169" t="s">
        <v>55</v>
      </c>
      <c r="Q47" s="169" t="s">
        <v>123</v>
      </c>
      <c r="R47" s="169" t="s">
        <v>57</v>
      </c>
      <c r="S47" s="165" t="s">
        <v>193</v>
      </c>
      <c r="T47" s="169" t="s">
        <v>194</v>
      </c>
      <c r="U47" s="165" t="s">
        <v>499</v>
      </c>
      <c r="V47" s="169" t="s">
        <v>60</v>
      </c>
      <c r="W47" s="170">
        <v>44862</v>
      </c>
      <c r="X47" s="169">
        <v>3</v>
      </c>
      <c r="Y47" s="170">
        <f t="shared" si="1"/>
        <v>44867</v>
      </c>
      <c r="Z47" s="165" t="s">
        <v>202</v>
      </c>
      <c r="AA47" s="192">
        <v>44867</v>
      </c>
      <c r="AB47" s="168">
        <f t="shared" si="2"/>
        <v>5</v>
      </c>
      <c r="AC47" s="167" t="str">
        <f t="shared" si="3"/>
        <v>NO OPORTUNA</v>
      </c>
      <c r="AD47" s="165" t="str">
        <f t="shared" si="4"/>
        <v>Cerrado</v>
      </c>
      <c r="AE47" s="248" t="s">
        <v>71</v>
      </c>
      <c r="AF47" s="169" t="s">
        <v>65</v>
      </c>
      <c r="AG47" s="165" t="s">
        <v>500</v>
      </c>
      <c r="AH47" s="170">
        <v>44867</v>
      </c>
      <c r="AI47" s="165">
        <f t="shared" si="5"/>
        <v>11</v>
      </c>
      <c r="AJ47" s="166">
        <f t="shared" si="6"/>
        <v>5</v>
      </c>
      <c r="AK47" s="165" t="e">
        <f>IF(Y47&gt;=AH47,#REF!,#REF!)</f>
        <v>#REF!</v>
      </c>
      <c r="AM47" s="165" t="e" cm="1">
        <f t="array" ref="AM47">_xlfn.IFS(AN47&lt;0,"Vencido",AN47=0,"Vence hoy",AN47&lt;4,"Por vencer",AN47&gt;3,"Pendiente")</f>
        <v>#REF!</v>
      </c>
      <c r="AN47" s="166" t="e">
        <f>Y47-#REF!</f>
        <v>#REF!</v>
      </c>
      <c r="AQ47" s="165">
        <f t="shared" si="7"/>
        <v>10</v>
      </c>
      <c r="AR47" s="165">
        <f t="shared" si="8"/>
        <v>2022</v>
      </c>
      <c r="AS47" s="184">
        <f t="shared" si="9"/>
        <v>28</v>
      </c>
    </row>
    <row r="48" spans="1:45" ht="25.5" customHeight="1">
      <c r="A48" s="165" t="str">
        <f t="shared" si="0"/>
        <v>AU-STD3243</v>
      </c>
      <c r="B48" s="164" t="s">
        <v>49</v>
      </c>
      <c r="C48" s="164" t="str">
        <f>IF(Q48=FILTROS!$G$2,"PT",IF(Q48=FILTROS!$G$3,"RC",IF(Q48=FILTROS!$G$4,"QJ",IF(Q48=FILTROS!$G$5,"FT",IF(Q48=FILTROS!$G$6,"STD","SIN ASIGNAR")))))</f>
        <v>STD</v>
      </c>
      <c r="D48" s="164">
        <v>3243</v>
      </c>
      <c r="E48" s="165" t="s">
        <v>9</v>
      </c>
      <c r="F48" s="165" t="s">
        <v>82</v>
      </c>
      <c r="H48" s="169" t="s">
        <v>51</v>
      </c>
      <c r="I48" s="169">
        <v>1073716959</v>
      </c>
      <c r="J48" s="171" t="s">
        <v>501</v>
      </c>
      <c r="K48" s="169">
        <v>24</v>
      </c>
      <c r="L48" s="169">
        <v>3137443123</v>
      </c>
      <c r="M48" s="181" t="s">
        <v>502</v>
      </c>
      <c r="N48" s="165" t="s">
        <v>53</v>
      </c>
      <c r="O48" s="214" t="s">
        <v>54</v>
      </c>
      <c r="P48" s="169" t="s">
        <v>55</v>
      </c>
      <c r="Q48" s="169" t="s">
        <v>56</v>
      </c>
      <c r="R48" s="169" t="s">
        <v>57</v>
      </c>
      <c r="S48" s="165" t="s">
        <v>58</v>
      </c>
      <c r="T48" s="169" t="s">
        <v>59</v>
      </c>
      <c r="U48" s="169" t="s">
        <v>503</v>
      </c>
      <c r="V48" s="169" t="s">
        <v>60</v>
      </c>
      <c r="W48" s="170">
        <v>44862</v>
      </c>
      <c r="X48" s="169">
        <v>3</v>
      </c>
      <c r="Y48" s="170">
        <f t="shared" si="1"/>
        <v>44867</v>
      </c>
      <c r="Z48" s="165" t="s">
        <v>61</v>
      </c>
      <c r="AB48" s="168">
        <f t="shared" si="2"/>
        <v>-44862</v>
      </c>
      <c r="AC48" s="167" t="str">
        <f t="shared" si="3"/>
        <v>OPORTUNA</v>
      </c>
      <c r="AD48" s="165" t="str">
        <f t="shared" si="4"/>
        <v>Cerrado</v>
      </c>
      <c r="AE48" s="248" t="s">
        <v>62</v>
      </c>
      <c r="AF48" s="169" t="s">
        <v>66</v>
      </c>
      <c r="AG48" s="165" t="s">
        <v>504</v>
      </c>
      <c r="AH48" s="170">
        <v>44867</v>
      </c>
      <c r="AI48" s="165">
        <f t="shared" si="5"/>
        <v>11</v>
      </c>
      <c r="AJ48" s="166">
        <f t="shared" si="6"/>
        <v>5</v>
      </c>
      <c r="AK48" s="165" t="str">
        <f t="shared" ref="AK48:AK52" si="20">IF(Y48&gt;=AH48,$AP$4,$AP$5)</f>
        <v>OPORTUNA</v>
      </c>
      <c r="AM48" s="165" t="str" cm="1">
        <f t="array" aca="1" ref="AM48" ca="1">_xlfn.IFS(AN48&lt;0,"Vencido",AN48=0,"Vence hoy",AN48&lt;4,"Por vencer",AN48&gt;3,"Pendiente")</f>
        <v>Vencido</v>
      </c>
      <c r="AN48" s="166">
        <f t="shared" ref="AN48:AN52" ca="1" si="21">Y48-$AP$2</f>
        <v>-9</v>
      </c>
      <c r="AQ48" s="165">
        <f t="shared" si="7"/>
        <v>10</v>
      </c>
      <c r="AR48" s="165">
        <f t="shared" si="8"/>
        <v>2022</v>
      </c>
      <c r="AS48" s="184">
        <f t="shared" si="9"/>
        <v>28</v>
      </c>
    </row>
    <row r="49" spans="1:46" ht="25.5" customHeight="1">
      <c r="A49" s="165" t="str">
        <f t="shared" si="0"/>
        <v>AU-STD3204</v>
      </c>
      <c r="B49" s="164" t="s">
        <v>49</v>
      </c>
      <c r="C49" s="164" t="str">
        <f>IF(Q49=FILTROS!$G$2,"PT",IF(Q49=FILTROS!$G$3,"RC",IF(Q49=FILTROS!$G$4,"QJ",IF(Q49=FILTROS!$G$5,"FT",IF(Q49=FILTROS!$G$6,"STD","SIN ASIGNAR")))))</f>
        <v>STD</v>
      </c>
      <c r="D49" s="164">
        <v>3204</v>
      </c>
      <c r="E49" s="165" t="s">
        <v>9</v>
      </c>
      <c r="F49" s="165" t="s">
        <v>50</v>
      </c>
      <c r="G49" s="165" t="s">
        <v>364</v>
      </c>
      <c r="H49" s="169" t="s">
        <v>51</v>
      </c>
      <c r="I49" s="169">
        <v>19424822</v>
      </c>
      <c r="J49" s="171" t="s">
        <v>365</v>
      </c>
      <c r="K49" s="169">
        <v>62</v>
      </c>
      <c r="L49" s="169">
        <v>3103005012</v>
      </c>
      <c r="M49" s="181" t="s">
        <v>52</v>
      </c>
      <c r="N49" s="165" t="s">
        <v>53</v>
      </c>
      <c r="O49" s="214" t="s">
        <v>54</v>
      </c>
      <c r="P49" s="169" t="s">
        <v>55</v>
      </c>
      <c r="Q49" s="169" t="s">
        <v>56</v>
      </c>
      <c r="R49" s="169" t="s">
        <v>75</v>
      </c>
      <c r="S49" s="165" t="s">
        <v>58</v>
      </c>
      <c r="T49" s="169" t="s">
        <v>59</v>
      </c>
      <c r="U49" s="165" t="s">
        <v>366</v>
      </c>
      <c r="V49" s="169" t="s">
        <v>60</v>
      </c>
      <c r="W49" s="170">
        <v>44862</v>
      </c>
      <c r="X49" s="169">
        <v>1</v>
      </c>
      <c r="Y49" s="170">
        <f t="shared" si="1"/>
        <v>44865</v>
      </c>
      <c r="Z49" s="165" t="s">
        <v>61</v>
      </c>
      <c r="AB49" s="168">
        <f t="shared" si="2"/>
        <v>-44862</v>
      </c>
      <c r="AC49" s="167" t="str">
        <f t="shared" si="3"/>
        <v>OPORTUNA</v>
      </c>
      <c r="AD49" s="165" t="str">
        <f t="shared" si="4"/>
        <v>Cerrado</v>
      </c>
      <c r="AE49" s="247" t="s">
        <v>71</v>
      </c>
      <c r="AF49" s="169" t="s">
        <v>63</v>
      </c>
      <c r="AG49" s="169" t="s">
        <v>367</v>
      </c>
      <c r="AH49" s="170">
        <v>44865</v>
      </c>
      <c r="AI49" s="165">
        <f t="shared" si="5"/>
        <v>10</v>
      </c>
      <c r="AJ49" s="166">
        <f t="shared" si="6"/>
        <v>3</v>
      </c>
      <c r="AK49" s="165" t="str">
        <f t="shared" si="20"/>
        <v>OPORTUNA</v>
      </c>
      <c r="AM49" s="165" t="str" cm="1">
        <f t="array" aca="1" ref="AM49" ca="1">_xlfn.IFS(AN49&lt;0,"Vencido",AN49=0,"Vence hoy",AN49&lt;4,"Por vencer",AN49&gt;3,"Pendiente")</f>
        <v>Vencido</v>
      </c>
      <c r="AN49" s="166">
        <f t="shared" ca="1" si="21"/>
        <v>-11</v>
      </c>
      <c r="AQ49" s="165">
        <f t="shared" si="7"/>
        <v>10</v>
      </c>
      <c r="AR49" s="165">
        <f t="shared" si="8"/>
        <v>2022</v>
      </c>
      <c r="AS49" s="184">
        <f t="shared" si="9"/>
        <v>28</v>
      </c>
    </row>
    <row r="50" spans="1:46" ht="25.5" customHeight="1">
      <c r="A50" s="165" t="str">
        <f t="shared" si="0"/>
        <v>AU-STD3245</v>
      </c>
      <c r="B50" s="164" t="s">
        <v>49</v>
      </c>
      <c r="C50" s="164" t="str">
        <f>IF(Q50=FILTROS!$G$2,"PT",IF(Q50=FILTROS!$G$3,"RC",IF(Q50=FILTROS!$G$4,"QJ",IF(Q50=FILTROS!$G$5,"FT",IF(Q50=FILTROS!$G$6,"STD","SIN ASIGNAR")))))</f>
        <v>STD</v>
      </c>
      <c r="D50" s="164">
        <v>3245</v>
      </c>
      <c r="E50" s="165" t="s">
        <v>9</v>
      </c>
      <c r="F50" s="165" t="s">
        <v>50</v>
      </c>
      <c r="G50" s="165" t="s">
        <v>505</v>
      </c>
      <c r="H50" s="169" t="s">
        <v>51</v>
      </c>
      <c r="I50" s="169">
        <v>79256763</v>
      </c>
      <c r="J50" s="171" t="s">
        <v>506</v>
      </c>
      <c r="K50" s="169">
        <v>60</v>
      </c>
      <c r="L50" s="169">
        <v>3227429763</v>
      </c>
      <c r="M50" s="181" t="s">
        <v>52</v>
      </c>
      <c r="N50" s="165" t="s">
        <v>53</v>
      </c>
      <c r="O50" s="214" t="s">
        <v>54</v>
      </c>
      <c r="P50" s="169" t="s">
        <v>55</v>
      </c>
      <c r="Q50" s="169" t="s">
        <v>56</v>
      </c>
      <c r="R50" s="169" t="s">
        <v>57</v>
      </c>
      <c r="S50" s="165" t="s">
        <v>58</v>
      </c>
      <c r="T50" s="169" t="s">
        <v>115</v>
      </c>
      <c r="U50" s="169" t="s">
        <v>507</v>
      </c>
      <c r="V50" s="169" t="s">
        <v>60</v>
      </c>
      <c r="W50" s="170">
        <v>44862</v>
      </c>
      <c r="X50" s="169">
        <v>3</v>
      </c>
      <c r="Y50" s="170">
        <f t="shared" si="1"/>
        <v>44867</v>
      </c>
      <c r="Z50" s="165" t="s">
        <v>61</v>
      </c>
      <c r="AB50" s="168">
        <f t="shared" si="2"/>
        <v>-44862</v>
      </c>
      <c r="AC50" s="167" t="str">
        <f t="shared" si="3"/>
        <v>OPORTUNA</v>
      </c>
      <c r="AD50" s="165" t="str">
        <f t="shared" si="4"/>
        <v>Cerrado</v>
      </c>
      <c r="AE50" s="248" t="s">
        <v>62</v>
      </c>
      <c r="AF50" s="169" t="s">
        <v>65</v>
      </c>
      <c r="AG50" s="165" t="s">
        <v>508</v>
      </c>
      <c r="AH50" s="170">
        <v>44867</v>
      </c>
      <c r="AI50" s="165">
        <f t="shared" si="5"/>
        <v>11</v>
      </c>
      <c r="AJ50" s="166">
        <f t="shared" si="6"/>
        <v>5</v>
      </c>
      <c r="AK50" s="165" t="str">
        <f t="shared" si="20"/>
        <v>OPORTUNA</v>
      </c>
      <c r="AM50" s="165" t="str" cm="1">
        <f t="array" aca="1" ref="AM50" ca="1">_xlfn.IFS(AN50&lt;0,"Vencido",AN50=0,"Vence hoy",AN50&lt;4,"Por vencer",AN50&gt;3,"Pendiente")</f>
        <v>Vencido</v>
      </c>
      <c r="AN50" s="166">
        <f t="shared" ca="1" si="21"/>
        <v>-9</v>
      </c>
      <c r="AQ50" s="165">
        <f t="shared" si="7"/>
        <v>10</v>
      </c>
      <c r="AR50" s="165">
        <f t="shared" si="8"/>
        <v>2022</v>
      </c>
      <c r="AS50" s="184">
        <f t="shared" si="9"/>
        <v>28</v>
      </c>
    </row>
    <row r="51" spans="1:46" ht="25.5" customHeight="1">
      <c r="A51" s="165" t="str">
        <f t="shared" si="0"/>
        <v>AU-STD3246</v>
      </c>
      <c r="B51" s="164" t="s">
        <v>49</v>
      </c>
      <c r="C51" s="164" t="str">
        <f>IF(Q51=FILTROS!$G$2,"PT",IF(Q51=FILTROS!$G$3,"RC",IF(Q51=FILTROS!$G$4,"QJ",IF(Q51=FILTROS!$G$5,"FT",IF(Q51=FILTROS!$G$6,"STD","SIN ASIGNAR")))))</f>
        <v>STD</v>
      </c>
      <c r="D51" s="164">
        <v>3246</v>
      </c>
      <c r="E51" s="165" t="s">
        <v>9</v>
      </c>
      <c r="F51" s="165" t="s">
        <v>50</v>
      </c>
      <c r="G51" s="165" t="s">
        <v>509</v>
      </c>
      <c r="H51" s="169" t="s">
        <v>51</v>
      </c>
      <c r="I51" s="169">
        <v>1007106926</v>
      </c>
      <c r="J51" s="171" t="s">
        <v>510</v>
      </c>
      <c r="K51" s="169">
        <v>22</v>
      </c>
      <c r="L51" s="169">
        <v>3202612039</v>
      </c>
      <c r="M51" s="181" t="s">
        <v>52</v>
      </c>
      <c r="N51" s="165" t="s">
        <v>53</v>
      </c>
      <c r="O51" s="214" t="s">
        <v>54</v>
      </c>
      <c r="P51" s="169" t="s">
        <v>55</v>
      </c>
      <c r="Q51" s="169" t="s">
        <v>56</v>
      </c>
      <c r="R51" s="169" t="s">
        <v>57</v>
      </c>
      <c r="S51" s="165" t="s">
        <v>58</v>
      </c>
      <c r="T51" s="169" t="s">
        <v>59</v>
      </c>
      <c r="U51" s="169" t="s">
        <v>511</v>
      </c>
      <c r="V51" s="169" t="s">
        <v>60</v>
      </c>
      <c r="W51" s="170">
        <v>44862</v>
      </c>
      <c r="X51" s="169">
        <v>2</v>
      </c>
      <c r="Y51" s="170">
        <f t="shared" si="1"/>
        <v>44866</v>
      </c>
      <c r="Z51" s="165" t="s">
        <v>61</v>
      </c>
      <c r="AB51" s="168">
        <f t="shared" si="2"/>
        <v>-44862</v>
      </c>
      <c r="AC51" s="167" t="str">
        <f t="shared" si="3"/>
        <v>OPORTUNA</v>
      </c>
      <c r="AD51" s="165" t="str">
        <f t="shared" si="4"/>
        <v>Cerrado</v>
      </c>
      <c r="AE51" s="248" t="s">
        <v>62</v>
      </c>
      <c r="AF51" s="169" t="s">
        <v>66</v>
      </c>
      <c r="AG51" s="165" t="s">
        <v>512</v>
      </c>
      <c r="AH51" s="170">
        <v>44866</v>
      </c>
      <c r="AI51" s="165">
        <f t="shared" si="5"/>
        <v>11</v>
      </c>
      <c r="AJ51" s="166">
        <f t="shared" si="6"/>
        <v>4</v>
      </c>
      <c r="AK51" s="165" t="str">
        <f t="shared" si="20"/>
        <v>OPORTUNA</v>
      </c>
      <c r="AM51" s="165" t="str" cm="1">
        <f t="array" aca="1" ref="AM51" ca="1">_xlfn.IFS(AN51&lt;0,"Vencido",AN51=0,"Vence hoy",AN51&lt;4,"Por vencer",AN51&gt;3,"Pendiente")</f>
        <v>Vencido</v>
      </c>
      <c r="AN51" s="166">
        <f t="shared" ca="1" si="21"/>
        <v>-10</v>
      </c>
      <c r="AQ51" s="165">
        <f t="shared" si="7"/>
        <v>10</v>
      </c>
      <c r="AR51" s="165">
        <f t="shared" si="8"/>
        <v>2022</v>
      </c>
      <c r="AS51" s="184">
        <f t="shared" si="9"/>
        <v>28</v>
      </c>
    </row>
    <row r="52" spans="1:46" ht="25.5" customHeight="1">
      <c r="A52" s="165" t="str">
        <f t="shared" si="0"/>
        <v>AU-PT3249</v>
      </c>
      <c r="B52" s="164" t="s">
        <v>49</v>
      </c>
      <c r="C52" s="164" t="str">
        <f>IF(Q52=FILTROS!$G$2,"PT",IF(Q52=FILTROS!$G$3,"RC",IF(Q52=FILTROS!$G$4,"QJ",IF(Q52=FILTROS!$G$5,"FT",IF(Q52=FILTROS!$G$6,"STD","SIN ASIGNAR")))))</f>
        <v>PT</v>
      </c>
      <c r="D52" s="164">
        <v>3249</v>
      </c>
      <c r="E52" s="165" t="s">
        <v>9</v>
      </c>
      <c r="F52" s="165" t="s">
        <v>82</v>
      </c>
      <c r="G52" s="228"/>
      <c r="H52" s="169" t="s">
        <v>51</v>
      </c>
      <c r="I52" s="169">
        <v>5075673</v>
      </c>
      <c r="J52" s="171" t="s">
        <v>228</v>
      </c>
      <c r="K52" s="169">
        <v>29</v>
      </c>
      <c r="L52" s="169">
        <v>3043587700</v>
      </c>
      <c r="M52" s="181" t="s">
        <v>229</v>
      </c>
      <c r="N52" s="165" t="s">
        <v>53</v>
      </c>
      <c r="O52" s="214" t="s">
        <v>54</v>
      </c>
      <c r="P52" s="169" t="s">
        <v>55</v>
      </c>
      <c r="Q52" s="169" t="s">
        <v>84</v>
      </c>
      <c r="R52" s="169" t="s">
        <v>57</v>
      </c>
      <c r="S52" s="165" t="s">
        <v>197</v>
      </c>
      <c r="T52" s="169" t="s">
        <v>205</v>
      </c>
      <c r="U52" s="169" t="s">
        <v>519</v>
      </c>
      <c r="V52" s="169" t="s">
        <v>60</v>
      </c>
      <c r="W52" s="170">
        <v>44862</v>
      </c>
      <c r="X52" s="169">
        <v>3</v>
      </c>
      <c r="Y52" s="170">
        <f t="shared" si="1"/>
        <v>44867</v>
      </c>
      <c r="Z52" s="165" t="s">
        <v>100</v>
      </c>
      <c r="AA52" s="170">
        <v>44867</v>
      </c>
      <c r="AB52" s="168">
        <f t="shared" si="2"/>
        <v>5</v>
      </c>
      <c r="AC52" s="167" t="str">
        <f t="shared" si="3"/>
        <v>NO OPORTUNA</v>
      </c>
      <c r="AD52" s="165" t="str">
        <f t="shared" si="4"/>
        <v>Cerrado</v>
      </c>
      <c r="AE52" s="248" t="s">
        <v>71</v>
      </c>
      <c r="AF52" s="169" t="s">
        <v>66</v>
      </c>
      <c r="AG52" s="165" t="s">
        <v>520</v>
      </c>
      <c r="AH52" s="170">
        <v>44837</v>
      </c>
      <c r="AI52" s="165">
        <f t="shared" si="5"/>
        <v>10</v>
      </c>
      <c r="AJ52" s="166">
        <f t="shared" si="6"/>
        <v>-25</v>
      </c>
      <c r="AK52" s="165" t="str">
        <f t="shared" si="20"/>
        <v>OPORTUNA</v>
      </c>
      <c r="AM52" s="165" t="str" cm="1">
        <f t="array" aca="1" ref="AM52" ca="1">_xlfn.IFS(AN52&lt;0,"Vencido",AN52=0,"Vence hoy",AN52&lt;4,"Por vencer",AN52&gt;3,"Pendiente")</f>
        <v>Vencido</v>
      </c>
      <c r="AN52" s="166">
        <f t="shared" ca="1" si="21"/>
        <v>-9</v>
      </c>
      <c r="AQ52" s="165">
        <f t="shared" si="7"/>
        <v>10</v>
      </c>
      <c r="AR52" s="165">
        <f t="shared" si="8"/>
        <v>2022</v>
      </c>
      <c r="AS52" s="184">
        <f t="shared" si="9"/>
        <v>28</v>
      </c>
    </row>
    <row r="53" spans="1:46" ht="25.5" customHeight="1">
      <c r="A53" s="165" t="str">
        <f t="shared" si="0"/>
        <v>AU-PT3250</v>
      </c>
      <c r="B53" s="164" t="s">
        <v>49</v>
      </c>
      <c r="C53" s="164" t="str">
        <f>IF(Q53=FILTROS!$G$2,"PT",IF(Q53=FILTROS!$G$3,"RC",IF(Q53=FILTROS!$G$4,"QJ",IF(Q53=FILTROS!$G$5,"FT",IF(Q53=FILTROS!$G$6,"STD","SIN ASIGNAR")))))</f>
        <v>PT</v>
      </c>
      <c r="D53" s="164">
        <v>3250</v>
      </c>
      <c r="E53" s="165" t="s">
        <v>9</v>
      </c>
      <c r="F53" s="165" t="s">
        <v>92</v>
      </c>
      <c r="H53" s="169" t="s">
        <v>51</v>
      </c>
      <c r="I53" s="169">
        <v>625259</v>
      </c>
      <c r="J53" s="171" t="s">
        <v>521</v>
      </c>
      <c r="K53" s="169">
        <v>88</v>
      </c>
      <c r="L53" s="169">
        <v>3123252231</v>
      </c>
      <c r="M53" s="181" t="s">
        <v>522</v>
      </c>
      <c r="N53" s="165" t="s">
        <v>72</v>
      </c>
      <c r="O53" s="214" t="s">
        <v>73</v>
      </c>
      <c r="P53" s="169" t="s">
        <v>55</v>
      </c>
      <c r="Q53" s="169" t="s">
        <v>84</v>
      </c>
      <c r="R53" s="169" t="s">
        <v>57</v>
      </c>
      <c r="S53" s="165" t="s">
        <v>89</v>
      </c>
      <c r="T53" s="169" t="s">
        <v>178</v>
      </c>
      <c r="U53" s="169" t="s">
        <v>523</v>
      </c>
      <c r="V53" s="169" t="s">
        <v>60</v>
      </c>
      <c r="W53" s="170">
        <v>44862</v>
      </c>
      <c r="X53" s="169">
        <v>2</v>
      </c>
      <c r="Y53" s="170">
        <f t="shared" si="1"/>
        <v>44866</v>
      </c>
      <c r="Z53" s="165" t="s">
        <v>79</v>
      </c>
      <c r="AA53" s="193">
        <v>44865</v>
      </c>
      <c r="AB53" s="168">
        <f t="shared" si="2"/>
        <v>3</v>
      </c>
      <c r="AC53" s="167" t="str">
        <f t="shared" si="3"/>
        <v>NO OPORTUNA</v>
      </c>
      <c r="AD53" s="165" t="str">
        <f t="shared" si="4"/>
        <v>Cerrado</v>
      </c>
      <c r="AE53" s="248" t="s">
        <v>71</v>
      </c>
      <c r="AF53" s="169" t="s">
        <v>80</v>
      </c>
      <c r="AG53" s="216" t="s">
        <v>524</v>
      </c>
      <c r="AH53" s="170">
        <v>44865</v>
      </c>
      <c r="AI53" s="165">
        <f t="shared" si="5"/>
        <v>10</v>
      </c>
      <c r="AJ53" s="166">
        <f t="shared" si="6"/>
        <v>3</v>
      </c>
      <c r="AK53" s="165" t="e">
        <f>IF(Y53&gt;=AH53,#REF!,#REF!)</f>
        <v>#REF!</v>
      </c>
      <c r="AM53" s="165" t="e" cm="1">
        <f t="array" ref="AM53">_xlfn.IFS(AN53&lt;0,"Vencido",AN53=0,"Vence hoy",AN53&lt;4,"Por vencer",AN53&gt;3,"Pendiente")</f>
        <v>#REF!</v>
      </c>
      <c r="AN53" s="166" t="e">
        <f>Y53-#REF!</f>
        <v>#REF!</v>
      </c>
      <c r="AQ53" s="165">
        <f t="shared" si="7"/>
        <v>10</v>
      </c>
      <c r="AR53" s="165">
        <f t="shared" si="8"/>
        <v>2022</v>
      </c>
      <c r="AS53" s="184">
        <f t="shared" si="9"/>
        <v>28</v>
      </c>
    </row>
    <row r="54" spans="1:46" ht="25.5" customHeight="1">
      <c r="A54" s="165" t="str">
        <f t="shared" si="0"/>
        <v>AU-STD3251</v>
      </c>
      <c r="B54" s="164" t="s">
        <v>49</v>
      </c>
      <c r="C54" s="164" t="str">
        <f>IF(Q54=FILTROS!$G$2,"PT",IF(Q54=FILTROS!$G$3,"RC",IF(Q54=FILTROS!$G$4,"QJ",IF(Q54=FILTROS!$G$5,"FT",IF(Q54=FILTROS!$G$6,"STD","SIN ASIGNAR")))))</f>
        <v>STD</v>
      </c>
      <c r="D54" s="164">
        <v>3251</v>
      </c>
      <c r="E54" s="165" t="s">
        <v>9</v>
      </c>
      <c r="F54" s="165" t="s">
        <v>92</v>
      </c>
      <c r="H54" s="169" t="s">
        <v>51</v>
      </c>
      <c r="I54" s="169">
        <v>20078382</v>
      </c>
      <c r="J54" s="171" t="s">
        <v>250</v>
      </c>
      <c r="K54" s="169">
        <v>99</v>
      </c>
      <c r="L54" s="169">
        <v>3115319477</v>
      </c>
      <c r="M54" s="181" t="s">
        <v>251</v>
      </c>
      <c r="N54" s="165" t="s">
        <v>72</v>
      </c>
      <c r="O54" s="214" t="s">
        <v>73</v>
      </c>
      <c r="P54" s="169" t="s">
        <v>55</v>
      </c>
      <c r="Q54" s="169" t="s">
        <v>56</v>
      </c>
      <c r="R54" s="169" t="s">
        <v>57</v>
      </c>
      <c r="S54" s="165" t="s">
        <v>58</v>
      </c>
      <c r="T54" s="169" t="s">
        <v>128</v>
      </c>
      <c r="U54" s="165" t="s">
        <v>525</v>
      </c>
      <c r="V54" s="169" t="s">
        <v>60</v>
      </c>
      <c r="W54" s="170">
        <v>44862</v>
      </c>
      <c r="X54" s="169">
        <v>2</v>
      </c>
      <c r="Y54" s="170">
        <f t="shared" si="1"/>
        <v>44866</v>
      </c>
      <c r="Z54" s="165" t="s">
        <v>79</v>
      </c>
      <c r="AA54" s="170">
        <v>44866</v>
      </c>
      <c r="AB54" s="168">
        <f t="shared" si="2"/>
        <v>4</v>
      </c>
      <c r="AC54" s="167" t="str">
        <f t="shared" si="3"/>
        <v>NO OPORTUNA</v>
      </c>
      <c r="AD54" s="165" t="str">
        <f t="shared" si="4"/>
        <v>Cerrado</v>
      </c>
      <c r="AE54" s="247" t="s">
        <v>62</v>
      </c>
      <c r="AF54" s="169" t="s">
        <v>80</v>
      </c>
      <c r="AG54" s="198" t="s">
        <v>316</v>
      </c>
      <c r="AH54" s="170">
        <v>44865</v>
      </c>
      <c r="AI54" s="165">
        <f t="shared" si="5"/>
        <v>10</v>
      </c>
      <c r="AJ54" s="166">
        <f t="shared" si="6"/>
        <v>3</v>
      </c>
      <c r="AK54" s="165" t="e">
        <f>IF(Y54&gt;=AH54,#REF!,#REF!)</f>
        <v>#REF!</v>
      </c>
      <c r="AM54" s="165" t="e" cm="1">
        <f t="array" ref="AM54">_xlfn.IFS(AN54&lt;0,"Vencido",AN54=0,"Vence hoy",AN54&lt;4,"Por vencer",AN54&gt;3,"Pendiente")</f>
        <v>#REF!</v>
      </c>
      <c r="AN54" s="166" t="e">
        <f>Y54-#REF!</f>
        <v>#REF!</v>
      </c>
      <c r="AQ54" s="165">
        <f t="shared" si="7"/>
        <v>10</v>
      </c>
      <c r="AR54" s="165">
        <f t="shared" si="8"/>
        <v>2022</v>
      </c>
      <c r="AS54" s="184">
        <f t="shared" si="9"/>
        <v>28</v>
      </c>
    </row>
    <row r="55" spans="1:46" ht="25.5" customHeight="1">
      <c r="A55" s="165" t="str">
        <f t="shared" si="0"/>
        <v>AU-STD3252</v>
      </c>
      <c r="B55" s="164" t="s">
        <v>49</v>
      </c>
      <c r="C55" s="164" t="str">
        <f>IF(Q55=FILTROS!$G$2,"PT",IF(Q55=FILTROS!$G$3,"RC",IF(Q55=FILTROS!$G$4,"QJ",IF(Q55=FILTROS!$G$5,"FT",IF(Q55=FILTROS!$G$6,"STD","SIN ASIGNAR")))))</f>
        <v>STD</v>
      </c>
      <c r="D55" s="164">
        <v>3252</v>
      </c>
      <c r="E55" s="165" t="s">
        <v>9</v>
      </c>
      <c r="F55" s="165" t="s">
        <v>50</v>
      </c>
      <c r="G55" s="165" t="s">
        <v>526</v>
      </c>
      <c r="H55" s="169" t="s">
        <v>51</v>
      </c>
      <c r="I55" s="169">
        <v>46365545</v>
      </c>
      <c r="J55" s="171" t="s">
        <v>527</v>
      </c>
      <c r="K55" s="169">
        <v>51</v>
      </c>
      <c r="L55" s="169">
        <v>3133256036</v>
      </c>
      <c r="M55" s="181" t="s">
        <v>180</v>
      </c>
      <c r="N55" s="165" t="s">
        <v>53</v>
      </c>
      <c r="O55" s="214" t="s">
        <v>67</v>
      </c>
      <c r="P55" s="169" t="s">
        <v>95</v>
      </c>
      <c r="Q55" s="169" t="s">
        <v>56</v>
      </c>
      <c r="R55" s="169" t="s">
        <v>57</v>
      </c>
      <c r="S55" s="165" t="s">
        <v>58</v>
      </c>
      <c r="T55" s="169" t="s">
        <v>81</v>
      </c>
      <c r="U55" s="165" t="s">
        <v>528</v>
      </c>
      <c r="V55" s="169" t="s">
        <v>60</v>
      </c>
      <c r="W55" s="170">
        <v>44862</v>
      </c>
      <c r="X55" s="169">
        <v>3</v>
      </c>
      <c r="Y55" s="170">
        <f t="shared" si="1"/>
        <v>44867</v>
      </c>
      <c r="Z55" s="165" t="s">
        <v>70</v>
      </c>
      <c r="AB55" s="168">
        <f t="shared" si="2"/>
        <v>-44862</v>
      </c>
      <c r="AC55" s="167" t="str">
        <f t="shared" si="3"/>
        <v>OPORTUNA</v>
      </c>
      <c r="AD55" s="165" t="str">
        <f t="shared" si="4"/>
        <v>Cerrado</v>
      </c>
      <c r="AE55" s="247" t="s">
        <v>62</v>
      </c>
      <c r="AF55" s="169" t="s">
        <v>170</v>
      </c>
      <c r="AG55" s="169" t="s">
        <v>529</v>
      </c>
      <c r="AH55" s="170">
        <v>44862</v>
      </c>
      <c r="AI55" s="165">
        <f t="shared" si="5"/>
        <v>10</v>
      </c>
      <c r="AJ55" s="166">
        <f t="shared" si="6"/>
        <v>0</v>
      </c>
      <c r="AK55" s="165" t="e">
        <f>IF(Y55&gt;=AH55,#REF!,#REF!)</f>
        <v>#REF!</v>
      </c>
      <c r="AM55" s="165" t="e" cm="1">
        <f t="array" ref="AM55">_xlfn.IFS(AN55&lt;0,"Vencido",AN55=0,"Vence hoy",AN55&lt;4,"Por vencer",AN55&gt;3,"Pendiente")</f>
        <v>#REF!</v>
      </c>
      <c r="AN55" s="166" t="e">
        <f>Y55-#REF!</f>
        <v>#REF!</v>
      </c>
      <c r="AQ55" s="165">
        <f t="shared" si="7"/>
        <v>10</v>
      </c>
      <c r="AR55" s="165">
        <f t="shared" si="8"/>
        <v>2022</v>
      </c>
      <c r="AS55" s="184">
        <f t="shared" si="9"/>
        <v>28</v>
      </c>
    </row>
    <row r="56" spans="1:46" ht="25.5" customHeight="1">
      <c r="A56" s="165" t="str">
        <f t="shared" si="0"/>
        <v>AU-STD3208</v>
      </c>
      <c r="B56" s="164" t="s">
        <v>49</v>
      </c>
      <c r="C56" s="164" t="str">
        <f>IF(Q56=FILTROS!$G$2,"PT",IF(Q56=FILTROS!$G$3,"RC",IF(Q56=FILTROS!$G$4,"QJ",IF(Q56=FILTROS!$G$5,"FT",IF(Q56=FILTROS!$G$6,"STD","SIN ASIGNAR")))))</f>
        <v>STD</v>
      </c>
      <c r="D56" s="164">
        <v>3208</v>
      </c>
      <c r="E56" s="165" t="s">
        <v>9</v>
      </c>
      <c r="F56" s="165" t="s">
        <v>50</v>
      </c>
      <c r="G56" s="165" t="s">
        <v>379</v>
      </c>
      <c r="H56" s="169" t="s">
        <v>51</v>
      </c>
      <c r="I56" s="169">
        <v>79324753</v>
      </c>
      <c r="J56" s="171" t="s">
        <v>380</v>
      </c>
      <c r="K56" s="169">
        <v>58</v>
      </c>
      <c r="L56" s="169">
        <v>3123009645</v>
      </c>
      <c r="M56" s="181" t="s">
        <v>52</v>
      </c>
      <c r="N56" s="165" t="s">
        <v>53</v>
      </c>
      <c r="O56" s="214" t="s">
        <v>54</v>
      </c>
      <c r="P56" s="169" t="s">
        <v>55</v>
      </c>
      <c r="Q56" s="169" t="s">
        <v>56</v>
      </c>
      <c r="R56" s="169" t="s">
        <v>57</v>
      </c>
      <c r="S56" s="165" t="s">
        <v>58</v>
      </c>
      <c r="T56" s="169" t="s">
        <v>59</v>
      </c>
      <c r="U56" s="169" t="s">
        <v>381</v>
      </c>
      <c r="V56" s="169" t="s">
        <v>60</v>
      </c>
      <c r="W56" s="170">
        <v>44862</v>
      </c>
      <c r="X56" s="169">
        <v>2</v>
      </c>
      <c r="Y56" s="170">
        <f t="shared" si="1"/>
        <v>44866</v>
      </c>
      <c r="Z56" s="165" t="s">
        <v>61</v>
      </c>
      <c r="AB56" s="168">
        <f t="shared" si="2"/>
        <v>-44862</v>
      </c>
      <c r="AC56" s="167" t="str">
        <f t="shared" si="3"/>
        <v>OPORTUNA</v>
      </c>
      <c r="AD56" s="165" t="str">
        <f t="shared" si="4"/>
        <v>Cerrado</v>
      </c>
      <c r="AE56" s="247" t="s">
        <v>62</v>
      </c>
      <c r="AF56" s="169" t="s">
        <v>65</v>
      </c>
      <c r="AG56" s="165" t="s">
        <v>382</v>
      </c>
      <c r="AH56" s="170">
        <v>44866</v>
      </c>
      <c r="AI56" s="165">
        <f t="shared" si="5"/>
        <v>11</v>
      </c>
      <c r="AJ56" s="166">
        <f t="shared" si="6"/>
        <v>4</v>
      </c>
      <c r="AK56" s="165" t="str">
        <f>IF(Y56&gt;=AH56,$AP$4,$AP$5)</f>
        <v>OPORTUNA</v>
      </c>
      <c r="AM56" s="165" t="str" cm="1">
        <f t="array" aca="1" ref="AM56" ca="1">_xlfn.IFS(AN56&lt;0,"Vencido",AN56=0,"Vence hoy",AN56&lt;4,"Por vencer",AN56&gt;3,"Pendiente")</f>
        <v>Vencido</v>
      </c>
      <c r="AN56" s="166">
        <f ca="1">Y56-$AP$2</f>
        <v>-10</v>
      </c>
      <c r="AQ56" s="165">
        <f t="shared" si="7"/>
        <v>10</v>
      </c>
      <c r="AR56" s="165">
        <f t="shared" si="8"/>
        <v>2022</v>
      </c>
      <c r="AS56" s="184">
        <f t="shared" si="9"/>
        <v>28</v>
      </c>
    </row>
    <row r="57" spans="1:46" ht="25.5" customHeight="1">
      <c r="A57" s="165" t="str">
        <f t="shared" si="0"/>
        <v>AU-PT3227</v>
      </c>
      <c r="B57" s="164" t="s">
        <v>49</v>
      </c>
      <c r="C57" s="164" t="str">
        <f>IF(Q57=FILTROS!$G$2,"PT",IF(Q57=FILTROS!$G$3,"RC",IF(Q57=FILTROS!$G$4,"QJ",IF(Q57=FILTROS!$G$5,"FT",IF(Q57=FILTROS!$G$6,"STD","SIN ASIGNAR")))))</f>
        <v>PT</v>
      </c>
      <c r="D57" s="164">
        <v>3227</v>
      </c>
      <c r="E57" s="165" t="s">
        <v>9</v>
      </c>
      <c r="F57" s="165" t="s">
        <v>82</v>
      </c>
      <c r="H57" s="169" t="s">
        <v>51</v>
      </c>
      <c r="I57" s="169">
        <v>1013588524</v>
      </c>
      <c r="J57" s="171" t="s">
        <v>281</v>
      </c>
      <c r="K57" s="169">
        <v>35</v>
      </c>
      <c r="L57" s="169">
        <v>3123730380</v>
      </c>
      <c r="M57" s="181" t="s">
        <v>282</v>
      </c>
      <c r="N57" s="165" t="s">
        <v>72</v>
      </c>
      <c r="O57" s="214" t="s">
        <v>73</v>
      </c>
      <c r="P57" s="169" t="s">
        <v>55</v>
      </c>
      <c r="Q57" s="169" t="s">
        <v>84</v>
      </c>
      <c r="R57" s="169" t="s">
        <v>57</v>
      </c>
      <c r="S57" s="165" t="s">
        <v>85</v>
      </c>
      <c r="T57" s="169" t="s">
        <v>86</v>
      </c>
      <c r="U57" s="169" t="s">
        <v>452</v>
      </c>
      <c r="V57" s="169" t="s">
        <v>60</v>
      </c>
      <c r="W57" s="170">
        <v>44862</v>
      </c>
      <c r="X57" s="169">
        <v>3</v>
      </c>
      <c r="Y57" s="170">
        <f t="shared" si="1"/>
        <v>44867</v>
      </c>
      <c r="Z57" s="165" t="s">
        <v>61</v>
      </c>
      <c r="AB57" s="168">
        <f t="shared" si="2"/>
        <v>-44862</v>
      </c>
      <c r="AC57" s="167" t="str">
        <f t="shared" si="3"/>
        <v>OPORTUNA</v>
      </c>
      <c r="AD57" s="165" t="str">
        <f t="shared" si="4"/>
        <v>Cerrado</v>
      </c>
      <c r="AE57" s="247" t="s">
        <v>71</v>
      </c>
      <c r="AF57" s="169" t="s">
        <v>87</v>
      </c>
      <c r="AG57" s="169" t="s">
        <v>453</v>
      </c>
      <c r="AH57" s="170">
        <v>44867</v>
      </c>
      <c r="AI57" s="165">
        <f t="shared" si="5"/>
        <v>11</v>
      </c>
      <c r="AJ57" s="166">
        <f t="shared" si="6"/>
        <v>5</v>
      </c>
      <c r="AK57" s="165" t="e">
        <f>IF(Y57&gt;=AH57,#REF!,#REF!)</f>
        <v>#REF!</v>
      </c>
      <c r="AM57" s="165" t="e" cm="1">
        <f t="array" ref="AM57">_xlfn.IFS(AN57&lt;0,"Vencido",AN57=0,"Vence hoy",AN57&lt;4,"Por vencer",AN57&gt;3,"Pendiente")</f>
        <v>#REF!</v>
      </c>
      <c r="AN57" s="166" t="e">
        <f>Y57-#REF!</f>
        <v>#REF!</v>
      </c>
      <c r="AQ57" s="165">
        <f t="shared" si="7"/>
        <v>10</v>
      </c>
      <c r="AR57" s="165">
        <f t="shared" si="8"/>
        <v>2022</v>
      </c>
      <c r="AS57" s="184">
        <f t="shared" si="9"/>
        <v>28</v>
      </c>
      <c r="AT57" s="196"/>
    </row>
    <row r="58" spans="1:46" ht="25.5" customHeight="1">
      <c r="A58" s="165" t="str">
        <f t="shared" si="0"/>
        <v>AU-STD3220</v>
      </c>
      <c r="B58" s="164" t="s">
        <v>49</v>
      </c>
      <c r="C58" s="164" t="str">
        <f>IF(Q58=FILTROS!$G$2,"PT",IF(Q58=FILTROS!$G$3,"RC",IF(Q58=FILTROS!$G$4,"QJ",IF(Q58=FILTROS!$G$5,"FT",IF(Q58=FILTROS!$G$6,"STD","SIN ASIGNAR")))))</f>
        <v>STD</v>
      </c>
      <c r="D58" s="164">
        <v>3220</v>
      </c>
      <c r="E58" s="165" t="s">
        <v>9</v>
      </c>
      <c r="F58" s="165" t="s">
        <v>50</v>
      </c>
      <c r="G58" s="165" t="s">
        <v>426</v>
      </c>
      <c r="H58" s="169" t="s">
        <v>51</v>
      </c>
      <c r="I58" s="169">
        <v>1026260220</v>
      </c>
      <c r="J58" s="171" t="s">
        <v>427</v>
      </c>
      <c r="K58" s="169">
        <v>34</v>
      </c>
      <c r="L58" s="169">
        <v>3154170895</v>
      </c>
      <c r="M58" s="181" t="s">
        <v>52</v>
      </c>
      <c r="N58" s="165" t="s">
        <v>53</v>
      </c>
      <c r="O58" s="214" t="s">
        <v>54</v>
      </c>
      <c r="P58" s="169" t="s">
        <v>55</v>
      </c>
      <c r="Q58" s="169" t="s">
        <v>56</v>
      </c>
      <c r="R58" s="169" t="s">
        <v>75</v>
      </c>
      <c r="S58" s="165" t="s">
        <v>58</v>
      </c>
      <c r="T58" s="169" t="s">
        <v>59</v>
      </c>
      <c r="U58" s="169" t="s">
        <v>428</v>
      </c>
      <c r="V58" s="169" t="s">
        <v>60</v>
      </c>
      <c r="W58" s="170">
        <v>44862</v>
      </c>
      <c r="X58" s="169">
        <v>1</v>
      </c>
      <c r="Y58" s="170">
        <f t="shared" si="1"/>
        <v>44865</v>
      </c>
      <c r="Z58" s="165" t="s">
        <v>61</v>
      </c>
      <c r="AB58" s="168">
        <f t="shared" si="2"/>
        <v>-44862</v>
      </c>
      <c r="AC58" s="167" t="str">
        <f t="shared" si="3"/>
        <v>OPORTUNA</v>
      </c>
      <c r="AD58" s="165" t="str">
        <f t="shared" si="4"/>
        <v>Cerrado</v>
      </c>
      <c r="AE58" s="247" t="s">
        <v>62</v>
      </c>
      <c r="AF58" s="169" t="s">
        <v>66</v>
      </c>
      <c r="AG58" s="165" t="s">
        <v>429</v>
      </c>
      <c r="AH58" s="170">
        <v>44865</v>
      </c>
      <c r="AI58" s="165">
        <f t="shared" si="5"/>
        <v>10</v>
      </c>
      <c r="AJ58" s="166">
        <f t="shared" si="6"/>
        <v>3</v>
      </c>
      <c r="AK58" s="165" t="str">
        <f t="shared" ref="AK58:AK69" si="22">IF(Y58&gt;=AH58,$AP$4,$AP$5)</f>
        <v>OPORTUNA</v>
      </c>
      <c r="AM58" s="165" t="str" cm="1">
        <f t="array" aca="1" ref="AM58" ca="1">_xlfn.IFS(AN58&lt;0,"Vencido",AN58=0,"Vence hoy",AN58&lt;4,"Por vencer",AN58&gt;3,"Pendiente")</f>
        <v>Vencido</v>
      </c>
      <c r="AN58" s="166">
        <f t="shared" ref="AN58:AN69" ca="1" si="23">Y58-$AP$2</f>
        <v>-11</v>
      </c>
      <c r="AQ58" s="165">
        <f t="shared" si="7"/>
        <v>10</v>
      </c>
      <c r="AR58" s="165">
        <f t="shared" si="8"/>
        <v>2022</v>
      </c>
      <c r="AS58" s="184">
        <f t="shared" si="9"/>
        <v>28</v>
      </c>
    </row>
    <row r="59" spans="1:46" ht="25.5" customHeight="1">
      <c r="A59" s="165" t="str">
        <f t="shared" si="0"/>
        <v>AU-STD3192</v>
      </c>
      <c r="B59" s="164" t="s">
        <v>49</v>
      </c>
      <c r="C59" s="164" t="str">
        <f>IF(Q59=FILTROS!$G$2,"PT",IF(Q59=FILTROS!$G$3,"RC",IF(Q59=FILTROS!$G$4,"QJ",IF(Q59=FILTROS!$G$5,"FT",IF(Q59=FILTROS!$G$6,"STD","SIN ASIGNAR")))))</f>
        <v>STD</v>
      </c>
      <c r="D59" s="164">
        <v>3192</v>
      </c>
      <c r="E59" s="165" t="s">
        <v>9</v>
      </c>
      <c r="F59" s="165" t="s">
        <v>50</v>
      </c>
      <c r="G59" s="165" t="s">
        <v>322</v>
      </c>
      <c r="H59" s="169" t="s">
        <v>97</v>
      </c>
      <c r="I59" s="169">
        <v>1146140859</v>
      </c>
      <c r="J59" s="171" t="s">
        <v>323</v>
      </c>
      <c r="K59" s="169">
        <v>5</v>
      </c>
      <c r="L59" s="169">
        <v>3118044702</v>
      </c>
      <c r="M59" s="181" t="s">
        <v>52</v>
      </c>
      <c r="N59" s="165" t="s">
        <v>53</v>
      </c>
      <c r="O59" s="214" t="s">
        <v>54</v>
      </c>
      <c r="P59" s="169" t="s">
        <v>55</v>
      </c>
      <c r="Q59" s="169" t="s">
        <v>56</v>
      </c>
      <c r="R59" s="169" t="s">
        <v>75</v>
      </c>
      <c r="S59" s="165" t="s">
        <v>58</v>
      </c>
      <c r="T59" s="169" t="s">
        <v>98</v>
      </c>
      <c r="U59" s="169" t="s">
        <v>324</v>
      </c>
      <c r="V59" s="169" t="s">
        <v>60</v>
      </c>
      <c r="W59" s="170">
        <v>44862</v>
      </c>
      <c r="X59" s="169">
        <v>1</v>
      </c>
      <c r="Y59" s="170">
        <f t="shared" si="1"/>
        <v>44865</v>
      </c>
      <c r="Z59" s="165" t="s">
        <v>61</v>
      </c>
      <c r="AB59" s="168">
        <f t="shared" si="2"/>
        <v>-44862</v>
      </c>
      <c r="AC59" s="167" t="str">
        <f t="shared" si="3"/>
        <v>OPORTUNA</v>
      </c>
      <c r="AD59" s="165" t="str">
        <f t="shared" si="4"/>
        <v>Cerrado</v>
      </c>
      <c r="AE59" s="247" t="s">
        <v>62</v>
      </c>
      <c r="AF59" s="169" t="s">
        <v>63</v>
      </c>
      <c r="AG59" s="165" t="s">
        <v>325</v>
      </c>
      <c r="AH59" s="170">
        <v>44865</v>
      </c>
      <c r="AI59" s="165">
        <f t="shared" si="5"/>
        <v>10</v>
      </c>
      <c r="AJ59" s="166">
        <f t="shared" si="6"/>
        <v>3</v>
      </c>
      <c r="AK59" s="165" t="str">
        <f t="shared" si="22"/>
        <v>OPORTUNA</v>
      </c>
      <c r="AM59" s="165" t="str" cm="1">
        <f t="array" aca="1" ref="AM59" ca="1">_xlfn.IFS(AN59&lt;0,"Vencido",AN59=0,"Vence hoy",AN59&lt;4,"Por vencer",AN59&gt;3,"Pendiente")</f>
        <v>Vencido</v>
      </c>
      <c r="AN59" s="166">
        <f t="shared" ca="1" si="23"/>
        <v>-11</v>
      </c>
      <c r="AQ59" s="165">
        <f t="shared" si="7"/>
        <v>10</v>
      </c>
      <c r="AR59" s="165">
        <f t="shared" si="8"/>
        <v>2022</v>
      </c>
      <c r="AS59" s="184">
        <f t="shared" si="9"/>
        <v>28</v>
      </c>
    </row>
    <row r="60" spans="1:46" ht="25.5" customHeight="1">
      <c r="A60" s="165" t="str">
        <f t="shared" si="0"/>
        <v>AU-STD3247</v>
      </c>
      <c r="B60" s="164" t="s">
        <v>49</v>
      </c>
      <c r="C60" s="164" t="str">
        <f>IF(Q60=FILTROS!$G$2,"PT",IF(Q60=FILTROS!$G$3,"RC",IF(Q60=FILTROS!$G$4,"QJ",IF(Q60=FILTROS!$G$5,"FT",IF(Q60=FILTROS!$G$6,"STD","SIN ASIGNAR")))))</f>
        <v>STD</v>
      </c>
      <c r="D60" s="164">
        <v>3247</v>
      </c>
      <c r="E60" s="165" t="s">
        <v>9</v>
      </c>
      <c r="F60" s="165" t="s">
        <v>50</v>
      </c>
      <c r="G60" s="165" t="s">
        <v>513</v>
      </c>
      <c r="H60" s="169" t="s">
        <v>97</v>
      </c>
      <c r="I60" s="169">
        <v>1243860513</v>
      </c>
      <c r="J60" s="171" t="s">
        <v>310</v>
      </c>
      <c r="K60" s="169">
        <v>1</v>
      </c>
      <c r="L60" s="169">
        <v>3012088186</v>
      </c>
      <c r="M60" s="181" t="s">
        <v>52</v>
      </c>
      <c r="N60" s="165" t="s">
        <v>53</v>
      </c>
      <c r="O60" s="214" t="s">
        <v>54</v>
      </c>
      <c r="P60" s="169" t="s">
        <v>55</v>
      </c>
      <c r="Q60" s="169" t="s">
        <v>56</v>
      </c>
      <c r="R60" s="169" t="s">
        <v>57</v>
      </c>
      <c r="S60" s="165" t="s">
        <v>58</v>
      </c>
      <c r="T60" s="169" t="s">
        <v>98</v>
      </c>
      <c r="U60" s="169" t="s">
        <v>514</v>
      </c>
      <c r="V60" s="169" t="s">
        <v>60</v>
      </c>
      <c r="W60" s="170">
        <v>44862</v>
      </c>
      <c r="X60" s="169">
        <v>2</v>
      </c>
      <c r="Y60" s="170">
        <f t="shared" si="1"/>
        <v>44866</v>
      </c>
      <c r="Z60" s="165" t="s">
        <v>61</v>
      </c>
      <c r="AB60" s="168">
        <f t="shared" si="2"/>
        <v>-44862</v>
      </c>
      <c r="AC60" s="167" t="str">
        <f t="shared" si="3"/>
        <v>OPORTUNA</v>
      </c>
      <c r="AD60" s="165" t="str">
        <f t="shared" si="4"/>
        <v>Cerrado</v>
      </c>
      <c r="AE60" s="247" t="s">
        <v>62</v>
      </c>
      <c r="AF60" s="169" t="s">
        <v>63</v>
      </c>
      <c r="AG60" s="165" t="s">
        <v>311</v>
      </c>
      <c r="AH60" s="170">
        <v>44865</v>
      </c>
      <c r="AI60" s="165">
        <f t="shared" si="5"/>
        <v>10</v>
      </c>
      <c r="AJ60" s="166">
        <f t="shared" si="6"/>
        <v>3</v>
      </c>
      <c r="AK60" s="165" t="str">
        <f t="shared" si="22"/>
        <v>OPORTUNA</v>
      </c>
      <c r="AM60" s="165" t="str" cm="1">
        <f t="array" aca="1" ref="AM60" ca="1">_xlfn.IFS(AN60&lt;0,"Vencido",AN60=0,"Vence hoy",AN60&lt;4,"Por vencer",AN60&gt;3,"Pendiente")</f>
        <v>Vencido</v>
      </c>
      <c r="AN60" s="166">
        <f t="shared" ca="1" si="23"/>
        <v>-10</v>
      </c>
      <c r="AQ60" s="165">
        <f t="shared" si="7"/>
        <v>10</v>
      </c>
      <c r="AR60" s="165">
        <f t="shared" si="8"/>
        <v>2022</v>
      </c>
      <c r="AS60" s="184">
        <f t="shared" si="9"/>
        <v>28</v>
      </c>
    </row>
    <row r="61" spans="1:46" ht="25.5" customHeight="1">
      <c r="A61" s="165" t="str">
        <f t="shared" si="0"/>
        <v>AU-STD3191</v>
      </c>
      <c r="B61" s="164" t="s">
        <v>49</v>
      </c>
      <c r="C61" s="164" t="str">
        <f>IF(Q61=FILTROS!$G$2,"PT",IF(Q61=FILTROS!$G$3,"RC",IF(Q61=FILTROS!$G$4,"QJ",IF(Q61=FILTROS!$G$5,"FT",IF(Q61=FILTROS!$G$6,"STD","SIN ASIGNAR")))))</f>
        <v>STD</v>
      </c>
      <c r="D61" s="164">
        <v>3191</v>
      </c>
      <c r="E61" s="165" t="s">
        <v>9</v>
      </c>
      <c r="F61" s="165" t="s">
        <v>50</v>
      </c>
      <c r="G61" s="165" t="s">
        <v>320</v>
      </c>
      <c r="H61" s="169" t="s">
        <v>105</v>
      </c>
      <c r="I61" s="169">
        <v>1011102831</v>
      </c>
      <c r="J61" s="171" t="s">
        <v>313</v>
      </c>
      <c r="K61" s="169">
        <v>13</v>
      </c>
      <c r="L61" s="169">
        <v>3124361462</v>
      </c>
      <c r="M61" s="181" t="s">
        <v>52</v>
      </c>
      <c r="N61" s="165" t="s">
        <v>53</v>
      </c>
      <c r="O61" s="214" t="s">
        <v>54</v>
      </c>
      <c r="P61" s="169" t="s">
        <v>55</v>
      </c>
      <c r="Q61" s="169" t="s">
        <v>56</v>
      </c>
      <c r="R61" s="169" t="s">
        <v>57</v>
      </c>
      <c r="S61" s="165" t="s">
        <v>58</v>
      </c>
      <c r="T61" s="169" t="s">
        <v>99</v>
      </c>
      <c r="U61" s="169" t="s">
        <v>314</v>
      </c>
      <c r="V61" s="169" t="s">
        <v>60</v>
      </c>
      <c r="W61" s="170">
        <v>44862</v>
      </c>
      <c r="X61" s="169">
        <v>2</v>
      </c>
      <c r="Y61" s="170">
        <f t="shared" si="1"/>
        <v>44866</v>
      </c>
      <c r="Z61" s="165" t="s">
        <v>61</v>
      </c>
      <c r="AB61" s="168">
        <f t="shared" si="2"/>
        <v>-44862</v>
      </c>
      <c r="AC61" s="167" t="str">
        <f t="shared" si="3"/>
        <v>OPORTUNA</v>
      </c>
      <c r="AD61" s="165" t="str">
        <f t="shared" si="4"/>
        <v>Cerrado</v>
      </c>
      <c r="AE61" s="248" t="s">
        <v>71</v>
      </c>
      <c r="AF61" s="169" t="s">
        <v>66</v>
      </c>
      <c r="AG61" s="165" t="s">
        <v>321</v>
      </c>
      <c r="AH61" s="170">
        <v>44867</v>
      </c>
      <c r="AI61" s="165">
        <f t="shared" si="5"/>
        <v>11</v>
      </c>
      <c r="AJ61" s="166">
        <f t="shared" si="6"/>
        <v>5</v>
      </c>
      <c r="AK61" s="165" t="str">
        <f t="shared" si="22"/>
        <v>NO OPORTUNA</v>
      </c>
      <c r="AM61" s="165" t="str" cm="1">
        <f t="array" aca="1" ref="AM61" ca="1">_xlfn.IFS(AN61&lt;0,"Vencido",AN61=0,"Vence hoy",AN61&lt;4,"Por vencer",AN61&gt;3,"Pendiente")</f>
        <v>Vencido</v>
      </c>
      <c r="AN61" s="166">
        <f t="shared" ca="1" si="23"/>
        <v>-10</v>
      </c>
      <c r="AQ61" s="165">
        <f t="shared" si="7"/>
        <v>10</v>
      </c>
      <c r="AR61" s="165">
        <f t="shared" si="8"/>
        <v>2022</v>
      </c>
      <c r="AS61" s="184">
        <f t="shared" si="9"/>
        <v>28</v>
      </c>
    </row>
    <row r="62" spans="1:46" ht="25.5" customHeight="1">
      <c r="A62" s="165" t="str">
        <f t="shared" si="0"/>
        <v>AU-STD3226</v>
      </c>
      <c r="B62" s="164" t="s">
        <v>49</v>
      </c>
      <c r="C62" s="164" t="str">
        <f>IF(Q62=FILTROS!$G$2,"PT",IF(Q62=FILTROS!$G$3,"RC",IF(Q62=FILTROS!$G$4,"QJ",IF(Q62=FILTROS!$G$5,"FT",IF(Q62=FILTROS!$G$6,"STD","SIN ASIGNAR")))))</f>
        <v>STD</v>
      </c>
      <c r="D62" s="164">
        <v>3226</v>
      </c>
      <c r="E62" s="165" t="s">
        <v>9</v>
      </c>
      <c r="F62" s="165" t="s">
        <v>82</v>
      </c>
      <c r="H62" s="169" t="s">
        <v>51</v>
      </c>
      <c r="I62" s="169">
        <v>1032485530</v>
      </c>
      <c r="J62" s="171" t="s">
        <v>449</v>
      </c>
      <c r="K62" s="169">
        <v>26</v>
      </c>
      <c r="L62" s="169">
        <v>3158867475</v>
      </c>
      <c r="M62" s="181" t="s">
        <v>450</v>
      </c>
      <c r="N62" s="165" t="s">
        <v>53</v>
      </c>
      <c r="O62" s="214" t="s">
        <v>54</v>
      </c>
      <c r="P62" s="169" t="s">
        <v>55</v>
      </c>
      <c r="Q62" s="169" t="s">
        <v>56</v>
      </c>
      <c r="R62" s="169" t="s">
        <v>57</v>
      </c>
      <c r="S62" s="165" t="s">
        <v>58</v>
      </c>
      <c r="T62" s="169" t="s">
        <v>59</v>
      </c>
      <c r="U62" s="169" t="s">
        <v>161</v>
      </c>
      <c r="V62" s="169" t="s">
        <v>60</v>
      </c>
      <c r="W62" s="170">
        <v>44862</v>
      </c>
      <c r="X62" s="169">
        <v>3</v>
      </c>
      <c r="Y62" s="170">
        <f t="shared" si="1"/>
        <v>44867</v>
      </c>
      <c r="Z62" s="165" t="s">
        <v>61</v>
      </c>
      <c r="AB62" s="168">
        <f t="shared" si="2"/>
        <v>-44862</v>
      </c>
      <c r="AC62" s="167" t="str">
        <f t="shared" si="3"/>
        <v>OPORTUNA</v>
      </c>
      <c r="AD62" s="165" t="str">
        <f t="shared" si="4"/>
        <v>Cerrado</v>
      </c>
      <c r="AE62" s="247" t="s">
        <v>62</v>
      </c>
      <c r="AF62" s="169" t="s">
        <v>65</v>
      </c>
      <c r="AG62" s="185" t="s">
        <v>451</v>
      </c>
      <c r="AH62" s="170">
        <v>44867</v>
      </c>
      <c r="AI62" s="165">
        <f t="shared" si="5"/>
        <v>11</v>
      </c>
      <c r="AJ62" s="166">
        <f t="shared" si="6"/>
        <v>5</v>
      </c>
      <c r="AK62" s="165" t="str">
        <f t="shared" si="22"/>
        <v>OPORTUNA</v>
      </c>
      <c r="AM62" s="165" t="str" cm="1">
        <f t="array" aca="1" ref="AM62" ca="1">_xlfn.IFS(AN62&lt;0,"Vencido",AN62=0,"Vence hoy",AN62&lt;4,"Por vencer",AN62&gt;3,"Pendiente")</f>
        <v>Vencido</v>
      </c>
      <c r="AN62" s="166">
        <f t="shared" ca="1" si="23"/>
        <v>-9</v>
      </c>
      <c r="AQ62" s="165">
        <f t="shared" si="7"/>
        <v>10</v>
      </c>
      <c r="AR62" s="165">
        <f t="shared" si="8"/>
        <v>2022</v>
      </c>
      <c r="AS62" s="184">
        <f t="shared" si="9"/>
        <v>28</v>
      </c>
    </row>
    <row r="63" spans="1:46" ht="25.5" customHeight="1">
      <c r="A63" s="165" t="str">
        <f t="shared" si="0"/>
        <v>AU-STD3241</v>
      </c>
      <c r="B63" s="164" t="s">
        <v>49</v>
      </c>
      <c r="C63" s="164" t="str">
        <f>IF(Q63=FILTROS!$G$2,"PT",IF(Q63=FILTROS!$G$3,"RC",IF(Q63=FILTROS!$G$4,"QJ",IF(Q63=FILTROS!$G$5,"FT",IF(Q63=FILTROS!$G$6,"STD","SIN ASIGNAR")))))</f>
        <v>STD</v>
      </c>
      <c r="D63" s="164">
        <v>3241</v>
      </c>
      <c r="E63" s="165" t="s">
        <v>9</v>
      </c>
      <c r="F63" s="165" t="s">
        <v>50</v>
      </c>
      <c r="H63" s="169" t="s">
        <v>51</v>
      </c>
      <c r="I63" s="169">
        <v>1033716797</v>
      </c>
      <c r="J63" s="171" t="s">
        <v>493</v>
      </c>
      <c r="K63" s="169">
        <v>33</v>
      </c>
      <c r="L63" s="169">
        <v>3133440048</v>
      </c>
      <c r="M63" s="181" t="s">
        <v>253</v>
      </c>
      <c r="N63" s="165" t="s">
        <v>53</v>
      </c>
      <c r="O63" s="214" t="s">
        <v>54</v>
      </c>
      <c r="P63" s="169" t="s">
        <v>55</v>
      </c>
      <c r="Q63" s="169" t="s">
        <v>56</v>
      </c>
      <c r="R63" s="169" t="s">
        <v>57</v>
      </c>
      <c r="S63" s="165" t="s">
        <v>58</v>
      </c>
      <c r="T63" s="169" t="s">
        <v>59</v>
      </c>
      <c r="U63" s="169" t="s">
        <v>172</v>
      </c>
      <c r="V63" s="169" t="s">
        <v>60</v>
      </c>
      <c r="W63" s="170">
        <v>44862</v>
      </c>
      <c r="X63" s="169">
        <v>3</v>
      </c>
      <c r="Y63" s="170">
        <f t="shared" si="1"/>
        <v>44867</v>
      </c>
      <c r="Z63" s="165" t="s">
        <v>61</v>
      </c>
      <c r="AB63" s="168">
        <f t="shared" si="2"/>
        <v>-44862</v>
      </c>
      <c r="AC63" s="167" t="str">
        <f t="shared" si="3"/>
        <v>OPORTUNA</v>
      </c>
      <c r="AD63" s="165" t="str">
        <f t="shared" si="4"/>
        <v>Cerrado</v>
      </c>
      <c r="AE63" s="248" t="s">
        <v>62</v>
      </c>
      <c r="AF63" s="182" t="s">
        <v>63</v>
      </c>
      <c r="AG63" s="165" t="s">
        <v>494</v>
      </c>
      <c r="AH63" s="191">
        <v>44867</v>
      </c>
      <c r="AI63" s="165">
        <f t="shared" si="5"/>
        <v>11</v>
      </c>
      <c r="AJ63" s="166">
        <f t="shared" si="6"/>
        <v>5</v>
      </c>
      <c r="AK63" s="165" t="str">
        <f t="shared" si="22"/>
        <v>OPORTUNA</v>
      </c>
      <c r="AM63" s="165" t="str" cm="1">
        <f t="array" aca="1" ref="AM63" ca="1">_xlfn.IFS(AN63&lt;0,"Vencido",AN63=0,"Vence hoy",AN63&lt;4,"Por vencer",AN63&gt;3,"Pendiente")</f>
        <v>Vencido</v>
      </c>
      <c r="AN63" s="166">
        <f t="shared" ca="1" si="23"/>
        <v>-9</v>
      </c>
      <c r="AQ63" s="165">
        <f t="shared" si="7"/>
        <v>10</v>
      </c>
      <c r="AR63" s="165">
        <f t="shared" si="8"/>
        <v>2022</v>
      </c>
      <c r="AS63" s="184">
        <f t="shared" si="9"/>
        <v>28</v>
      </c>
    </row>
    <row r="64" spans="1:46" ht="25.5" customHeight="1">
      <c r="A64" s="165" t="str">
        <f t="shared" si="0"/>
        <v>AU-STD3241</v>
      </c>
      <c r="B64" s="164" t="s">
        <v>49</v>
      </c>
      <c r="C64" s="164" t="str">
        <f>IF(Q64=FILTROS!$G$2,"PT",IF(Q64=FILTROS!$G$3,"RC",IF(Q64=FILTROS!$G$4,"QJ",IF(Q64=FILTROS!$G$5,"FT",IF(Q64=FILTROS!$G$6,"STD","SIN ASIGNAR")))))</f>
        <v>STD</v>
      </c>
      <c r="D64" s="164">
        <v>3241</v>
      </c>
      <c r="E64" s="165" t="s">
        <v>9</v>
      </c>
      <c r="F64" s="165" t="s">
        <v>50</v>
      </c>
      <c r="H64" s="169" t="s">
        <v>51</v>
      </c>
      <c r="I64" s="169">
        <v>1033716797</v>
      </c>
      <c r="J64" s="171" t="s">
        <v>493</v>
      </c>
      <c r="K64" s="169">
        <v>33</v>
      </c>
      <c r="L64" s="169">
        <v>3133440048</v>
      </c>
      <c r="M64" s="181" t="s">
        <v>253</v>
      </c>
      <c r="N64" s="165" t="s">
        <v>53</v>
      </c>
      <c r="O64" s="214" t="s">
        <v>54</v>
      </c>
      <c r="P64" s="169" t="s">
        <v>55</v>
      </c>
      <c r="Q64" s="169" t="s">
        <v>56</v>
      </c>
      <c r="R64" s="169" t="s">
        <v>57</v>
      </c>
      <c r="S64" s="165" t="s">
        <v>58</v>
      </c>
      <c r="T64" s="169" t="s">
        <v>115</v>
      </c>
      <c r="U64" s="169" t="s">
        <v>495</v>
      </c>
      <c r="V64" s="169" t="s">
        <v>60</v>
      </c>
      <c r="W64" s="170">
        <v>44862</v>
      </c>
      <c r="X64" s="169">
        <v>3</v>
      </c>
      <c r="Y64" s="170">
        <f t="shared" si="1"/>
        <v>44867</v>
      </c>
      <c r="Z64" s="165" t="s">
        <v>61</v>
      </c>
      <c r="AB64" s="168">
        <f t="shared" si="2"/>
        <v>-44862</v>
      </c>
      <c r="AC64" s="167" t="str">
        <f t="shared" si="3"/>
        <v>OPORTUNA</v>
      </c>
      <c r="AD64" s="165" t="str">
        <f t="shared" si="4"/>
        <v>Cerrado</v>
      </c>
      <c r="AE64" s="248" t="s">
        <v>62</v>
      </c>
      <c r="AF64" s="182" t="s">
        <v>63</v>
      </c>
      <c r="AG64" s="165" t="s">
        <v>496</v>
      </c>
      <c r="AH64" s="191">
        <v>44867</v>
      </c>
      <c r="AI64" s="165">
        <f t="shared" si="5"/>
        <v>11</v>
      </c>
      <c r="AJ64" s="166">
        <f t="shared" si="6"/>
        <v>5</v>
      </c>
      <c r="AK64" s="165" t="str">
        <f t="shared" si="22"/>
        <v>OPORTUNA</v>
      </c>
      <c r="AM64" s="165" t="str" cm="1">
        <f t="array" aca="1" ref="AM64" ca="1">_xlfn.IFS(AN64&lt;0,"Vencido",AN64=0,"Vence hoy",AN64&lt;4,"Por vencer",AN64&gt;3,"Pendiente")</f>
        <v>Vencido</v>
      </c>
      <c r="AN64" s="166">
        <f t="shared" ca="1" si="23"/>
        <v>-9</v>
      </c>
      <c r="AQ64" s="165">
        <f t="shared" si="7"/>
        <v>10</v>
      </c>
      <c r="AR64" s="165">
        <f t="shared" si="8"/>
        <v>2022</v>
      </c>
      <c r="AS64" s="184">
        <f t="shared" si="9"/>
        <v>28</v>
      </c>
    </row>
    <row r="65" spans="1:45" ht="25.5" customHeight="1">
      <c r="A65" s="165" t="str">
        <f t="shared" si="0"/>
        <v>AU-STD3254</v>
      </c>
      <c r="B65" s="164" t="s">
        <v>49</v>
      </c>
      <c r="C65" s="164" t="str">
        <f>IF(Q65=FILTROS!$G$2,"PT",IF(Q65=FILTROS!$G$3,"RC",IF(Q65=FILTROS!$G$4,"QJ",IF(Q65=FILTROS!$G$5,"FT",IF(Q65=FILTROS!$G$6,"STD","SIN ASIGNAR")))))</f>
        <v>STD</v>
      </c>
      <c r="D65" s="164">
        <v>3254</v>
      </c>
      <c r="E65" s="165" t="s">
        <v>9</v>
      </c>
      <c r="F65" s="165" t="s">
        <v>50</v>
      </c>
      <c r="G65" s="165" t="s">
        <v>534</v>
      </c>
      <c r="H65" s="169" t="s">
        <v>51</v>
      </c>
      <c r="I65" s="169">
        <v>52505487</v>
      </c>
      <c r="J65" s="171" t="s">
        <v>535</v>
      </c>
      <c r="K65" s="169">
        <v>43</v>
      </c>
      <c r="L65" s="169">
        <v>3233219963</v>
      </c>
      <c r="M65" s="181" t="s">
        <v>52</v>
      </c>
      <c r="N65" s="165" t="s">
        <v>53</v>
      </c>
      <c r="O65" s="214" t="s">
        <v>54</v>
      </c>
      <c r="P65" s="169" t="s">
        <v>55</v>
      </c>
      <c r="Q65" s="169" t="s">
        <v>56</v>
      </c>
      <c r="R65" s="169" t="s">
        <v>57</v>
      </c>
      <c r="S65" s="165" t="s">
        <v>58</v>
      </c>
      <c r="T65" s="169" t="s">
        <v>59</v>
      </c>
      <c r="U65" s="169" t="s">
        <v>536</v>
      </c>
      <c r="V65" s="169" t="s">
        <v>60</v>
      </c>
      <c r="W65" s="170">
        <v>44863</v>
      </c>
      <c r="X65" s="169">
        <v>3</v>
      </c>
      <c r="Y65" s="170">
        <f t="shared" si="1"/>
        <v>44867</v>
      </c>
      <c r="Z65" s="165" t="s">
        <v>61</v>
      </c>
      <c r="AB65" s="168">
        <f t="shared" si="2"/>
        <v>-44863</v>
      </c>
      <c r="AC65" s="167" t="str">
        <f t="shared" si="3"/>
        <v>OPORTUNA</v>
      </c>
      <c r="AD65" s="165" t="str">
        <f t="shared" si="4"/>
        <v>Cerrado</v>
      </c>
      <c r="AE65" s="248" t="s">
        <v>62</v>
      </c>
      <c r="AF65" s="182" t="s">
        <v>66</v>
      </c>
      <c r="AG65" s="165" t="s">
        <v>537</v>
      </c>
      <c r="AH65" s="191">
        <v>44867</v>
      </c>
      <c r="AI65" s="165">
        <f t="shared" si="5"/>
        <v>11</v>
      </c>
      <c r="AJ65" s="166">
        <f t="shared" si="6"/>
        <v>4</v>
      </c>
      <c r="AK65" s="165" t="str">
        <f t="shared" si="22"/>
        <v>OPORTUNA</v>
      </c>
      <c r="AM65" s="165" t="str" cm="1">
        <f t="array" aca="1" ref="AM65" ca="1">_xlfn.IFS(AN65&lt;0,"Vencido",AN65=0,"Vence hoy",AN65&lt;4,"Por vencer",AN65&gt;3,"Pendiente")</f>
        <v>Vencido</v>
      </c>
      <c r="AN65" s="166">
        <f t="shared" ca="1" si="23"/>
        <v>-9</v>
      </c>
      <c r="AQ65" s="165">
        <f t="shared" si="7"/>
        <v>10</v>
      </c>
      <c r="AR65" s="165">
        <f t="shared" si="8"/>
        <v>2022</v>
      </c>
      <c r="AS65" s="184">
        <f t="shared" si="9"/>
        <v>29</v>
      </c>
    </row>
    <row r="66" spans="1:45" ht="25.5" customHeight="1">
      <c r="A66" s="165" t="str">
        <f t="shared" ref="A66:A129" si="24">CONCATENATE(B66,"-",C66,D66)</f>
        <v>AU-STD3259</v>
      </c>
      <c r="B66" s="164" t="s">
        <v>49</v>
      </c>
      <c r="C66" s="164" t="str">
        <f>IF(Q66=FILTROS!$G$2,"PT",IF(Q66=FILTROS!$G$3,"RC",IF(Q66=FILTROS!$G$4,"QJ",IF(Q66=FILTROS!$G$5,"FT",IF(Q66=FILTROS!$G$6,"STD","SIN ASIGNAR")))))</f>
        <v>STD</v>
      </c>
      <c r="D66" s="164">
        <v>3259</v>
      </c>
      <c r="E66" s="165" t="s">
        <v>9</v>
      </c>
      <c r="F66" s="165" t="s">
        <v>50</v>
      </c>
      <c r="G66" s="165" t="s">
        <v>538</v>
      </c>
      <c r="H66" s="169" t="s">
        <v>51</v>
      </c>
      <c r="I66" s="169">
        <v>17181208</v>
      </c>
      <c r="J66" s="171" t="s">
        <v>539</v>
      </c>
      <c r="K66" s="169">
        <v>75</v>
      </c>
      <c r="L66" s="169">
        <v>3228347260</v>
      </c>
      <c r="M66" s="181" t="s">
        <v>52</v>
      </c>
      <c r="N66" s="165" t="s">
        <v>53</v>
      </c>
      <c r="O66" s="214" t="s">
        <v>54</v>
      </c>
      <c r="P66" s="169" t="s">
        <v>55</v>
      </c>
      <c r="Q66" s="169" t="s">
        <v>56</v>
      </c>
      <c r="R66" s="169" t="s">
        <v>57</v>
      </c>
      <c r="S66" s="165" t="s">
        <v>58</v>
      </c>
      <c r="T66" s="169" t="s">
        <v>59</v>
      </c>
      <c r="U66" s="169" t="s">
        <v>540</v>
      </c>
      <c r="V66" s="169" t="s">
        <v>60</v>
      </c>
      <c r="W66" s="170">
        <v>44863</v>
      </c>
      <c r="X66" s="169">
        <v>3</v>
      </c>
      <c r="Y66" s="170">
        <f t="shared" ref="Y66:Y129" si="25">WORKDAY.INTL(W66,X66,1)</f>
        <v>44867</v>
      </c>
      <c r="Z66" s="165" t="s">
        <v>61</v>
      </c>
      <c r="AB66" s="168">
        <f t="shared" ref="AB66:AB129" si="26">IFERROR(AA66-W66,0)</f>
        <v>-44863</v>
      </c>
      <c r="AC66" s="167" t="str">
        <f t="shared" ref="AC66:AC129" si="27">IF(AB66&lt;=1,"OPORTUNA",IF(AB66&lt;-1,"0","NO OPORTUNA"))</f>
        <v>OPORTUNA</v>
      </c>
      <c r="AD66" s="165" t="str">
        <f t="shared" ref="AD66:AD129" si="28">IF(ISBLANK(AG66),AM66,"Cerrado")</f>
        <v>Cerrado</v>
      </c>
      <c r="AE66" s="248" t="s">
        <v>62</v>
      </c>
      <c r="AF66" s="182" t="s">
        <v>65</v>
      </c>
      <c r="AG66" s="165" t="s">
        <v>541</v>
      </c>
      <c r="AH66" s="191">
        <v>44867</v>
      </c>
      <c r="AI66" s="165">
        <f t="shared" ref="AI66:AI129" si="29">MONTH(AH66)</f>
        <v>11</v>
      </c>
      <c r="AJ66" s="166">
        <f t="shared" ref="AJ66:AJ129" si="30">AH66-W66</f>
        <v>4</v>
      </c>
      <c r="AK66" s="165" t="str">
        <f t="shared" si="22"/>
        <v>OPORTUNA</v>
      </c>
      <c r="AM66" s="165" t="str" cm="1">
        <f t="array" aca="1" ref="AM66" ca="1">_xlfn.IFS(AN66&lt;0,"Vencido",AN66=0,"Vence hoy",AN66&lt;4,"Por vencer",AN66&gt;3,"Pendiente")</f>
        <v>Vencido</v>
      </c>
      <c r="AN66" s="166">
        <f t="shared" ca="1" si="23"/>
        <v>-9</v>
      </c>
      <c r="AQ66" s="165">
        <f t="shared" ref="AQ66:AQ129" si="31">MONTH(W66)</f>
        <v>10</v>
      </c>
      <c r="AR66" s="165">
        <f t="shared" ref="AR66:AR129" si="32">YEAR(W66)</f>
        <v>2022</v>
      </c>
      <c r="AS66" s="184">
        <f t="shared" ref="AS66:AS129" si="33">DAY(W66)</f>
        <v>29</v>
      </c>
    </row>
    <row r="67" spans="1:45" ht="25.5" customHeight="1">
      <c r="A67" s="165" t="str">
        <f t="shared" si="24"/>
        <v>AU-STD3269</v>
      </c>
      <c r="B67" s="164" t="s">
        <v>49</v>
      </c>
      <c r="C67" s="164" t="str">
        <f>IF(Q67=FILTROS!$G$2,"PT",IF(Q67=FILTROS!$G$3,"RC",IF(Q67=FILTROS!$G$4,"QJ",IF(Q67=FILTROS!$G$5,"FT",IF(Q67=FILTROS!$G$6,"STD","SIN ASIGNAR")))))</f>
        <v>STD</v>
      </c>
      <c r="D67" s="164">
        <v>3269</v>
      </c>
      <c r="E67" s="165" t="s">
        <v>9</v>
      </c>
      <c r="F67" s="165" t="s">
        <v>50</v>
      </c>
      <c r="G67" s="165" t="s">
        <v>542</v>
      </c>
      <c r="H67" s="169" t="s">
        <v>51</v>
      </c>
      <c r="I67" s="169">
        <v>41348395</v>
      </c>
      <c r="J67" s="171" t="s">
        <v>543</v>
      </c>
      <c r="K67" s="169">
        <v>76</v>
      </c>
      <c r="L67" s="169">
        <v>3153634523</v>
      </c>
      <c r="M67" s="181" t="s">
        <v>52</v>
      </c>
      <c r="N67" s="165" t="s">
        <v>53</v>
      </c>
      <c r="O67" s="214" t="s">
        <v>54</v>
      </c>
      <c r="P67" s="169" t="s">
        <v>55</v>
      </c>
      <c r="Q67" s="169" t="s">
        <v>56</v>
      </c>
      <c r="R67" s="169" t="s">
        <v>57</v>
      </c>
      <c r="S67" s="165" t="s">
        <v>58</v>
      </c>
      <c r="T67" s="169" t="s">
        <v>59</v>
      </c>
      <c r="U67" s="169" t="s">
        <v>544</v>
      </c>
      <c r="V67" s="169" t="s">
        <v>60</v>
      </c>
      <c r="W67" s="170">
        <v>44863</v>
      </c>
      <c r="X67" s="169">
        <v>3</v>
      </c>
      <c r="Y67" s="170">
        <f t="shared" si="25"/>
        <v>44867</v>
      </c>
      <c r="Z67" s="165" t="s">
        <v>61</v>
      </c>
      <c r="AB67" s="168">
        <f t="shared" si="26"/>
        <v>-44863</v>
      </c>
      <c r="AC67" s="167" t="str">
        <f t="shared" si="27"/>
        <v>OPORTUNA</v>
      </c>
      <c r="AD67" s="165" t="str">
        <f t="shared" si="28"/>
        <v>Cerrado</v>
      </c>
      <c r="AE67" s="248" t="s">
        <v>62</v>
      </c>
      <c r="AF67" s="182" t="s">
        <v>66</v>
      </c>
      <c r="AG67" s="165" t="s">
        <v>545</v>
      </c>
      <c r="AH67" s="191">
        <v>44867</v>
      </c>
      <c r="AI67" s="165">
        <f t="shared" si="29"/>
        <v>11</v>
      </c>
      <c r="AJ67" s="166">
        <f t="shared" si="30"/>
        <v>4</v>
      </c>
      <c r="AK67" s="165" t="str">
        <f t="shared" si="22"/>
        <v>OPORTUNA</v>
      </c>
      <c r="AM67" s="165" t="str" cm="1">
        <f t="array" aca="1" ref="AM67" ca="1">_xlfn.IFS(AN67&lt;0,"Vencido",AN67=0,"Vence hoy",AN67&lt;4,"Por vencer",AN67&gt;3,"Pendiente")</f>
        <v>Vencido</v>
      </c>
      <c r="AN67" s="166">
        <f t="shared" ca="1" si="23"/>
        <v>-9</v>
      </c>
      <c r="AQ67" s="165">
        <f t="shared" si="31"/>
        <v>10</v>
      </c>
      <c r="AR67" s="165">
        <f t="shared" si="32"/>
        <v>2022</v>
      </c>
      <c r="AS67" s="184">
        <f t="shared" si="33"/>
        <v>29</v>
      </c>
    </row>
    <row r="68" spans="1:45" ht="25.5" customHeight="1">
      <c r="A68" s="165" t="str">
        <f t="shared" si="24"/>
        <v>AU-FT3270</v>
      </c>
      <c r="B68" s="164" t="s">
        <v>49</v>
      </c>
      <c r="C68" s="164" t="str">
        <f>IF(Q68=FILTROS!$G$2,"PT",IF(Q68=FILTROS!$G$3,"RC",IF(Q68=FILTROS!$G$4,"QJ",IF(Q68=FILTROS!$G$5,"FT",IF(Q68=FILTROS!$G$6,"STD","SIN ASIGNAR")))))</f>
        <v>FT</v>
      </c>
      <c r="D68" s="164">
        <v>3270</v>
      </c>
      <c r="E68" s="165" t="s">
        <v>113</v>
      </c>
      <c r="F68" s="165" t="s">
        <v>82</v>
      </c>
      <c r="H68" s="169" t="s">
        <v>51</v>
      </c>
      <c r="I68" s="169">
        <v>32716250</v>
      </c>
      <c r="J68" s="171" t="s">
        <v>546</v>
      </c>
      <c r="K68" s="169">
        <v>55</v>
      </c>
      <c r="L68" s="169">
        <v>3204319523</v>
      </c>
      <c r="M68" s="181" t="s">
        <v>547</v>
      </c>
      <c r="N68" s="165" t="s">
        <v>112</v>
      </c>
      <c r="O68" s="214" t="s">
        <v>54</v>
      </c>
      <c r="P68" s="169" t="s">
        <v>55</v>
      </c>
      <c r="Q68" s="169" t="s">
        <v>210</v>
      </c>
      <c r="R68" s="169" t="s">
        <v>57</v>
      </c>
      <c r="S68" s="165" t="s">
        <v>210</v>
      </c>
      <c r="T68" s="169" t="s">
        <v>155</v>
      </c>
      <c r="U68" s="169" t="s">
        <v>548</v>
      </c>
      <c r="V68" s="169" t="s">
        <v>60</v>
      </c>
      <c r="W68" s="170">
        <v>44863</v>
      </c>
      <c r="X68" s="169">
        <v>3</v>
      </c>
      <c r="Y68" s="170">
        <f t="shared" si="25"/>
        <v>44867</v>
      </c>
      <c r="Z68" s="165" t="s">
        <v>61</v>
      </c>
      <c r="AB68" s="168">
        <f t="shared" si="26"/>
        <v>-44863</v>
      </c>
      <c r="AC68" s="167" t="str">
        <f t="shared" si="27"/>
        <v>OPORTUNA</v>
      </c>
      <c r="AD68" s="165" t="str">
        <f t="shared" si="28"/>
        <v>Cerrado</v>
      </c>
      <c r="AE68" s="247" t="s">
        <v>71</v>
      </c>
      <c r="AF68" s="169" t="s">
        <v>63</v>
      </c>
      <c r="AG68" s="169" t="s">
        <v>549</v>
      </c>
      <c r="AH68" s="170">
        <v>44867</v>
      </c>
      <c r="AI68" s="165">
        <f t="shared" si="29"/>
        <v>11</v>
      </c>
      <c r="AJ68" s="166">
        <f t="shared" si="30"/>
        <v>4</v>
      </c>
      <c r="AK68" s="165" t="str">
        <f t="shared" si="22"/>
        <v>OPORTUNA</v>
      </c>
      <c r="AM68" s="165" t="str" cm="1">
        <f t="array" aca="1" ref="AM68" ca="1">_xlfn.IFS(AN68&lt;0,"Vencido",AN68=0,"Vence hoy",AN68&lt;4,"Por vencer",AN68&gt;3,"Pendiente")</f>
        <v>Vencido</v>
      </c>
      <c r="AN68" s="166">
        <f t="shared" ca="1" si="23"/>
        <v>-9</v>
      </c>
      <c r="AQ68" s="165">
        <f t="shared" si="31"/>
        <v>10</v>
      </c>
      <c r="AR68" s="165">
        <f t="shared" si="32"/>
        <v>2022</v>
      </c>
      <c r="AS68" s="184">
        <f t="shared" si="33"/>
        <v>29</v>
      </c>
    </row>
    <row r="69" spans="1:45" ht="25.5" customHeight="1">
      <c r="A69" s="165" t="str">
        <f t="shared" si="24"/>
        <v>AU-QJ3271</v>
      </c>
      <c r="B69" s="164" t="s">
        <v>49</v>
      </c>
      <c r="C69" s="164" t="str">
        <f>IF(Q69=FILTROS!$G$2,"PT",IF(Q69=FILTROS!$G$3,"RC",IF(Q69=FILTROS!$G$4,"QJ",IF(Q69=FILTROS!$G$5,"FT",IF(Q69=FILTROS!$G$6,"STD","SIN ASIGNAR")))))</f>
        <v>QJ</v>
      </c>
      <c r="D69" s="164">
        <v>3271</v>
      </c>
      <c r="E69" s="165" t="s">
        <v>113</v>
      </c>
      <c r="F69" s="165" t="s">
        <v>82</v>
      </c>
      <c r="H69" s="169" t="s">
        <v>51</v>
      </c>
      <c r="I69" s="169">
        <v>79364501</v>
      </c>
      <c r="J69" s="171" t="s">
        <v>550</v>
      </c>
      <c r="K69" s="169">
        <v>57</v>
      </c>
      <c r="L69" s="169">
        <v>3107892626</v>
      </c>
      <c r="M69" s="181" t="s">
        <v>551</v>
      </c>
      <c r="N69" s="165" t="s">
        <v>112</v>
      </c>
      <c r="O69" s="214" t="s">
        <v>54</v>
      </c>
      <c r="P69" s="169" t="s">
        <v>55</v>
      </c>
      <c r="Q69" s="169" t="s">
        <v>74</v>
      </c>
      <c r="R69" s="169" t="s">
        <v>57</v>
      </c>
      <c r="S69" s="165" t="s">
        <v>129</v>
      </c>
      <c r="T69" s="169" t="s">
        <v>155</v>
      </c>
      <c r="U69" s="169" t="s">
        <v>552</v>
      </c>
      <c r="V69" s="169" t="s">
        <v>60</v>
      </c>
      <c r="W69" s="170">
        <v>44863</v>
      </c>
      <c r="X69" s="169">
        <v>3</v>
      </c>
      <c r="Y69" s="170">
        <f t="shared" si="25"/>
        <v>44867</v>
      </c>
      <c r="Z69" s="165" t="s">
        <v>100</v>
      </c>
      <c r="AA69" s="170">
        <v>44867</v>
      </c>
      <c r="AB69" s="168">
        <f t="shared" si="26"/>
        <v>4</v>
      </c>
      <c r="AC69" s="167" t="str">
        <f t="shared" si="27"/>
        <v>NO OPORTUNA</v>
      </c>
      <c r="AD69" s="165" t="str">
        <f t="shared" si="28"/>
        <v>Cerrado</v>
      </c>
      <c r="AE69" s="248" t="s">
        <v>62</v>
      </c>
      <c r="AF69" s="169" t="s">
        <v>65</v>
      </c>
      <c r="AG69" s="165" t="s">
        <v>553</v>
      </c>
      <c r="AH69" s="170">
        <v>44867</v>
      </c>
      <c r="AI69" s="165">
        <f t="shared" si="29"/>
        <v>11</v>
      </c>
      <c r="AJ69" s="166">
        <f t="shared" si="30"/>
        <v>4</v>
      </c>
      <c r="AK69" s="165" t="str">
        <f t="shared" si="22"/>
        <v>OPORTUNA</v>
      </c>
      <c r="AM69" s="165" t="str" cm="1">
        <f t="array" aca="1" ref="AM69" ca="1">_xlfn.IFS(AN69&lt;0,"Vencido",AN69=0,"Vence hoy",AN69&lt;4,"Por vencer",AN69&gt;3,"Pendiente")</f>
        <v>Vencido</v>
      </c>
      <c r="AN69" s="166">
        <f t="shared" ca="1" si="23"/>
        <v>-9</v>
      </c>
      <c r="AQ69" s="165">
        <f t="shared" si="31"/>
        <v>10</v>
      </c>
      <c r="AR69" s="165">
        <f t="shared" si="32"/>
        <v>2022</v>
      </c>
      <c r="AS69" s="184">
        <f t="shared" si="33"/>
        <v>29</v>
      </c>
    </row>
    <row r="70" spans="1:45" ht="25.5" customHeight="1">
      <c r="A70" s="165" t="str">
        <f t="shared" si="24"/>
        <v>AU-STD3273</v>
      </c>
      <c r="B70" s="164" t="s">
        <v>49</v>
      </c>
      <c r="C70" s="164" t="str">
        <f>IF(Q70=FILTROS!$G$2,"PT",IF(Q70=FILTROS!$G$3,"RC",IF(Q70=FILTROS!$G$4,"QJ",IF(Q70=FILTROS!$G$5,"FT",IF(Q70=FILTROS!$G$6,"STD","SIN ASIGNAR")))))</f>
        <v>STD</v>
      </c>
      <c r="D70" s="164">
        <v>3273</v>
      </c>
      <c r="E70" s="165" t="s">
        <v>9</v>
      </c>
      <c r="F70" s="165" t="s">
        <v>50</v>
      </c>
      <c r="G70" s="165" t="s">
        <v>554</v>
      </c>
      <c r="H70" s="169" t="s">
        <v>51</v>
      </c>
      <c r="I70" s="169">
        <v>1050170112</v>
      </c>
      <c r="J70" s="171" t="s">
        <v>555</v>
      </c>
      <c r="K70" s="169">
        <v>35</v>
      </c>
      <c r="L70" s="169">
        <v>3204663455</v>
      </c>
      <c r="M70" s="181" t="s">
        <v>52</v>
      </c>
      <c r="N70" s="165" t="s">
        <v>53</v>
      </c>
      <c r="O70" s="214" t="s">
        <v>67</v>
      </c>
      <c r="P70" s="169" t="s">
        <v>68</v>
      </c>
      <c r="Q70" s="169" t="s">
        <v>56</v>
      </c>
      <c r="R70" s="169" t="s">
        <v>57</v>
      </c>
      <c r="S70" s="165" t="s">
        <v>58</v>
      </c>
      <c r="T70" s="169" t="s">
        <v>122</v>
      </c>
      <c r="U70" s="169" t="s">
        <v>556</v>
      </c>
      <c r="V70" s="169" t="s">
        <v>60</v>
      </c>
      <c r="W70" s="170">
        <v>44863</v>
      </c>
      <c r="X70" s="169">
        <v>3</v>
      </c>
      <c r="Y70" s="170">
        <f t="shared" si="25"/>
        <v>44867</v>
      </c>
      <c r="Z70" s="165" t="s">
        <v>70</v>
      </c>
      <c r="AB70" s="168">
        <f t="shared" si="26"/>
        <v>-44863</v>
      </c>
      <c r="AC70" s="167" t="str">
        <f t="shared" si="27"/>
        <v>OPORTUNA</v>
      </c>
      <c r="AD70" s="165" t="str">
        <f t="shared" si="28"/>
        <v>Cerrado</v>
      </c>
      <c r="AE70" s="248" t="s">
        <v>62</v>
      </c>
      <c r="AF70" s="169" t="s">
        <v>63</v>
      </c>
      <c r="AG70" s="210" t="s">
        <v>557</v>
      </c>
      <c r="AH70" s="170">
        <v>44867</v>
      </c>
      <c r="AI70" s="165">
        <f t="shared" si="29"/>
        <v>11</v>
      </c>
      <c r="AJ70" s="166">
        <f t="shared" si="30"/>
        <v>4</v>
      </c>
      <c r="AK70" s="165" t="e">
        <f>IF(Y70&gt;=AH70,#REF!,#REF!)</f>
        <v>#REF!</v>
      </c>
      <c r="AM70" s="165" t="e" cm="1">
        <f t="array" ref="AM70">_xlfn.IFS(AN70&lt;0,"Vencido",AN70=0,"Vence hoy",AN70&lt;4,"Por vencer",AN70&gt;3,"Pendiente")</f>
        <v>#REF!</v>
      </c>
      <c r="AN70" s="166" t="e">
        <f>Y70-#REF!</f>
        <v>#REF!</v>
      </c>
      <c r="AQ70" s="165">
        <f t="shared" si="31"/>
        <v>10</v>
      </c>
      <c r="AR70" s="165">
        <f t="shared" si="32"/>
        <v>2022</v>
      </c>
      <c r="AS70" s="184">
        <f t="shared" si="33"/>
        <v>29</v>
      </c>
    </row>
    <row r="71" spans="1:45" ht="25.5" customHeight="1">
      <c r="A71" s="165" t="str">
        <f t="shared" si="24"/>
        <v>AU-STD3274</v>
      </c>
      <c r="B71" s="164" t="s">
        <v>49</v>
      </c>
      <c r="C71" s="164" t="str">
        <f>IF(Q71=FILTROS!$G$2,"PT",IF(Q71=FILTROS!$G$3,"RC",IF(Q71=FILTROS!$G$4,"QJ",IF(Q71=FILTROS!$G$5,"FT",IF(Q71=FILTROS!$G$6,"STD","SIN ASIGNAR")))))</f>
        <v>STD</v>
      </c>
      <c r="D71" s="164">
        <v>3274</v>
      </c>
      <c r="E71" s="165" t="s">
        <v>9</v>
      </c>
      <c r="F71" s="165" t="s">
        <v>50</v>
      </c>
      <c r="G71" s="165" t="s">
        <v>558</v>
      </c>
      <c r="H71" s="169" t="s">
        <v>51</v>
      </c>
      <c r="I71" s="169">
        <v>23270029</v>
      </c>
      <c r="J71" s="171" t="s">
        <v>559</v>
      </c>
      <c r="K71" s="169">
        <v>74</v>
      </c>
      <c r="L71" s="169">
        <v>3223609163</v>
      </c>
      <c r="M71" s="181" t="s">
        <v>52</v>
      </c>
      <c r="N71" s="165" t="s">
        <v>53</v>
      </c>
      <c r="O71" s="214" t="s">
        <v>67</v>
      </c>
      <c r="P71" s="169" t="s">
        <v>68</v>
      </c>
      <c r="Q71" s="169" t="s">
        <v>56</v>
      </c>
      <c r="R71" s="169" t="s">
        <v>57</v>
      </c>
      <c r="S71" s="165" t="s">
        <v>157</v>
      </c>
      <c r="T71" s="169" t="s">
        <v>130</v>
      </c>
      <c r="U71" s="169" t="s">
        <v>560</v>
      </c>
      <c r="V71" s="169" t="s">
        <v>60</v>
      </c>
      <c r="W71" s="170">
        <v>44863</v>
      </c>
      <c r="X71" s="169">
        <v>3</v>
      </c>
      <c r="Y71" s="170">
        <f t="shared" si="25"/>
        <v>44867</v>
      </c>
      <c r="Z71" s="165" t="s">
        <v>70</v>
      </c>
      <c r="AB71" s="168">
        <f t="shared" si="26"/>
        <v>-44863</v>
      </c>
      <c r="AC71" s="167" t="str">
        <f t="shared" si="27"/>
        <v>OPORTUNA</v>
      </c>
      <c r="AD71" s="165" t="str">
        <f t="shared" si="28"/>
        <v>Cerrado</v>
      </c>
      <c r="AE71" s="248" t="s">
        <v>71</v>
      </c>
      <c r="AF71" s="169" t="s">
        <v>65</v>
      </c>
      <c r="AG71" s="165" t="s">
        <v>561</v>
      </c>
      <c r="AH71" s="170">
        <v>44870</v>
      </c>
      <c r="AI71" s="165">
        <f t="shared" si="29"/>
        <v>11</v>
      </c>
      <c r="AJ71" s="166">
        <f t="shared" si="30"/>
        <v>7</v>
      </c>
      <c r="AK71" s="165" t="e">
        <f>IF(Y71&gt;=AH71,#REF!,#REF!)</f>
        <v>#REF!</v>
      </c>
      <c r="AM71" s="165" t="e" cm="1">
        <f t="array" ref="AM71">_xlfn.IFS(AN71&lt;0,"Vencido",AN71=0,"Vence hoy",AN71&lt;4,"Por vencer",AN71&gt;3,"Pendiente")</f>
        <v>#REF!</v>
      </c>
      <c r="AN71" s="166" t="e">
        <f>Y71-#REF!</f>
        <v>#REF!</v>
      </c>
      <c r="AQ71" s="165">
        <f t="shared" si="31"/>
        <v>10</v>
      </c>
      <c r="AR71" s="165">
        <f t="shared" si="32"/>
        <v>2022</v>
      </c>
      <c r="AS71" s="184">
        <f t="shared" si="33"/>
        <v>29</v>
      </c>
    </row>
    <row r="72" spans="1:45" ht="25.5" customHeight="1">
      <c r="A72" s="165" t="str">
        <f t="shared" si="24"/>
        <v>AU-RC3275</v>
      </c>
      <c r="B72" s="164" t="s">
        <v>49</v>
      </c>
      <c r="C72" s="164" t="str">
        <f>IF(Q72=FILTROS!$G$2,"PT",IF(Q72=FILTROS!$G$3,"RC",IF(Q72=FILTROS!$G$4,"QJ",IF(Q72=FILTROS!$G$5,"FT",IF(Q72=FILTROS!$G$6,"STD","SIN ASIGNAR")))))</f>
        <v>RC</v>
      </c>
      <c r="D72" s="164">
        <v>3275</v>
      </c>
      <c r="E72" s="165" t="s">
        <v>9</v>
      </c>
      <c r="F72" s="165" t="s">
        <v>50</v>
      </c>
      <c r="H72" s="169" t="s">
        <v>51</v>
      </c>
      <c r="I72" s="169">
        <v>51566323</v>
      </c>
      <c r="J72" s="171" t="s">
        <v>307</v>
      </c>
      <c r="K72" s="169">
        <v>95</v>
      </c>
      <c r="L72" s="169">
        <v>3103391987</v>
      </c>
      <c r="M72" s="181" t="s">
        <v>308</v>
      </c>
      <c r="N72" s="165" t="s">
        <v>142</v>
      </c>
      <c r="O72" s="214" t="s">
        <v>192</v>
      </c>
      <c r="P72" s="169" t="s">
        <v>55</v>
      </c>
      <c r="Q72" s="169" t="s">
        <v>123</v>
      </c>
      <c r="R72" s="169" t="s">
        <v>57</v>
      </c>
      <c r="S72" s="165" t="s">
        <v>193</v>
      </c>
      <c r="T72" s="169" t="s">
        <v>194</v>
      </c>
      <c r="U72" s="169" t="s">
        <v>562</v>
      </c>
      <c r="V72" s="169" t="s">
        <v>60</v>
      </c>
      <c r="W72" s="170">
        <v>44863</v>
      </c>
      <c r="X72" s="169">
        <v>3</v>
      </c>
      <c r="Y72" s="170">
        <f t="shared" si="25"/>
        <v>44867</v>
      </c>
      <c r="Z72" s="165" t="s">
        <v>202</v>
      </c>
      <c r="AA72" s="170">
        <v>44865</v>
      </c>
      <c r="AB72" s="168">
        <f t="shared" si="26"/>
        <v>2</v>
      </c>
      <c r="AC72" s="167" t="str">
        <f t="shared" si="27"/>
        <v>NO OPORTUNA</v>
      </c>
      <c r="AD72" s="165" t="str">
        <f t="shared" si="28"/>
        <v>Cerrado</v>
      </c>
      <c r="AE72" s="248" t="s">
        <v>71</v>
      </c>
      <c r="AF72" s="169" t="s">
        <v>66</v>
      </c>
      <c r="AG72" s="165" t="s">
        <v>563</v>
      </c>
      <c r="AH72" s="170">
        <v>44867</v>
      </c>
      <c r="AI72" s="165">
        <f t="shared" si="29"/>
        <v>11</v>
      </c>
      <c r="AJ72" s="166">
        <f t="shared" si="30"/>
        <v>4</v>
      </c>
      <c r="AK72" s="165" t="e">
        <f>IF(Y72&gt;=AH72,#REF!,#REF!)</f>
        <v>#REF!</v>
      </c>
      <c r="AM72" s="165" t="e" cm="1">
        <f t="array" ref="AM72">_xlfn.IFS(AN72&lt;0,"Vencido",AN72=0,"Vence hoy",AN72&lt;4,"Por vencer",AN72&gt;3,"Pendiente")</f>
        <v>#REF!</v>
      </c>
      <c r="AN72" s="166" t="e">
        <f>Y72-#REF!</f>
        <v>#REF!</v>
      </c>
      <c r="AQ72" s="165">
        <f t="shared" si="31"/>
        <v>10</v>
      </c>
      <c r="AR72" s="165">
        <f t="shared" si="32"/>
        <v>2022</v>
      </c>
      <c r="AS72" s="184">
        <f t="shared" si="33"/>
        <v>29</v>
      </c>
    </row>
    <row r="73" spans="1:45" ht="25.5" customHeight="1">
      <c r="A73" s="165" t="str">
        <f t="shared" si="24"/>
        <v>AU-STD3276</v>
      </c>
      <c r="B73" s="164" t="s">
        <v>49</v>
      </c>
      <c r="C73" s="164" t="str">
        <f>IF(Q73=FILTROS!$G$2,"PT",IF(Q73=FILTROS!$G$3,"RC",IF(Q73=FILTROS!$G$4,"QJ",IF(Q73=FILTROS!$G$5,"FT",IF(Q73=FILTROS!$G$6,"STD","SIN ASIGNAR")))))</f>
        <v>STD</v>
      </c>
      <c r="D73" s="164">
        <v>3276</v>
      </c>
      <c r="E73" s="165" t="s">
        <v>9</v>
      </c>
      <c r="F73" s="165" t="s">
        <v>82</v>
      </c>
      <c r="H73" s="169" t="s">
        <v>51</v>
      </c>
      <c r="I73" s="169">
        <v>19139622</v>
      </c>
      <c r="J73" s="171" t="s">
        <v>258</v>
      </c>
      <c r="K73" s="169">
        <v>70</v>
      </c>
      <c r="L73" s="169">
        <v>3158452340</v>
      </c>
      <c r="M73" s="181" t="s">
        <v>564</v>
      </c>
      <c r="N73" s="165" t="s">
        <v>53</v>
      </c>
      <c r="O73" s="214" t="s">
        <v>54</v>
      </c>
      <c r="P73" s="169" t="s">
        <v>55</v>
      </c>
      <c r="Q73" s="169" t="s">
        <v>56</v>
      </c>
      <c r="R73" s="169" t="s">
        <v>57</v>
      </c>
      <c r="S73" s="165" t="s">
        <v>58</v>
      </c>
      <c r="T73" s="169" t="s">
        <v>59</v>
      </c>
      <c r="U73" s="237" t="s">
        <v>565</v>
      </c>
      <c r="V73" s="169" t="s">
        <v>60</v>
      </c>
      <c r="W73" s="170">
        <v>44863</v>
      </c>
      <c r="X73" s="169">
        <v>3</v>
      </c>
      <c r="Y73" s="170">
        <f t="shared" si="25"/>
        <v>44867</v>
      </c>
      <c r="Z73" s="165" t="s">
        <v>61</v>
      </c>
      <c r="AB73" s="168">
        <f t="shared" si="26"/>
        <v>-44863</v>
      </c>
      <c r="AC73" s="167" t="str">
        <f t="shared" si="27"/>
        <v>OPORTUNA</v>
      </c>
      <c r="AD73" s="165" t="str">
        <f t="shared" si="28"/>
        <v>Cerrado</v>
      </c>
      <c r="AE73" s="247" t="s">
        <v>62</v>
      </c>
      <c r="AF73" s="169" t="s">
        <v>63</v>
      </c>
      <c r="AG73" s="165" t="s">
        <v>566</v>
      </c>
      <c r="AH73" s="170">
        <v>44867</v>
      </c>
      <c r="AI73" s="165">
        <f t="shared" si="29"/>
        <v>11</v>
      </c>
      <c r="AJ73" s="166">
        <f t="shared" si="30"/>
        <v>4</v>
      </c>
      <c r="AK73" s="165" t="str">
        <f>IF(Y73&gt;=AH73,$AP$4,$AP$5)</f>
        <v>OPORTUNA</v>
      </c>
      <c r="AM73" s="165" t="str" cm="1">
        <f t="array" aca="1" ref="AM73" ca="1">_xlfn.IFS(AN73&lt;0,"Vencido",AN73=0,"Vence hoy",AN73&lt;4,"Por vencer",AN73&gt;3,"Pendiente")</f>
        <v>Vencido</v>
      </c>
      <c r="AN73" s="166">
        <f ca="1">Y73-$AP$2</f>
        <v>-9</v>
      </c>
      <c r="AQ73" s="165">
        <f t="shared" si="31"/>
        <v>10</v>
      </c>
      <c r="AR73" s="165">
        <f t="shared" si="32"/>
        <v>2022</v>
      </c>
      <c r="AS73" s="184">
        <f t="shared" si="33"/>
        <v>29</v>
      </c>
    </row>
    <row r="74" spans="1:45" ht="25.5" customHeight="1">
      <c r="A74" s="165" t="str">
        <f t="shared" si="24"/>
        <v>AU-STD3277</v>
      </c>
      <c r="B74" s="164" t="s">
        <v>49</v>
      </c>
      <c r="C74" s="164" t="str">
        <f>IF(Q74=FILTROS!$G$2,"PT",IF(Q74=FILTROS!$G$3,"RC",IF(Q74=FILTROS!$G$4,"QJ",IF(Q74=FILTROS!$G$5,"FT",IF(Q74=FILTROS!$G$6,"STD","SIN ASIGNAR")))))</f>
        <v>STD</v>
      </c>
      <c r="D74" s="164">
        <v>3277</v>
      </c>
      <c r="E74" s="165" t="s">
        <v>9</v>
      </c>
      <c r="F74" s="165" t="s">
        <v>50</v>
      </c>
      <c r="G74" s="165" t="s">
        <v>567</v>
      </c>
      <c r="H74" s="169" t="s">
        <v>105</v>
      </c>
      <c r="I74" s="169">
        <v>1051073013</v>
      </c>
      <c r="J74" s="171" t="s">
        <v>568</v>
      </c>
      <c r="K74" s="169">
        <v>9</v>
      </c>
      <c r="L74" s="169">
        <v>3124507733</v>
      </c>
      <c r="M74" s="181" t="s">
        <v>52</v>
      </c>
      <c r="N74" s="165" t="s">
        <v>53</v>
      </c>
      <c r="O74" s="214" t="s">
        <v>67</v>
      </c>
      <c r="P74" s="169" t="s">
        <v>68</v>
      </c>
      <c r="Q74" s="169" t="s">
        <v>56</v>
      </c>
      <c r="R74" s="169" t="s">
        <v>57</v>
      </c>
      <c r="S74" s="165" t="s">
        <v>58</v>
      </c>
      <c r="T74" s="169" t="s">
        <v>122</v>
      </c>
      <c r="U74" s="169" t="s">
        <v>569</v>
      </c>
      <c r="V74" s="169" t="s">
        <v>60</v>
      </c>
      <c r="W74" s="170">
        <v>44863</v>
      </c>
      <c r="X74" s="169">
        <v>3</v>
      </c>
      <c r="Y74" s="170">
        <f t="shared" si="25"/>
        <v>44867</v>
      </c>
      <c r="Z74" s="165" t="s">
        <v>70</v>
      </c>
      <c r="AA74" s="170">
        <v>44865</v>
      </c>
      <c r="AB74" s="168">
        <f t="shared" si="26"/>
        <v>2</v>
      </c>
      <c r="AC74" s="167" t="str">
        <f t="shared" si="27"/>
        <v>NO OPORTUNA</v>
      </c>
      <c r="AD74" s="165" t="str">
        <f t="shared" si="28"/>
        <v>Cerrado</v>
      </c>
      <c r="AE74" s="247" t="s">
        <v>71</v>
      </c>
      <c r="AF74" s="169" t="s">
        <v>65</v>
      </c>
      <c r="AG74" s="165" t="s">
        <v>570</v>
      </c>
      <c r="AH74" s="170">
        <v>44866</v>
      </c>
      <c r="AI74" s="165">
        <f t="shared" si="29"/>
        <v>11</v>
      </c>
      <c r="AJ74" s="166">
        <f t="shared" si="30"/>
        <v>3</v>
      </c>
      <c r="AK74" s="165" t="e">
        <f>IF(Y74&gt;=AH74,#REF!,#REF!)</f>
        <v>#REF!</v>
      </c>
      <c r="AM74" s="165" t="e" cm="1">
        <f t="array" ref="AM74">_xlfn.IFS(AN74&lt;0,"Vencido",AN74=0,"Vence hoy",AN74&lt;4,"Por vencer",AN74&gt;3,"Pendiente")</f>
        <v>#REF!</v>
      </c>
      <c r="AN74" s="166" t="e">
        <f>Y74-#REF!</f>
        <v>#REF!</v>
      </c>
      <c r="AQ74" s="165">
        <f t="shared" si="31"/>
        <v>10</v>
      </c>
      <c r="AR74" s="165">
        <f t="shared" si="32"/>
        <v>2022</v>
      </c>
      <c r="AS74" s="184">
        <f t="shared" si="33"/>
        <v>29</v>
      </c>
    </row>
    <row r="75" spans="1:45" ht="25.5" customHeight="1">
      <c r="A75" s="165" t="str">
        <f t="shared" si="24"/>
        <v>AU-PT3278</v>
      </c>
      <c r="B75" s="164" t="s">
        <v>49</v>
      </c>
      <c r="C75" s="164" t="str">
        <f>IF(Q75=FILTROS!$G$2,"PT",IF(Q75=FILTROS!$G$3,"RC",IF(Q75=FILTROS!$G$4,"QJ",IF(Q75=FILTROS!$G$5,"FT",IF(Q75=FILTROS!$G$6,"STD","SIN ASIGNAR")))))</f>
        <v>PT</v>
      </c>
      <c r="D75" s="164">
        <v>3278</v>
      </c>
      <c r="E75" s="165" t="s">
        <v>9</v>
      </c>
      <c r="F75" s="165" t="s">
        <v>50</v>
      </c>
      <c r="G75" s="165" t="s">
        <v>571</v>
      </c>
      <c r="H75" s="169" t="s">
        <v>51</v>
      </c>
      <c r="I75" s="169">
        <v>1049648070</v>
      </c>
      <c r="J75" s="171" t="s">
        <v>572</v>
      </c>
      <c r="K75" s="169">
        <v>26</v>
      </c>
      <c r="L75" s="169">
        <v>3104864457</v>
      </c>
      <c r="M75" s="181" t="s">
        <v>52</v>
      </c>
      <c r="N75" s="165" t="s">
        <v>53</v>
      </c>
      <c r="O75" s="214" t="s">
        <v>67</v>
      </c>
      <c r="P75" s="169" t="s">
        <v>68</v>
      </c>
      <c r="Q75" s="169" t="s">
        <v>84</v>
      </c>
      <c r="R75" s="169" t="s">
        <v>57</v>
      </c>
      <c r="S75" s="165" t="s">
        <v>240</v>
      </c>
      <c r="T75" s="169" t="s">
        <v>241</v>
      </c>
      <c r="U75" s="169" t="s">
        <v>573</v>
      </c>
      <c r="V75" s="169" t="s">
        <v>60</v>
      </c>
      <c r="W75" s="170">
        <v>44863</v>
      </c>
      <c r="X75" s="169">
        <v>3</v>
      </c>
      <c r="Y75" s="170">
        <f t="shared" si="25"/>
        <v>44867</v>
      </c>
      <c r="Z75" s="165" t="s">
        <v>70</v>
      </c>
      <c r="AA75" s="170">
        <v>44867</v>
      </c>
      <c r="AB75" s="168">
        <f t="shared" si="26"/>
        <v>4</v>
      </c>
      <c r="AC75" s="167" t="str">
        <f t="shared" si="27"/>
        <v>NO OPORTUNA</v>
      </c>
      <c r="AD75" s="165" t="str">
        <f t="shared" si="28"/>
        <v>Cerrado</v>
      </c>
      <c r="AE75" s="248" t="s">
        <v>71</v>
      </c>
      <c r="AF75" s="169" t="s">
        <v>66</v>
      </c>
      <c r="AG75" s="204" t="s">
        <v>574</v>
      </c>
      <c r="AH75" s="170">
        <v>44868</v>
      </c>
      <c r="AI75" s="165">
        <f t="shared" si="29"/>
        <v>11</v>
      </c>
      <c r="AJ75" s="166">
        <f t="shared" si="30"/>
        <v>5</v>
      </c>
      <c r="AK75" s="165" t="e">
        <f>IF(Y75&gt;=AH75,#REF!,#REF!)</f>
        <v>#REF!</v>
      </c>
      <c r="AM75" s="165" t="e" cm="1">
        <f t="array" ref="AM75">_xlfn.IFS(AN75&lt;0,"Vencido",AN75=0,"Vence hoy",AN75&lt;4,"Por vencer",AN75&gt;3,"Pendiente")</f>
        <v>#REF!</v>
      </c>
      <c r="AN75" s="166" t="e">
        <f>Y75-#REF!</f>
        <v>#REF!</v>
      </c>
      <c r="AQ75" s="165">
        <f t="shared" si="31"/>
        <v>10</v>
      </c>
      <c r="AR75" s="165">
        <f t="shared" si="32"/>
        <v>2022</v>
      </c>
      <c r="AS75" s="184">
        <f t="shared" si="33"/>
        <v>29</v>
      </c>
    </row>
    <row r="76" spans="1:45" ht="25.5" customHeight="1">
      <c r="A76" s="165" t="str">
        <f t="shared" si="24"/>
        <v>AU-STD3279</v>
      </c>
      <c r="B76" s="164" t="s">
        <v>49</v>
      </c>
      <c r="C76" s="164" t="str">
        <f>IF(Q76=FILTROS!$G$2,"PT",IF(Q76=FILTROS!$G$3,"RC",IF(Q76=FILTROS!$G$4,"QJ",IF(Q76=FILTROS!$G$5,"FT",IF(Q76=FILTROS!$G$6,"STD","SIN ASIGNAR")))))</f>
        <v>STD</v>
      </c>
      <c r="D76" s="164">
        <v>3279</v>
      </c>
      <c r="E76" s="165" t="s">
        <v>9</v>
      </c>
      <c r="F76" s="165" t="s">
        <v>50</v>
      </c>
      <c r="G76" s="165" t="s">
        <v>575</v>
      </c>
      <c r="H76" s="169" t="s">
        <v>105</v>
      </c>
      <c r="I76" s="169">
        <v>1076655715</v>
      </c>
      <c r="J76" s="171" t="s">
        <v>576</v>
      </c>
      <c r="K76" s="169">
        <v>13</v>
      </c>
      <c r="L76" s="169">
        <v>3203007358</v>
      </c>
      <c r="M76" s="181" t="s">
        <v>52</v>
      </c>
      <c r="N76" s="165" t="s">
        <v>53</v>
      </c>
      <c r="O76" s="214" t="s">
        <v>67</v>
      </c>
      <c r="P76" s="169" t="s">
        <v>68</v>
      </c>
      <c r="Q76" s="169" t="s">
        <v>56</v>
      </c>
      <c r="R76" s="169" t="s">
        <v>57</v>
      </c>
      <c r="S76" s="165" t="s">
        <v>58</v>
      </c>
      <c r="T76" s="169" t="s">
        <v>96</v>
      </c>
      <c r="U76" s="169" t="s">
        <v>577</v>
      </c>
      <c r="V76" s="169" t="s">
        <v>60</v>
      </c>
      <c r="W76" s="170">
        <v>44863</v>
      </c>
      <c r="X76" s="169">
        <v>3</v>
      </c>
      <c r="Y76" s="170">
        <f t="shared" si="25"/>
        <v>44867</v>
      </c>
      <c r="Z76" s="165" t="s">
        <v>70</v>
      </c>
      <c r="AA76" s="193">
        <v>44865</v>
      </c>
      <c r="AB76" s="168">
        <f t="shared" si="26"/>
        <v>2</v>
      </c>
      <c r="AC76" s="167" t="str">
        <f t="shared" si="27"/>
        <v>NO OPORTUNA</v>
      </c>
      <c r="AD76" s="165" t="str">
        <f t="shared" si="28"/>
        <v>Cerrado</v>
      </c>
      <c r="AE76" s="247" t="s">
        <v>62</v>
      </c>
      <c r="AF76" s="169" t="s">
        <v>63</v>
      </c>
      <c r="AG76" s="210" t="s">
        <v>578</v>
      </c>
      <c r="AH76" s="170">
        <v>44865</v>
      </c>
      <c r="AI76" s="165">
        <f t="shared" si="29"/>
        <v>10</v>
      </c>
      <c r="AJ76" s="166">
        <f t="shared" si="30"/>
        <v>2</v>
      </c>
      <c r="AK76" s="165" t="e">
        <f>IF(Y76&gt;=AH76,#REF!,#REF!)</f>
        <v>#REF!</v>
      </c>
      <c r="AM76" s="165" t="e" cm="1">
        <f t="array" ref="AM76">_xlfn.IFS(AN76&lt;0,"Vencido",AN76=0,"Vence hoy",AN76&lt;4,"Por vencer",AN76&gt;3,"Pendiente")</f>
        <v>#REF!</v>
      </c>
      <c r="AN76" s="166" t="e">
        <f>Y76-#REF!</f>
        <v>#REF!</v>
      </c>
      <c r="AQ76" s="165">
        <f t="shared" si="31"/>
        <v>10</v>
      </c>
      <c r="AR76" s="165">
        <f t="shared" si="32"/>
        <v>2022</v>
      </c>
      <c r="AS76" s="184">
        <f t="shared" si="33"/>
        <v>29</v>
      </c>
    </row>
    <row r="77" spans="1:45" ht="25.5" customHeight="1">
      <c r="A77" s="165" t="str">
        <f t="shared" si="24"/>
        <v>AU-STD3280</v>
      </c>
      <c r="B77" s="164" t="s">
        <v>49</v>
      </c>
      <c r="C77" s="164" t="str">
        <f>IF(Q77=FILTROS!$G$2,"PT",IF(Q77=FILTROS!$G$3,"RC",IF(Q77=FILTROS!$G$4,"QJ",IF(Q77=FILTROS!$G$5,"FT",IF(Q77=FILTROS!$G$6,"STD","SIN ASIGNAR")))))</f>
        <v>STD</v>
      </c>
      <c r="D77" s="164">
        <v>3280</v>
      </c>
      <c r="E77" s="165" t="s">
        <v>9</v>
      </c>
      <c r="F77" s="165" t="s">
        <v>50</v>
      </c>
      <c r="G77" s="165" t="s">
        <v>579</v>
      </c>
      <c r="H77" s="169" t="s">
        <v>51</v>
      </c>
      <c r="I77" s="169">
        <v>23269443</v>
      </c>
      <c r="J77" s="171" t="s">
        <v>580</v>
      </c>
      <c r="K77" s="169">
        <v>73</v>
      </c>
      <c r="L77" s="169">
        <v>3132468519</v>
      </c>
      <c r="M77" s="181" t="s">
        <v>52</v>
      </c>
      <c r="N77" s="165" t="s">
        <v>53</v>
      </c>
      <c r="O77" s="214" t="s">
        <v>67</v>
      </c>
      <c r="P77" s="169" t="s">
        <v>68</v>
      </c>
      <c r="Q77" s="169" t="s">
        <v>56</v>
      </c>
      <c r="R77" s="169" t="s">
        <v>57</v>
      </c>
      <c r="S77" s="165" t="s">
        <v>157</v>
      </c>
      <c r="T77" s="169" t="s">
        <v>130</v>
      </c>
      <c r="U77" s="169" t="s">
        <v>581</v>
      </c>
      <c r="V77" s="169" t="s">
        <v>60</v>
      </c>
      <c r="W77" s="170">
        <v>44863</v>
      </c>
      <c r="X77" s="169">
        <v>3</v>
      </c>
      <c r="Y77" s="170">
        <f t="shared" si="25"/>
        <v>44867</v>
      </c>
      <c r="Z77" s="165" t="s">
        <v>70</v>
      </c>
      <c r="AB77" s="168">
        <f t="shared" si="26"/>
        <v>-44863</v>
      </c>
      <c r="AC77" s="167" t="str">
        <f t="shared" si="27"/>
        <v>OPORTUNA</v>
      </c>
      <c r="AD77" s="165" t="str">
        <f t="shared" si="28"/>
        <v>Cerrado</v>
      </c>
      <c r="AE77" s="248" t="s">
        <v>71</v>
      </c>
      <c r="AF77" s="169" t="s">
        <v>65</v>
      </c>
      <c r="AG77" s="165" t="s">
        <v>582</v>
      </c>
      <c r="AH77" s="170">
        <v>44867</v>
      </c>
      <c r="AI77" s="165">
        <f t="shared" si="29"/>
        <v>11</v>
      </c>
      <c r="AJ77" s="166">
        <f t="shared" si="30"/>
        <v>4</v>
      </c>
      <c r="AK77" s="165" t="e">
        <f>IF(Y77&gt;=AH77,#REF!,#REF!)</f>
        <v>#REF!</v>
      </c>
      <c r="AM77" s="165" t="e" cm="1">
        <f t="array" ref="AM77">_xlfn.IFS(AN77&lt;0,"Vencido",AN77=0,"Vence hoy",AN77&lt;4,"Por vencer",AN77&gt;3,"Pendiente")</f>
        <v>#REF!</v>
      </c>
      <c r="AN77" s="166" t="e">
        <f>Y77-#REF!</f>
        <v>#REF!</v>
      </c>
      <c r="AQ77" s="165">
        <f t="shared" si="31"/>
        <v>10</v>
      </c>
      <c r="AR77" s="165">
        <f t="shared" si="32"/>
        <v>2022</v>
      </c>
      <c r="AS77" s="184">
        <f t="shared" si="33"/>
        <v>29</v>
      </c>
    </row>
    <row r="78" spans="1:45" ht="25.5" customHeight="1">
      <c r="A78" s="165" t="str">
        <f t="shared" si="24"/>
        <v>AU-STD3281</v>
      </c>
      <c r="B78" s="164" t="s">
        <v>49</v>
      </c>
      <c r="C78" s="164" t="str">
        <f>IF(Q78=FILTROS!$G$2,"PT",IF(Q78=FILTROS!$G$3,"RC",IF(Q78=FILTROS!$G$4,"QJ",IF(Q78=FILTROS!$G$5,"FT",IF(Q78=FILTROS!$G$6,"STD","SIN ASIGNAR")))))</f>
        <v>STD</v>
      </c>
      <c r="D78" s="164">
        <v>3281</v>
      </c>
      <c r="E78" s="165" t="s">
        <v>9</v>
      </c>
      <c r="F78" s="165" t="s">
        <v>50</v>
      </c>
      <c r="G78" s="165" t="s">
        <v>583</v>
      </c>
      <c r="H78" s="169" t="s">
        <v>51</v>
      </c>
      <c r="I78" s="169">
        <v>24216699</v>
      </c>
      <c r="J78" s="171" t="s">
        <v>584</v>
      </c>
      <c r="K78" s="169">
        <v>82</v>
      </c>
      <c r="L78" s="169">
        <v>3138093560</v>
      </c>
      <c r="M78" s="181" t="s">
        <v>52</v>
      </c>
      <c r="N78" s="165" t="s">
        <v>53</v>
      </c>
      <c r="O78" s="214" t="s">
        <v>67</v>
      </c>
      <c r="P78" s="169" t="s">
        <v>68</v>
      </c>
      <c r="Q78" s="169" t="s">
        <v>56</v>
      </c>
      <c r="R78" s="169" t="s">
        <v>57</v>
      </c>
      <c r="S78" s="165" t="s">
        <v>58</v>
      </c>
      <c r="T78" s="169" t="s">
        <v>148</v>
      </c>
      <c r="U78" s="169" t="s">
        <v>585</v>
      </c>
      <c r="V78" s="169" t="s">
        <v>60</v>
      </c>
      <c r="W78" s="170">
        <v>44863</v>
      </c>
      <c r="X78" s="169">
        <v>3</v>
      </c>
      <c r="Y78" s="170">
        <f t="shared" si="25"/>
        <v>44867</v>
      </c>
      <c r="Z78" s="165" t="s">
        <v>70</v>
      </c>
      <c r="AA78" s="170">
        <v>44865</v>
      </c>
      <c r="AB78" s="168">
        <f t="shared" si="26"/>
        <v>2</v>
      </c>
      <c r="AC78" s="167" t="str">
        <f t="shared" si="27"/>
        <v>NO OPORTUNA</v>
      </c>
      <c r="AD78" s="165" t="str">
        <f t="shared" si="28"/>
        <v>Cerrado</v>
      </c>
      <c r="AE78" s="248" t="s">
        <v>62</v>
      </c>
      <c r="AF78" s="169" t="s">
        <v>66</v>
      </c>
      <c r="AG78" s="165" t="s">
        <v>586</v>
      </c>
      <c r="AH78" s="170">
        <v>44867</v>
      </c>
      <c r="AI78" s="165">
        <f t="shared" si="29"/>
        <v>11</v>
      </c>
      <c r="AJ78" s="166">
        <f t="shared" si="30"/>
        <v>4</v>
      </c>
      <c r="AK78" s="165" t="e">
        <f>IF(Y78&gt;=AH78,#REF!,#REF!)</f>
        <v>#REF!</v>
      </c>
      <c r="AM78" s="165" t="e" cm="1">
        <f t="array" ref="AM78">_xlfn.IFS(AN78&lt;0,"Vencido",AN78=0,"Vence hoy",AN78&lt;4,"Por vencer",AN78&gt;3,"Pendiente")</f>
        <v>#REF!</v>
      </c>
      <c r="AN78" s="166" t="e">
        <f>Y78-#REF!</f>
        <v>#REF!</v>
      </c>
      <c r="AQ78" s="165">
        <f t="shared" si="31"/>
        <v>10</v>
      </c>
      <c r="AR78" s="165">
        <f t="shared" si="32"/>
        <v>2022</v>
      </c>
      <c r="AS78" s="184">
        <f t="shared" si="33"/>
        <v>29</v>
      </c>
    </row>
    <row r="79" spans="1:45" ht="25.5" customHeight="1">
      <c r="A79" s="165" t="str">
        <f t="shared" si="24"/>
        <v>AU-RC3282</v>
      </c>
      <c r="B79" s="164" t="s">
        <v>49</v>
      </c>
      <c r="C79" s="164" t="str">
        <f>IF(Q79=FILTROS!$G$2,"PT",IF(Q79=FILTROS!$G$3,"RC",IF(Q79=FILTROS!$G$4,"QJ",IF(Q79=FILTROS!$G$5,"FT",IF(Q79=FILTROS!$G$6,"STD","SIN ASIGNAR")))))</f>
        <v>RC</v>
      </c>
      <c r="D79" s="164">
        <v>3282</v>
      </c>
      <c r="E79" s="165" t="s">
        <v>9</v>
      </c>
      <c r="F79" s="165" t="s">
        <v>50</v>
      </c>
      <c r="H79" s="169" t="s">
        <v>51</v>
      </c>
      <c r="I79" s="169">
        <v>20148779</v>
      </c>
      <c r="J79" s="171" t="s">
        <v>587</v>
      </c>
      <c r="K79" s="169">
        <v>86</v>
      </c>
      <c r="L79" s="169">
        <v>3115969321</v>
      </c>
      <c r="M79" s="181" t="s">
        <v>588</v>
      </c>
      <c r="N79" s="165" t="s">
        <v>142</v>
      </c>
      <c r="O79" s="214" t="s">
        <v>192</v>
      </c>
      <c r="P79" s="169" t="s">
        <v>55</v>
      </c>
      <c r="Q79" s="169" t="s">
        <v>123</v>
      </c>
      <c r="R79" s="169" t="s">
        <v>57</v>
      </c>
      <c r="S79" s="165" t="s">
        <v>193</v>
      </c>
      <c r="T79" s="169" t="s">
        <v>194</v>
      </c>
      <c r="U79" s="169" t="s">
        <v>589</v>
      </c>
      <c r="V79" s="169" t="s">
        <v>60</v>
      </c>
      <c r="W79" s="170">
        <v>44863</v>
      </c>
      <c r="X79" s="169">
        <v>3</v>
      </c>
      <c r="Y79" s="170">
        <f t="shared" si="25"/>
        <v>44867</v>
      </c>
      <c r="Z79" s="165" t="s">
        <v>202</v>
      </c>
      <c r="AA79" s="170">
        <v>44865</v>
      </c>
      <c r="AB79" s="168">
        <f t="shared" si="26"/>
        <v>2</v>
      </c>
      <c r="AC79" s="167" t="str">
        <f t="shared" si="27"/>
        <v>NO OPORTUNA</v>
      </c>
      <c r="AD79" s="165" t="str">
        <f t="shared" si="28"/>
        <v>Cerrado</v>
      </c>
      <c r="AE79" s="247" t="s">
        <v>62</v>
      </c>
      <c r="AF79" s="169" t="s">
        <v>63</v>
      </c>
      <c r="AG79" s="232" t="s">
        <v>590</v>
      </c>
      <c r="AH79" s="193">
        <v>44865</v>
      </c>
      <c r="AI79" s="165">
        <f t="shared" si="29"/>
        <v>10</v>
      </c>
      <c r="AJ79" s="166">
        <f t="shared" si="30"/>
        <v>2</v>
      </c>
      <c r="AK79" s="165" t="e">
        <f>IF(Y79&gt;=AH79,#REF!,#REF!)</f>
        <v>#REF!</v>
      </c>
      <c r="AM79" s="165" t="e" cm="1">
        <f t="array" ref="AM79">_xlfn.IFS(AN79&lt;0,"Vencido",AN79=0,"Vence hoy",AN79&lt;4,"Por vencer",AN79&gt;3,"Pendiente")</f>
        <v>#REF!</v>
      </c>
      <c r="AN79" s="166" t="e">
        <f>Y79-#REF!</f>
        <v>#REF!</v>
      </c>
      <c r="AQ79" s="165">
        <f t="shared" si="31"/>
        <v>10</v>
      </c>
      <c r="AR79" s="165">
        <f t="shared" si="32"/>
        <v>2022</v>
      </c>
      <c r="AS79" s="184">
        <f t="shared" si="33"/>
        <v>29</v>
      </c>
    </row>
    <row r="80" spans="1:45" ht="25.5" customHeight="1">
      <c r="A80" s="165" t="str">
        <f t="shared" si="24"/>
        <v>AU-STD3283</v>
      </c>
      <c r="B80" s="164" t="s">
        <v>49</v>
      </c>
      <c r="C80" s="164" t="str">
        <f>IF(Q80=FILTROS!$G$2,"PT",IF(Q80=FILTROS!$G$3,"RC",IF(Q80=FILTROS!$G$4,"QJ",IF(Q80=FILTROS!$G$5,"FT",IF(Q80=FILTROS!$G$6,"STD","SIN ASIGNAR")))))</f>
        <v>STD</v>
      </c>
      <c r="D80" s="164">
        <v>3283</v>
      </c>
      <c r="E80" s="165" t="s">
        <v>9</v>
      </c>
      <c r="F80" s="165" t="s">
        <v>50</v>
      </c>
      <c r="G80" s="165" t="s">
        <v>591</v>
      </c>
      <c r="H80" s="169" t="s">
        <v>51</v>
      </c>
      <c r="I80" s="169">
        <v>1018405713</v>
      </c>
      <c r="J80" s="171" t="s">
        <v>237</v>
      </c>
      <c r="K80" s="169">
        <v>36</v>
      </c>
      <c r="L80" s="169">
        <v>3223345526</v>
      </c>
      <c r="M80" s="181" t="s">
        <v>52</v>
      </c>
      <c r="N80" s="165" t="s">
        <v>53</v>
      </c>
      <c r="O80" s="214" t="s">
        <v>54</v>
      </c>
      <c r="P80" s="169" t="s">
        <v>55</v>
      </c>
      <c r="Q80" s="169" t="s">
        <v>56</v>
      </c>
      <c r="R80" s="169" t="s">
        <v>57</v>
      </c>
      <c r="S80" s="165" t="s">
        <v>58</v>
      </c>
      <c r="T80" s="169" t="s">
        <v>59</v>
      </c>
      <c r="U80" s="169" t="s">
        <v>592</v>
      </c>
      <c r="V80" s="169" t="s">
        <v>60</v>
      </c>
      <c r="W80" s="170">
        <v>44863</v>
      </c>
      <c r="X80" s="169">
        <v>3</v>
      </c>
      <c r="Y80" s="170">
        <f t="shared" si="25"/>
        <v>44867</v>
      </c>
      <c r="Z80" s="165" t="s">
        <v>61</v>
      </c>
      <c r="AB80" s="168">
        <f t="shared" si="26"/>
        <v>-44863</v>
      </c>
      <c r="AC80" s="167" t="str">
        <f t="shared" si="27"/>
        <v>OPORTUNA</v>
      </c>
      <c r="AD80" s="165" t="str">
        <f t="shared" si="28"/>
        <v>Cerrado</v>
      </c>
      <c r="AE80" s="247" t="s">
        <v>71</v>
      </c>
      <c r="AF80" s="169" t="s">
        <v>65</v>
      </c>
      <c r="AG80" s="165" t="s">
        <v>593</v>
      </c>
      <c r="AH80" s="170">
        <v>44867</v>
      </c>
      <c r="AI80" s="165">
        <f t="shared" si="29"/>
        <v>11</v>
      </c>
      <c r="AJ80" s="166">
        <f t="shared" si="30"/>
        <v>4</v>
      </c>
      <c r="AK80" s="165" t="str">
        <f t="shared" ref="AK80:AK82" si="34">IF(Y80&gt;=AH80,$AP$4,$AP$5)</f>
        <v>OPORTUNA</v>
      </c>
      <c r="AM80" s="165" t="str" cm="1">
        <f t="array" aca="1" ref="AM80" ca="1">_xlfn.IFS(AN80&lt;0,"Vencido",AN80=0,"Vence hoy",AN80&lt;4,"Por vencer",AN80&gt;3,"Pendiente")</f>
        <v>Vencido</v>
      </c>
      <c r="AN80" s="166">
        <f t="shared" ref="AN80:AN82" ca="1" si="35">Y80-$AP$2</f>
        <v>-9</v>
      </c>
      <c r="AQ80" s="165">
        <f t="shared" si="31"/>
        <v>10</v>
      </c>
      <c r="AR80" s="165">
        <f t="shared" si="32"/>
        <v>2022</v>
      </c>
      <c r="AS80" s="184">
        <f t="shared" si="33"/>
        <v>29</v>
      </c>
    </row>
    <row r="81" spans="1:45" ht="25.5" customHeight="1">
      <c r="A81" s="165" t="str">
        <f t="shared" si="24"/>
        <v>AU-STD3253</v>
      </c>
      <c r="B81" s="164" t="s">
        <v>49</v>
      </c>
      <c r="C81" s="164" t="str">
        <f>IF(Q81=FILTROS!$G$2,"PT",IF(Q81=FILTROS!$G$3,"RC",IF(Q81=FILTROS!$G$4,"QJ",IF(Q81=FILTROS!$G$5,"FT",IF(Q81=FILTROS!$G$6,"STD","SIN ASIGNAR")))))</f>
        <v>STD</v>
      </c>
      <c r="D81" s="164">
        <v>3253</v>
      </c>
      <c r="E81" s="165" t="s">
        <v>9</v>
      </c>
      <c r="F81" s="165" t="s">
        <v>50</v>
      </c>
      <c r="G81" s="165" t="s">
        <v>530</v>
      </c>
      <c r="H81" s="169" t="s">
        <v>105</v>
      </c>
      <c r="I81" s="169">
        <v>1011104586</v>
      </c>
      <c r="J81" s="171" t="s">
        <v>531</v>
      </c>
      <c r="K81" s="169">
        <v>12</v>
      </c>
      <c r="L81" s="169">
        <v>3214435810</v>
      </c>
      <c r="M81" s="181" t="s">
        <v>52</v>
      </c>
      <c r="N81" s="165" t="s">
        <v>53</v>
      </c>
      <c r="O81" s="214" t="s">
        <v>54</v>
      </c>
      <c r="P81" s="169" t="s">
        <v>55</v>
      </c>
      <c r="Q81" s="169" t="s">
        <v>56</v>
      </c>
      <c r="R81" s="169" t="s">
        <v>57</v>
      </c>
      <c r="S81" s="165" t="s">
        <v>58</v>
      </c>
      <c r="T81" s="169" t="s">
        <v>115</v>
      </c>
      <c r="U81" s="169" t="s">
        <v>532</v>
      </c>
      <c r="V81" s="169" t="s">
        <v>60</v>
      </c>
      <c r="W81" s="170">
        <v>44863</v>
      </c>
      <c r="X81" s="169">
        <v>3</v>
      </c>
      <c r="Y81" s="170">
        <f t="shared" si="25"/>
        <v>44867</v>
      </c>
      <c r="Z81" s="165" t="s">
        <v>61</v>
      </c>
      <c r="AB81" s="168">
        <f t="shared" si="26"/>
        <v>-44863</v>
      </c>
      <c r="AC81" s="167" t="str">
        <f t="shared" si="27"/>
        <v>OPORTUNA</v>
      </c>
      <c r="AD81" s="165" t="str">
        <f t="shared" si="28"/>
        <v>Cerrado</v>
      </c>
      <c r="AE81" s="248" t="s">
        <v>62</v>
      </c>
      <c r="AF81" s="169" t="s">
        <v>65</v>
      </c>
      <c r="AG81" s="165" t="s">
        <v>533</v>
      </c>
      <c r="AH81" s="170">
        <v>44867</v>
      </c>
      <c r="AI81" s="165">
        <f t="shared" si="29"/>
        <v>11</v>
      </c>
      <c r="AJ81" s="166">
        <f t="shared" si="30"/>
        <v>4</v>
      </c>
      <c r="AK81" s="165" t="str">
        <f t="shared" si="34"/>
        <v>OPORTUNA</v>
      </c>
      <c r="AM81" s="165" t="str" cm="1">
        <f t="array" aca="1" ref="AM81" ca="1">_xlfn.IFS(AN81&lt;0,"Vencido",AN81=0,"Vence hoy",AN81&lt;4,"Por vencer",AN81&gt;3,"Pendiente")</f>
        <v>Vencido</v>
      </c>
      <c r="AN81" s="166">
        <f t="shared" ca="1" si="35"/>
        <v>-9</v>
      </c>
      <c r="AQ81" s="165">
        <f t="shared" si="31"/>
        <v>10</v>
      </c>
      <c r="AR81" s="165">
        <f t="shared" si="32"/>
        <v>2022</v>
      </c>
      <c r="AS81" s="184">
        <f t="shared" si="33"/>
        <v>29</v>
      </c>
    </row>
    <row r="82" spans="1:45" ht="25.5" customHeight="1">
      <c r="A82" s="165" t="str">
        <f t="shared" si="24"/>
        <v>AU-STD3297</v>
      </c>
      <c r="B82" s="164" t="s">
        <v>49</v>
      </c>
      <c r="C82" s="164" t="str">
        <f>IF(Q82=FILTROS!$G$2,"PT",IF(Q82=FILTROS!$G$3,"RC",IF(Q82=FILTROS!$G$4,"QJ",IF(Q82=FILTROS!$G$5,"FT",IF(Q82=FILTROS!$G$6,"STD","SIN ASIGNAR")))))</f>
        <v>STD</v>
      </c>
      <c r="D82" s="164">
        <v>3297</v>
      </c>
      <c r="E82" s="165" t="s">
        <v>9</v>
      </c>
      <c r="F82" s="165" t="s">
        <v>50</v>
      </c>
      <c r="G82" s="165" t="s">
        <v>638</v>
      </c>
      <c r="I82" s="169">
        <v>0</v>
      </c>
      <c r="J82" s="171">
        <v>0</v>
      </c>
      <c r="K82" s="169">
        <v>0</v>
      </c>
      <c r="L82" s="169">
        <v>0</v>
      </c>
      <c r="M82" s="181" t="s">
        <v>52</v>
      </c>
      <c r="N82" s="165" t="s">
        <v>53</v>
      </c>
      <c r="O82" s="209" t="s">
        <v>54</v>
      </c>
      <c r="P82" s="169" t="s">
        <v>55</v>
      </c>
      <c r="Q82" s="169" t="s">
        <v>56</v>
      </c>
      <c r="R82" s="169" t="s">
        <v>57</v>
      </c>
      <c r="S82" s="165" t="s">
        <v>58</v>
      </c>
      <c r="T82" s="169" t="s">
        <v>98</v>
      </c>
      <c r="U82" s="232" t="s">
        <v>639</v>
      </c>
      <c r="V82" s="169" t="s">
        <v>60</v>
      </c>
      <c r="W82" s="170">
        <v>44865</v>
      </c>
      <c r="X82" s="169">
        <v>3</v>
      </c>
      <c r="Y82" s="170">
        <f t="shared" si="25"/>
        <v>44868</v>
      </c>
      <c r="Z82" s="165" t="s">
        <v>61</v>
      </c>
      <c r="AB82" s="168">
        <f t="shared" si="26"/>
        <v>-44865</v>
      </c>
      <c r="AC82" s="167" t="str">
        <f t="shared" si="27"/>
        <v>OPORTUNA</v>
      </c>
      <c r="AD82" s="165" t="str">
        <f t="shared" si="28"/>
        <v>Cerrado</v>
      </c>
      <c r="AE82" s="248" t="s">
        <v>71</v>
      </c>
      <c r="AF82" s="169" t="s">
        <v>170</v>
      </c>
      <c r="AG82" s="169" t="s">
        <v>640</v>
      </c>
      <c r="AH82" s="170">
        <v>44869</v>
      </c>
      <c r="AI82" s="165">
        <f t="shared" si="29"/>
        <v>11</v>
      </c>
      <c r="AJ82" s="166">
        <f t="shared" si="30"/>
        <v>4</v>
      </c>
      <c r="AK82" s="165" t="str">
        <f t="shared" si="34"/>
        <v>NO OPORTUNA</v>
      </c>
      <c r="AM82" s="165" t="str" cm="1">
        <f t="array" aca="1" ref="AM82" ca="1">_xlfn.IFS(AN82&lt;0,"Vencido",AN82=0,"Vence hoy",AN82&lt;4,"Por vencer",AN82&gt;3,"Pendiente")</f>
        <v>Vencido</v>
      </c>
      <c r="AN82" s="166">
        <f t="shared" ca="1" si="35"/>
        <v>-8</v>
      </c>
      <c r="AQ82" s="165">
        <f t="shared" si="31"/>
        <v>10</v>
      </c>
      <c r="AR82" s="165">
        <f t="shared" si="32"/>
        <v>2022</v>
      </c>
      <c r="AS82" s="184">
        <f t="shared" si="33"/>
        <v>31</v>
      </c>
    </row>
    <row r="83" spans="1:45" ht="25.5" customHeight="1">
      <c r="A83" s="165" t="str">
        <f t="shared" si="24"/>
        <v>AU-PT3347</v>
      </c>
      <c r="B83" s="164" t="s">
        <v>49</v>
      </c>
      <c r="C83" s="164" t="str">
        <f>IF(Q83=FILTROS!$G$2,"PT",IF(Q83=FILTROS!$G$3,"RC",IF(Q83=FILTROS!$G$4,"QJ",IF(Q83=FILTROS!$G$5,"FT",IF(Q83=FILTROS!$G$6,"STD","SIN ASIGNAR")))))</f>
        <v>PT</v>
      </c>
      <c r="D83" s="164">
        <v>3347</v>
      </c>
      <c r="E83" s="165" t="s">
        <v>9</v>
      </c>
      <c r="F83" s="165" t="s">
        <v>50</v>
      </c>
      <c r="H83" s="169" t="s">
        <v>51</v>
      </c>
      <c r="I83" s="169">
        <v>24051835</v>
      </c>
      <c r="J83" s="171" t="s">
        <v>191</v>
      </c>
      <c r="K83" s="169">
        <v>85</v>
      </c>
      <c r="L83" s="169">
        <v>3107665745</v>
      </c>
      <c r="M83" s="231" t="s">
        <v>804</v>
      </c>
      <c r="N83" s="165" t="s">
        <v>72</v>
      </c>
      <c r="O83" s="214" t="s">
        <v>73</v>
      </c>
      <c r="P83" s="169" t="s">
        <v>55</v>
      </c>
      <c r="Q83" s="169" t="s">
        <v>84</v>
      </c>
      <c r="R83" s="169" t="s">
        <v>57</v>
      </c>
      <c r="S83" s="165" t="s">
        <v>159</v>
      </c>
      <c r="T83" s="169" t="s">
        <v>152</v>
      </c>
      <c r="U83" s="205" t="s">
        <v>805</v>
      </c>
      <c r="V83" s="169" t="s">
        <v>60</v>
      </c>
      <c r="W83" s="170">
        <v>44865</v>
      </c>
      <c r="X83" s="169">
        <v>2</v>
      </c>
      <c r="Y83" s="170">
        <f t="shared" si="25"/>
        <v>44867</v>
      </c>
      <c r="Z83" s="165" t="s">
        <v>79</v>
      </c>
      <c r="AA83" s="170">
        <v>44866</v>
      </c>
      <c r="AB83" s="168">
        <f t="shared" si="26"/>
        <v>1</v>
      </c>
      <c r="AC83" s="167" t="str">
        <f t="shared" si="27"/>
        <v>OPORTUNA</v>
      </c>
      <c r="AD83" s="165" t="str">
        <f t="shared" si="28"/>
        <v>Cerrado</v>
      </c>
      <c r="AE83" s="248" t="s">
        <v>71</v>
      </c>
      <c r="AF83" s="169" t="s">
        <v>80</v>
      </c>
      <c r="AG83" s="197" t="s">
        <v>806</v>
      </c>
      <c r="AH83" s="170">
        <v>44868</v>
      </c>
      <c r="AI83" s="165">
        <f t="shared" si="29"/>
        <v>11</v>
      </c>
      <c r="AJ83" s="166">
        <f t="shared" si="30"/>
        <v>3</v>
      </c>
      <c r="AK83" s="165" t="e">
        <f>IF(Y83&gt;=AH83,#REF!,#REF!)</f>
        <v>#REF!</v>
      </c>
      <c r="AM83" s="165" t="e" cm="1">
        <f t="array" ref="AM83">_xlfn.IFS(AN83&lt;0,"Vencido",AN83=0,"Vence hoy",AN83&lt;4,"Por vencer",AN83&gt;3,"Pendiente")</f>
        <v>#REF!</v>
      </c>
      <c r="AN83" s="166" t="e">
        <f>Y83-#REF!</f>
        <v>#REF!</v>
      </c>
      <c r="AQ83" s="165">
        <f t="shared" si="31"/>
        <v>10</v>
      </c>
      <c r="AR83" s="165">
        <f t="shared" si="32"/>
        <v>2022</v>
      </c>
      <c r="AS83" s="184">
        <f t="shared" si="33"/>
        <v>31</v>
      </c>
    </row>
    <row r="84" spans="1:45" ht="25.5" customHeight="1">
      <c r="A84" s="165" t="str">
        <f t="shared" si="24"/>
        <v>AU-STD3341</v>
      </c>
      <c r="B84" s="164" t="s">
        <v>49</v>
      </c>
      <c r="C84" s="164" t="str">
        <f>IF(Q84=FILTROS!$G$2,"PT",IF(Q84=FILTROS!$G$3,"RC",IF(Q84=FILTROS!$G$4,"QJ",IF(Q84=FILTROS!$G$5,"FT",IF(Q84=FILTROS!$G$6,"STD","SIN ASIGNAR")))))</f>
        <v>STD</v>
      </c>
      <c r="D84" s="164">
        <v>3341</v>
      </c>
      <c r="E84" s="165" t="s">
        <v>9</v>
      </c>
      <c r="F84" s="165" t="s">
        <v>82</v>
      </c>
      <c r="H84" s="169" t="s">
        <v>51</v>
      </c>
      <c r="I84" s="169">
        <v>24730037</v>
      </c>
      <c r="J84" s="171" t="s">
        <v>207</v>
      </c>
      <c r="K84" s="169">
        <v>47</v>
      </c>
      <c r="L84" s="169">
        <v>3142322734</v>
      </c>
      <c r="M84" s="206" t="s">
        <v>208</v>
      </c>
      <c r="N84" s="165" t="s">
        <v>53</v>
      </c>
      <c r="O84" s="214" t="s">
        <v>54</v>
      </c>
      <c r="P84" s="169" t="s">
        <v>55</v>
      </c>
      <c r="Q84" s="169" t="s">
        <v>56</v>
      </c>
      <c r="R84" s="169" t="s">
        <v>57</v>
      </c>
      <c r="S84" s="165" t="s">
        <v>58</v>
      </c>
      <c r="T84" s="169" t="s">
        <v>59</v>
      </c>
      <c r="U84" s="169" t="s">
        <v>788</v>
      </c>
      <c r="V84" s="169" t="s">
        <v>60</v>
      </c>
      <c r="W84" s="170">
        <v>44865</v>
      </c>
      <c r="X84" s="169">
        <v>3</v>
      </c>
      <c r="Y84" s="170">
        <f t="shared" si="25"/>
        <v>44868</v>
      </c>
      <c r="Z84" s="165" t="s">
        <v>61</v>
      </c>
      <c r="AB84" s="168">
        <f t="shared" si="26"/>
        <v>-44865</v>
      </c>
      <c r="AC84" s="167" t="str">
        <f t="shared" si="27"/>
        <v>OPORTUNA</v>
      </c>
      <c r="AD84" s="165" t="str">
        <f t="shared" si="28"/>
        <v>Cerrado</v>
      </c>
      <c r="AE84" s="248" t="s">
        <v>62</v>
      </c>
      <c r="AF84" s="169" t="s">
        <v>66</v>
      </c>
      <c r="AG84" s="165" t="s">
        <v>789</v>
      </c>
      <c r="AH84" s="170">
        <v>44869</v>
      </c>
      <c r="AI84" s="165">
        <f t="shared" si="29"/>
        <v>11</v>
      </c>
      <c r="AJ84" s="166">
        <f t="shared" si="30"/>
        <v>4</v>
      </c>
      <c r="AK84" s="165" t="str">
        <f t="shared" ref="AK84:AK93" si="36">IF(Y84&gt;=AH84,$AP$4,$AP$5)</f>
        <v>NO OPORTUNA</v>
      </c>
      <c r="AM84" s="165" t="str" cm="1">
        <f t="array" aca="1" ref="AM84" ca="1">_xlfn.IFS(AN84&lt;0,"Vencido",AN84=0,"Vence hoy",AN84&lt;4,"Por vencer",AN84&gt;3,"Pendiente")</f>
        <v>Vencido</v>
      </c>
      <c r="AN84" s="166">
        <f t="shared" ref="AN84:AN93" ca="1" si="37">Y84-$AP$2</f>
        <v>-8</v>
      </c>
      <c r="AQ84" s="165">
        <f t="shared" si="31"/>
        <v>10</v>
      </c>
      <c r="AR84" s="165">
        <f t="shared" si="32"/>
        <v>2022</v>
      </c>
      <c r="AS84" s="184">
        <f t="shared" si="33"/>
        <v>31</v>
      </c>
    </row>
    <row r="85" spans="1:45" ht="25.5" customHeight="1">
      <c r="A85" s="165" t="str">
        <f t="shared" si="24"/>
        <v>AU-STD3285</v>
      </c>
      <c r="B85" s="164" t="s">
        <v>49</v>
      </c>
      <c r="C85" s="164" t="str">
        <f>IF(Q85=FILTROS!$G$2,"PT",IF(Q85=FILTROS!$G$3,"RC",IF(Q85=FILTROS!$G$4,"QJ",IF(Q85=FILTROS!$G$5,"FT",IF(Q85=FILTROS!$G$6,"STD","SIN ASIGNAR")))))</f>
        <v>STD</v>
      </c>
      <c r="D85" s="164">
        <v>3285</v>
      </c>
      <c r="E85" s="165" t="s">
        <v>9</v>
      </c>
      <c r="F85" s="165" t="s">
        <v>50</v>
      </c>
      <c r="G85" s="165" t="s">
        <v>594</v>
      </c>
      <c r="H85" s="169" t="s">
        <v>97</v>
      </c>
      <c r="I85" s="169">
        <v>1028845226</v>
      </c>
      <c r="J85" s="171" t="s">
        <v>595</v>
      </c>
      <c r="K85" s="169">
        <v>3</v>
      </c>
      <c r="L85" s="169">
        <v>3102182646</v>
      </c>
      <c r="M85" s="181" t="s">
        <v>52</v>
      </c>
      <c r="N85" s="165" t="s">
        <v>53</v>
      </c>
      <c r="O85" s="214" t="s">
        <v>54</v>
      </c>
      <c r="P85" s="169" t="s">
        <v>55</v>
      </c>
      <c r="Q85" s="169" t="s">
        <v>56</v>
      </c>
      <c r="R85" s="169" t="s">
        <v>57</v>
      </c>
      <c r="S85" s="165" t="s">
        <v>58</v>
      </c>
      <c r="T85" s="169" t="s">
        <v>98</v>
      </c>
      <c r="U85" s="169" t="s">
        <v>596</v>
      </c>
      <c r="V85" s="169" t="s">
        <v>60</v>
      </c>
      <c r="W85" s="170">
        <v>44865</v>
      </c>
      <c r="X85" s="169">
        <v>2</v>
      </c>
      <c r="Y85" s="170">
        <f t="shared" si="25"/>
        <v>44867</v>
      </c>
      <c r="Z85" s="165" t="s">
        <v>61</v>
      </c>
      <c r="AB85" s="168">
        <f t="shared" si="26"/>
        <v>-44865</v>
      </c>
      <c r="AC85" s="167" t="str">
        <f t="shared" si="27"/>
        <v>OPORTUNA</v>
      </c>
      <c r="AD85" s="165" t="str">
        <f t="shared" si="28"/>
        <v>Cerrado</v>
      </c>
      <c r="AE85" s="248" t="s">
        <v>62</v>
      </c>
      <c r="AF85" s="169" t="s">
        <v>63</v>
      </c>
      <c r="AG85" s="228" t="s">
        <v>597</v>
      </c>
      <c r="AH85" s="170">
        <v>44867</v>
      </c>
      <c r="AI85" s="165">
        <f t="shared" si="29"/>
        <v>11</v>
      </c>
      <c r="AJ85" s="166">
        <f t="shared" si="30"/>
        <v>2</v>
      </c>
      <c r="AK85" s="165" t="str">
        <f t="shared" si="36"/>
        <v>OPORTUNA</v>
      </c>
      <c r="AM85" s="165" t="str" cm="1">
        <f t="array" aca="1" ref="AM85" ca="1">_xlfn.IFS(AN85&lt;0,"Vencido",AN85=0,"Vence hoy",AN85&lt;4,"Por vencer",AN85&gt;3,"Pendiente")</f>
        <v>Vencido</v>
      </c>
      <c r="AN85" s="166">
        <f t="shared" ca="1" si="37"/>
        <v>-9</v>
      </c>
      <c r="AQ85" s="165">
        <f t="shared" si="31"/>
        <v>10</v>
      </c>
      <c r="AR85" s="165">
        <f t="shared" si="32"/>
        <v>2022</v>
      </c>
      <c r="AS85" s="184">
        <f t="shared" si="33"/>
        <v>31</v>
      </c>
    </row>
    <row r="86" spans="1:45" ht="25.5" customHeight="1">
      <c r="A86" s="165" t="str">
        <f t="shared" si="24"/>
        <v>AU-STD3286</v>
      </c>
      <c r="B86" s="164" t="s">
        <v>49</v>
      </c>
      <c r="C86" s="164" t="str">
        <f>IF(Q86=FILTROS!$G$2,"PT",IF(Q86=FILTROS!$G$3,"RC",IF(Q86=FILTROS!$G$4,"QJ",IF(Q86=FILTROS!$G$5,"FT",IF(Q86=FILTROS!$G$6,"STD","SIN ASIGNAR")))))</f>
        <v>STD</v>
      </c>
      <c r="D86" s="164">
        <v>3286</v>
      </c>
      <c r="E86" s="165" t="s">
        <v>9</v>
      </c>
      <c r="F86" s="165" t="s">
        <v>50</v>
      </c>
      <c r="G86" s="165" t="s">
        <v>598</v>
      </c>
      <c r="H86" s="169" t="s">
        <v>51</v>
      </c>
      <c r="I86" s="169">
        <v>1024506744</v>
      </c>
      <c r="J86" s="171" t="s">
        <v>599</v>
      </c>
      <c r="K86" s="169">
        <v>32</v>
      </c>
      <c r="L86" s="169">
        <v>3102365601</v>
      </c>
      <c r="M86" s="181" t="s">
        <v>52</v>
      </c>
      <c r="N86" s="165" t="s">
        <v>53</v>
      </c>
      <c r="O86" s="214" t="s">
        <v>54</v>
      </c>
      <c r="P86" s="169" t="s">
        <v>55</v>
      </c>
      <c r="Q86" s="169" t="s">
        <v>56</v>
      </c>
      <c r="R86" s="169" t="s">
        <v>57</v>
      </c>
      <c r="S86" s="165" t="s">
        <v>58</v>
      </c>
      <c r="T86" s="169" t="s">
        <v>59</v>
      </c>
      <c r="U86" s="169" t="s">
        <v>600</v>
      </c>
      <c r="V86" s="169" t="s">
        <v>60</v>
      </c>
      <c r="W86" s="170">
        <v>44865</v>
      </c>
      <c r="X86" s="169">
        <v>2</v>
      </c>
      <c r="Y86" s="170">
        <f t="shared" si="25"/>
        <v>44867</v>
      </c>
      <c r="Z86" s="165" t="s">
        <v>61</v>
      </c>
      <c r="AB86" s="168">
        <f t="shared" si="26"/>
        <v>-44865</v>
      </c>
      <c r="AC86" s="167" t="str">
        <f t="shared" si="27"/>
        <v>OPORTUNA</v>
      </c>
      <c r="AD86" s="165" t="str">
        <f t="shared" si="28"/>
        <v>Cerrado</v>
      </c>
      <c r="AE86" s="248" t="s">
        <v>62</v>
      </c>
      <c r="AF86" s="169" t="s">
        <v>65</v>
      </c>
      <c r="AG86" s="165" t="s">
        <v>601</v>
      </c>
      <c r="AH86" s="170">
        <v>44867</v>
      </c>
      <c r="AI86" s="165">
        <f t="shared" si="29"/>
        <v>11</v>
      </c>
      <c r="AJ86" s="166">
        <f t="shared" si="30"/>
        <v>2</v>
      </c>
      <c r="AK86" s="165" t="str">
        <f t="shared" si="36"/>
        <v>OPORTUNA</v>
      </c>
      <c r="AM86" s="165" t="str" cm="1">
        <f t="array" aca="1" ref="AM86" ca="1">_xlfn.IFS(AN86&lt;0,"Vencido",AN86=0,"Vence hoy",AN86&lt;4,"Por vencer",AN86&gt;3,"Pendiente")</f>
        <v>Vencido</v>
      </c>
      <c r="AN86" s="166">
        <f t="shared" ca="1" si="37"/>
        <v>-9</v>
      </c>
      <c r="AQ86" s="165">
        <f t="shared" si="31"/>
        <v>10</v>
      </c>
      <c r="AR86" s="165">
        <f t="shared" si="32"/>
        <v>2022</v>
      </c>
      <c r="AS86" s="184">
        <f t="shared" si="33"/>
        <v>31</v>
      </c>
    </row>
    <row r="87" spans="1:45" ht="25.5" customHeight="1">
      <c r="A87" s="165" t="str">
        <f t="shared" si="24"/>
        <v>AU-STD3287</v>
      </c>
      <c r="B87" s="164" t="s">
        <v>49</v>
      </c>
      <c r="C87" s="164" t="str">
        <f>IF(Q87=FILTROS!$G$2,"PT",IF(Q87=FILTROS!$G$3,"RC",IF(Q87=FILTROS!$G$4,"QJ",IF(Q87=FILTROS!$G$5,"FT",IF(Q87=FILTROS!$G$6,"STD","SIN ASIGNAR")))))</f>
        <v>STD</v>
      </c>
      <c r="D87" s="164">
        <v>3287</v>
      </c>
      <c r="E87" s="165" t="s">
        <v>9</v>
      </c>
      <c r="F87" s="165" t="s">
        <v>50</v>
      </c>
      <c r="G87" s="165" t="s">
        <v>602</v>
      </c>
      <c r="H87" s="169" t="s">
        <v>51</v>
      </c>
      <c r="I87" s="169">
        <v>41301338</v>
      </c>
      <c r="J87" s="171" t="s">
        <v>299</v>
      </c>
      <c r="K87" s="169">
        <v>78</v>
      </c>
      <c r="L87" s="169">
        <v>3008700826</v>
      </c>
      <c r="M87" s="181" t="s">
        <v>52</v>
      </c>
      <c r="N87" s="165" t="s">
        <v>53</v>
      </c>
      <c r="O87" s="214" t="s">
        <v>54</v>
      </c>
      <c r="P87" s="169" t="s">
        <v>55</v>
      </c>
      <c r="Q87" s="169" t="s">
        <v>56</v>
      </c>
      <c r="R87" s="169" t="s">
        <v>57</v>
      </c>
      <c r="S87" s="165" t="s">
        <v>58</v>
      </c>
      <c r="T87" s="169" t="s">
        <v>59</v>
      </c>
      <c r="U87" s="169" t="s">
        <v>603</v>
      </c>
      <c r="V87" s="169" t="s">
        <v>60</v>
      </c>
      <c r="W87" s="170">
        <v>44865</v>
      </c>
      <c r="X87" s="169">
        <v>2</v>
      </c>
      <c r="Y87" s="170">
        <f t="shared" si="25"/>
        <v>44867</v>
      </c>
      <c r="Z87" s="165" t="s">
        <v>61</v>
      </c>
      <c r="AB87" s="168">
        <f t="shared" si="26"/>
        <v>-44865</v>
      </c>
      <c r="AC87" s="167" t="str">
        <f t="shared" si="27"/>
        <v>OPORTUNA</v>
      </c>
      <c r="AD87" s="165" t="str">
        <f t="shared" si="28"/>
        <v>Cerrado</v>
      </c>
      <c r="AE87" s="248" t="s">
        <v>71</v>
      </c>
      <c r="AF87" s="169" t="s">
        <v>66</v>
      </c>
      <c r="AG87" s="165" t="s">
        <v>604</v>
      </c>
      <c r="AH87" s="170">
        <v>44867</v>
      </c>
      <c r="AI87" s="165">
        <f t="shared" si="29"/>
        <v>11</v>
      </c>
      <c r="AJ87" s="166">
        <f t="shared" si="30"/>
        <v>2</v>
      </c>
      <c r="AK87" s="165" t="str">
        <f t="shared" si="36"/>
        <v>OPORTUNA</v>
      </c>
      <c r="AM87" s="165" t="str" cm="1">
        <f t="array" aca="1" ref="AM87" ca="1">_xlfn.IFS(AN87&lt;0,"Vencido",AN87=0,"Vence hoy",AN87&lt;4,"Por vencer",AN87&gt;3,"Pendiente")</f>
        <v>Vencido</v>
      </c>
      <c r="AN87" s="166">
        <f t="shared" ca="1" si="37"/>
        <v>-9</v>
      </c>
      <c r="AQ87" s="165">
        <f t="shared" si="31"/>
        <v>10</v>
      </c>
      <c r="AR87" s="165">
        <f t="shared" si="32"/>
        <v>2022</v>
      </c>
      <c r="AS87" s="184">
        <f t="shared" si="33"/>
        <v>31</v>
      </c>
    </row>
    <row r="88" spans="1:45" ht="25.5" customHeight="1">
      <c r="A88" s="165" t="str">
        <f t="shared" si="24"/>
        <v>AU-STD3288</v>
      </c>
      <c r="B88" s="164" t="s">
        <v>49</v>
      </c>
      <c r="C88" s="164" t="str">
        <f>IF(Q88=FILTROS!$G$2,"PT",IF(Q88=FILTROS!$G$3,"RC",IF(Q88=FILTROS!$G$4,"QJ",IF(Q88=FILTROS!$G$5,"FT",IF(Q88=FILTROS!$G$6,"STD","SIN ASIGNAR")))))</f>
        <v>STD</v>
      </c>
      <c r="D88" s="164">
        <v>3288</v>
      </c>
      <c r="E88" s="165" t="s">
        <v>9</v>
      </c>
      <c r="F88" s="165" t="s">
        <v>50</v>
      </c>
      <c r="G88" s="165" t="s">
        <v>605</v>
      </c>
      <c r="H88" s="169" t="s">
        <v>51</v>
      </c>
      <c r="I88" s="169">
        <v>52742393</v>
      </c>
      <c r="J88" s="171" t="s">
        <v>606</v>
      </c>
      <c r="K88" s="169">
        <v>40</v>
      </c>
      <c r="L88" s="169">
        <v>3013757343</v>
      </c>
      <c r="M88" s="181" t="s">
        <v>52</v>
      </c>
      <c r="N88" s="165" t="s">
        <v>53</v>
      </c>
      <c r="O88" s="214" t="s">
        <v>54</v>
      </c>
      <c r="P88" s="169" t="s">
        <v>55</v>
      </c>
      <c r="Q88" s="169" t="s">
        <v>56</v>
      </c>
      <c r="R88" s="169" t="s">
        <v>57</v>
      </c>
      <c r="S88" s="165" t="s">
        <v>58</v>
      </c>
      <c r="T88" s="169" t="s">
        <v>115</v>
      </c>
      <c r="U88" s="169" t="s">
        <v>607</v>
      </c>
      <c r="V88" s="169" t="s">
        <v>60</v>
      </c>
      <c r="W88" s="170">
        <v>44865</v>
      </c>
      <c r="X88" s="169">
        <v>2</v>
      </c>
      <c r="Y88" s="170">
        <f t="shared" si="25"/>
        <v>44867</v>
      </c>
      <c r="Z88" s="165" t="s">
        <v>61</v>
      </c>
      <c r="AB88" s="168">
        <f t="shared" si="26"/>
        <v>-44865</v>
      </c>
      <c r="AC88" s="167" t="str">
        <f t="shared" si="27"/>
        <v>OPORTUNA</v>
      </c>
      <c r="AD88" s="165" t="str">
        <f t="shared" si="28"/>
        <v>Cerrado</v>
      </c>
      <c r="AE88" s="248" t="s">
        <v>62</v>
      </c>
      <c r="AF88" s="169" t="s">
        <v>63</v>
      </c>
      <c r="AG88" s="165" t="s">
        <v>608</v>
      </c>
      <c r="AH88" s="170">
        <v>44867</v>
      </c>
      <c r="AI88" s="165">
        <f t="shared" si="29"/>
        <v>11</v>
      </c>
      <c r="AJ88" s="166">
        <f t="shared" si="30"/>
        <v>2</v>
      </c>
      <c r="AK88" s="165" t="str">
        <f t="shared" si="36"/>
        <v>OPORTUNA</v>
      </c>
      <c r="AM88" s="165" t="str" cm="1">
        <f t="array" aca="1" ref="AM88" ca="1">_xlfn.IFS(AN88&lt;0,"Vencido",AN88=0,"Vence hoy",AN88&lt;4,"Por vencer",AN88&gt;3,"Pendiente")</f>
        <v>Vencido</v>
      </c>
      <c r="AN88" s="166">
        <f t="shared" ca="1" si="37"/>
        <v>-9</v>
      </c>
      <c r="AQ88" s="165">
        <f t="shared" si="31"/>
        <v>10</v>
      </c>
      <c r="AR88" s="165">
        <f t="shared" si="32"/>
        <v>2022</v>
      </c>
      <c r="AS88" s="184">
        <f t="shared" si="33"/>
        <v>31</v>
      </c>
    </row>
    <row r="89" spans="1:45" ht="25.5" customHeight="1">
      <c r="A89" s="165" t="str">
        <f t="shared" si="24"/>
        <v>AU-STD3290</v>
      </c>
      <c r="B89" s="164" t="s">
        <v>49</v>
      </c>
      <c r="C89" s="164" t="str">
        <f>IF(Q89=FILTROS!$G$2,"PT",IF(Q89=FILTROS!$G$3,"RC",IF(Q89=FILTROS!$G$4,"QJ",IF(Q89=FILTROS!$G$5,"FT",IF(Q89=FILTROS!$G$6,"STD","SIN ASIGNAR")))))</f>
        <v>STD</v>
      </c>
      <c r="D89" s="164">
        <v>3290</v>
      </c>
      <c r="E89" s="165" t="s">
        <v>9</v>
      </c>
      <c r="F89" s="165" t="s">
        <v>50</v>
      </c>
      <c r="G89" s="165" t="s">
        <v>610</v>
      </c>
      <c r="H89" s="169" t="s">
        <v>51</v>
      </c>
      <c r="I89" s="169">
        <v>15987278</v>
      </c>
      <c r="J89" s="171" t="s">
        <v>611</v>
      </c>
      <c r="K89" s="169">
        <v>58</v>
      </c>
      <c r="L89" s="169">
        <v>3147378900</v>
      </c>
      <c r="M89" s="181" t="s">
        <v>52</v>
      </c>
      <c r="N89" s="165" t="s">
        <v>53</v>
      </c>
      <c r="O89" s="214" t="s">
        <v>54</v>
      </c>
      <c r="P89" s="169" t="s">
        <v>55</v>
      </c>
      <c r="Q89" s="169" t="s">
        <v>56</v>
      </c>
      <c r="R89" s="169" t="s">
        <v>57</v>
      </c>
      <c r="S89" s="165" t="s">
        <v>58</v>
      </c>
      <c r="T89" s="169" t="s">
        <v>59</v>
      </c>
      <c r="U89" s="165" t="s">
        <v>612</v>
      </c>
      <c r="V89" s="169" t="s">
        <v>60</v>
      </c>
      <c r="W89" s="170">
        <v>44865</v>
      </c>
      <c r="X89" s="169">
        <v>3</v>
      </c>
      <c r="Y89" s="170">
        <f t="shared" si="25"/>
        <v>44868</v>
      </c>
      <c r="Z89" s="165" t="s">
        <v>61</v>
      </c>
      <c r="AB89" s="168">
        <f t="shared" si="26"/>
        <v>-44865</v>
      </c>
      <c r="AC89" s="167" t="str">
        <f t="shared" si="27"/>
        <v>OPORTUNA</v>
      </c>
      <c r="AD89" s="165" t="str">
        <f t="shared" si="28"/>
        <v>Cerrado</v>
      </c>
      <c r="AE89" s="248" t="s">
        <v>62</v>
      </c>
      <c r="AF89" s="169" t="s">
        <v>65</v>
      </c>
      <c r="AG89" s="165" t="s">
        <v>613</v>
      </c>
      <c r="AH89" s="170">
        <v>44868</v>
      </c>
      <c r="AI89" s="165">
        <f t="shared" si="29"/>
        <v>11</v>
      </c>
      <c r="AJ89" s="166">
        <f t="shared" si="30"/>
        <v>3</v>
      </c>
      <c r="AK89" s="165" t="str">
        <f t="shared" si="36"/>
        <v>OPORTUNA</v>
      </c>
      <c r="AM89" s="165" t="str" cm="1">
        <f t="array" aca="1" ref="AM89" ca="1">_xlfn.IFS(AN89&lt;0,"Vencido",AN89=0,"Vence hoy",AN89&lt;4,"Por vencer",AN89&gt;3,"Pendiente")</f>
        <v>Vencido</v>
      </c>
      <c r="AN89" s="166">
        <f t="shared" ca="1" si="37"/>
        <v>-8</v>
      </c>
      <c r="AQ89" s="165">
        <f t="shared" si="31"/>
        <v>10</v>
      </c>
      <c r="AR89" s="165">
        <f t="shared" si="32"/>
        <v>2022</v>
      </c>
      <c r="AS89" s="184">
        <f t="shared" si="33"/>
        <v>31</v>
      </c>
    </row>
    <row r="90" spans="1:45" ht="25.5" customHeight="1">
      <c r="A90" s="165" t="str">
        <f t="shared" si="24"/>
        <v>AU-STD3291</v>
      </c>
      <c r="B90" s="164" t="s">
        <v>49</v>
      </c>
      <c r="C90" s="164" t="str">
        <f>IF(Q90=FILTROS!$G$2,"PT",IF(Q90=FILTROS!$G$3,"RC",IF(Q90=FILTROS!$G$4,"QJ",IF(Q90=FILTROS!$G$5,"FT",IF(Q90=FILTROS!$G$6,"STD","SIN ASIGNAR")))))</f>
        <v>STD</v>
      </c>
      <c r="D90" s="164">
        <v>3291</v>
      </c>
      <c r="E90" s="165" t="s">
        <v>9</v>
      </c>
      <c r="F90" s="165" t="s">
        <v>50</v>
      </c>
      <c r="G90" s="165" t="s">
        <v>614</v>
      </c>
      <c r="H90" s="169" t="s">
        <v>105</v>
      </c>
      <c r="I90" s="169">
        <v>1021674805</v>
      </c>
      <c r="J90" s="171" t="s">
        <v>615</v>
      </c>
      <c r="K90" s="169">
        <v>15</v>
      </c>
      <c r="L90" s="169">
        <v>3184259360</v>
      </c>
      <c r="M90" s="181" t="s">
        <v>52</v>
      </c>
      <c r="N90" s="165" t="s">
        <v>53</v>
      </c>
      <c r="O90" s="214" t="s">
        <v>54</v>
      </c>
      <c r="P90" s="169" t="s">
        <v>55</v>
      </c>
      <c r="Q90" s="169" t="s">
        <v>56</v>
      </c>
      <c r="R90" s="169" t="s">
        <v>57</v>
      </c>
      <c r="S90" s="165" t="s">
        <v>58</v>
      </c>
      <c r="T90" s="169" t="s">
        <v>98</v>
      </c>
      <c r="U90" s="169" t="s">
        <v>616</v>
      </c>
      <c r="V90" s="169" t="s">
        <v>60</v>
      </c>
      <c r="W90" s="170">
        <v>44865</v>
      </c>
      <c r="X90" s="169">
        <v>2</v>
      </c>
      <c r="Y90" s="170">
        <f t="shared" si="25"/>
        <v>44867</v>
      </c>
      <c r="Z90" s="165" t="s">
        <v>61</v>
      </c>
      <c r="AB90" s="168">
        <f t="shared" si="26"/>
        <v>-44865</v>
      </c>
      <c r="AC90" s="167" t="str">
        <f t="shared" si="27"/>
        <v>OPORTUNA</v>
      </c>
      <c r="AD90" s="165" t="str">
        <f t="shared" si="28"/>
        <v>Cerrado</v>
      </c>
      <c r="AE90" s="248" t="s">
        <v>62</v>
      </c>
      <c r="AF90" s="169" t="s">
        <v>66</v>
      </c>
      <c r="AG90" s="165" t="s">
        <v>617</v>
      </c>
      <c r="AH90" s="170">
        <v>44867</v>
      </c>
      <c r="AI90" s="165">
        <f t="shared" si="29"/>
        <v>11</v>
      </c>
      <c r="AJ90" s="166">
        <f t="shared" si="30"/>
        <v>2</v>
      </c>
      <c r="AK90" s="165" t="str">
        <f t="shared" si="36"/>
        <v>OPORTUNA</v>
      </c>
      <c r="AM90" s="165" t="str" cm="1">
        <f t="array" aca="1" ref="AM90" ca="1">_xlfn.IFS(AN90&lt;0,"Vencido",AN90=0,"Vence hoy",AN90&lt;4,"Por vencer",AN90&gt;3,"Pendiente")</f>
        <v>Vencido</v>
      </c>
      <c r="AN90" s="166">
        <f t="shared" ca="1" si="37"/>
        <v>-9</v>
      </c>
      <c r="AQ90" s="165">
        <f t="shared" si="31"/>
        <v>10</v>
      </c>
      <c r="AR90" s="165">
        <f t="shared" si="32"/>
        <v>2022</v>
      </c>
      <c r="AS90" s="184">
        <f t="shared" si="33"/>
        <v>31</v>
      </c>
    </row>
    <row r="91" spans="1:45" ht="25.5" customHeight="1">
      <c r="A91" s="165" t="str">
        <f t="shared" si="24"/>
        <v>AU-STD3292</v>
      </c>
      <c r="B91" s="164" t="s">
        <v>49</v>
      </c>
      <c r="C91" s="164" t="str">
        <f>IF(Q91=FILTROS!$G$2,"PT",IF(Q91=FILTROS!$G$3,"RC",IF(Q91=FILTROS!$G$4,"QJ",IF(Q91=FILTROS!$G$5,"FT",IF(Q91=FILTROS!$G$6,"STD","SIN ASIGNAR")))))</f>
        <v>STD</v>
      </c>
      <c r="D91" s="164">
        <v>3292</v>
      </c>
      <c r="E91" s="165" t="s">
        <v>9</v>
      </c>
      <c r="F91" s="165" t="s">
        <v>50</v>
      </c>
      <c r="G91" s="165" t="s">
        <v>618</v>
      </c>
      <c r="H91" s="169" t="s">
        <v>51</v>
      </c>
      <c r="I91" s="169">
        <v>39724474</v>
      </c>
      <c r="J91" s="171" t="s">
        <v>619</v>
      </c>
      <c r="K91" s="169">
        <v>51</v>
      </c>
      <c r="L91" s="169">
        <v>3148554040</v>
      </c>
      <c r="M91" s="181" t="s">
        <v>52</v>
      </c>
      <c r="N91" s="165" t="s">
        <v>53</v>
      </c>
      <c r="O91" s="214" t="s">
        <v>54</v>
      </c>
      <c r="P91" s="169" t="s">
        <v>55</v>
      </c>
      <c r="Q91" s="169" t="s">
        <v>56</v>
      </c>
      <c r="R91" s="169" t="s">
        <v>57</v>
      </c>
      <c r="S91" s="165" t="s">
        <v>58</v>
      </c>
      <c r="T91" s="169" t="s">
        <v>59</v>
      </c>
      <c r="U91" s="169" t="s">
        <v>620</v>
      </c>
      <c r="V91" s="169" t="s">
        <v>60</v>
      </c>
      <c r="W91" s="170">
        <v>44865</v>
      </c>
      <c r="X91" s="169">
        <v>3</v>
      </c>
      <c r="Y91" s="170">
        <f t="shared" si="25"/>
        <v>44868</v>
      </c>
      <c r="Z91" s="165" t="s">
        <v>61</v>
      </c>
      <c r="AB91" s="168">
        <f t="shared" si="26"/>
        <v>-44865</v>
      </c>
      <c r="AC91" s="167" t="str">
        <f t="shared" si="27"/>
        <v>OPORTUNA</v>
      </c>
      <c r="AD91" s="165" t="str">
        <f t="shared" si="28"/>
        <v>Cerrado</v>
      </c>
      <c r="AE91" s="248" t="s">
        <v>62</v>
      </c>
      <c r="AF91" s="169" t="s">
        <v>63</v>
      </c>
      <c r="AG91" s="165" t="s">
        <v>621</v>
      </c>
      <c r="AH91" s="170">
        <v>44867</v>
      </c>
      <c r="AI91" s="165">
        <f t="shared" si="29"/>
        <v>11</v>
      </c>
      <c r="AJ91" s="166">
        <f t="shared" si="30"/>
        <v>2</v>
      </c>
      <c r="AK91" s="165" t="str">
        <f t="shared" si="36"/>
        <v>OPORTUNA</v>
      </c>
      <c r="AM91" s="165" t="str" cm="1">
        <f t="array" aca="1" ref="AM91" ca="1">_xlfn.IFS(AN91&lt;0,"Vencido",AN91=0,"Vence hoy",AN91&lt;4,"Por vencer",AN91&gt;3,"Pendiente")</f>
        <v>Vencido</v>
      </c>
      <c r="AN91" s="166">
        <f t="shared" ca="1" si="37"/>
        <v>-8</v>
      </c>
      <c r="AQ91" s="165">
        <f t="shared" si="31"/>
        <v>10</v>
      </c>
      <c r="AR91" s="165">
        <f t="shared" si="32"/>
        <v>2022</v>
      </c>
      <c r="AS91" s="184">
        <f t="shared" si="33"/>
        <v>31</v>
      </c>
    </row>
    <row r="92" spans="1:45" ht="25.5" customHeight="1">
      <c r="A92" s="165" t="str">
        <f t="shared" si="24"/>
        <v>AU-STD3293</v>
      </c>
      <c r="B92" s="164" t="s">
        <v>49</v>
      </c>
      <c r="C92" s="164" t="str">
        <f>IF(Q92=FILTROS!$G$2,"PT",IF(Q92=FILTROS!$G$3,"RC",IF(Q92=FILTROS!$G$4,"QJ",IF(Q92=FILTROS!$G$5,"FT",IF(Q92=FILTROS!$G$6,"STD","SIN ASIGNAR")))))</f>
        <v>STD</v>
      </c>
      <c r="D92" s="164">
        <v>3293</v>
      </c>
      <c r="E92" s="165" t="s">
        <v>9</v>
      </c>
      <c r="F92" s="165" t="s">
        <v>50</v>
      </c>
      <c r="G92" s="165" t="s">
        <v>622</v>
      </c>
      <c r="H92" s="169" t="s">
        <v>51</v>
      </c>
      <c r="I92" s="169">
        <v>35505149</v>
      </c>
      <c r="J92" s="171" t="s">
        <v>623</v>
      </c>
      <c r="K92" s="169">
        <v>57</v>
      </c>
      <c r="L92" s="169">
        <v>3123772962</v>
      </c>
      <c r="M92" s="181" t="s">
        <v>52</v>
      </c>
      <c r="N92" s="165" t="s">
        <v>53</v>
      </c>
      <c r="O92" s="214" t="s">
        <v>54</v>
      </c>
      <c r="P92" s="169" t="s">
        <v>55</v>
      </c>
      <c r="Q92" s="169" t="s">
        <v>56</v>
      </c>
      <c r="R92" s="169" t="s">
        <v>57</v>
      </c>
      <c r="S92" s="165" t="s">
        <v>58</v>
      </c>
      <c r="T92" s="169" t="s">
        <v>59</v>
      </c>
      <c r="U92" s="169" t="s">
        <v>624</v>
      </c>
      <c r="V92" s="169" t="s">
        <v>60</v>
      </c>
      <c r="W92" s="170">
        <v>44865</v>
      </c>
      <c r="X92" s="169">
        <v>3</v>
      </c>
      <c r="Y92" s="170">
        <f t="shared" si="25"/>
        <v>44868</v>
      </c>
      <c r="Z92" s="165" t="s">
        <v>61</v>
      </c>
      <c r="AB92" s="168">
        <f t="shared" si="26"/>
        <v>-44865</v>
      </c>
      <c r="AC92" s="167" t="str">
        <f t="shared" si="27"/>
        <v>OPORTUNA</v>
      </c>
      <c r="AD92" s="165" t="str">
        <f t="shared" si="28"/>
        <v>Cerrado</v>
      </c>
      <c r="AE92" s="248" t="s">
        <v>62</v>
      </c>
      <c r="AF92" s="169" t="s">
        <v>65</v>
      </c>
      <c r="AG92" s="165" t="s">
        <v>625</v>
      </c>
      <c r="AH92" s="170">
        <v>44868</v>
      </c>
      <c r="AI92" s="165">
        <f t="shared" si="29"/>
        <v>11</v>
      </c>
      <c r="AJ92" s="166">
        <f t="shared" si="30"/>
        <v>3</v>
      </c>
      <c r="AK92" s="165" t="str">
        <f t="shared" si="36"/>
        <v>OPORTUNA</v>
      </c>
      <c r="AM92" s="165" t="str" cm="1">
        <f t="array" aca="1" ref="AM92" ca="1">_xlfn.IFS(AN92&lt;0,"Vencido",AN92=0,"Vence hoy",AN92&lt;4,"Por vencer",AN92&gt;3,"Pendiente")</f>
        <v>Vencido</v>
      </c>
      <c r="AN92" s="166">
        <f t="shared" ca="1" si="37"/>
        <v>-8</v>
      </c>
      <c r="AQ92" s="165">
        <f t="shared" si="31"/>
        <v>10</v>
      </c>
      <c r="AR92" s="165">
        <f t="shared" si="32"/>
        <v>2022</v>
      </c>
      <c r="AS92" s="184">
        <f t="shared" si="33"/>
        <v>31</v>
      </c>
    </row>
    <row r="93" spans="1:45" ht="25.5" customHeight="1">
      <c r="A93" s="165" t="str">
        <f t="shared" si="24"/>
        <v>AU-STD3294</v>
      </c>
      <c r="B93" s="164" t="s">
        <v>49</v>
      </c>
      <c r="C93" s="164" t="str">
        <f>IF(Q93=FILTROS!$G$2,"PT",IF(Q93=FILTROS!$G$3,"RC",IF(Q93=FILTROS!$G$4,"QJ",IF(Q93=FILTROS!$G$5,"FT",IF(Q93=FILTROS!$G$6,"STD","SIN ASIGNAR")))))</f>
        <v>STD</v>
      </c>
      <c r="D93" s="164">
        <v>3294</v>
      </c>
      <c r="E93" s="165" t="s">
        <v>9</v>
      </c>
      <c r="F93" s="165" t="s">
        <v>50</v>
      </c>
      <c r="G93" s="165" t="s">
        <v>626</v>
      </c>
      <c r="H93" s="169" t="s">
        <v>51</v>
      </c>
      <c r="I93" s="169">
        <v>52831414</v>
      </c>
      <c r="J93" s="171" t="s">
        <v>627</v>
      </c>
      <c r="K93" s="169">
        <v>41</v>
      </c>
      <c r="L93" s="169">
        <v>3118407003</v>
      </c>
      <c r="M93" s="181" t="s">
        <v>52</v>
      </c>
      <c r="N93" s="165" t="s">
        <v>53</v>
      </c>
      <c r="O93" s="214" t="s">
        <v>54</v>
      </c>
      <c r="P93" s="169" t="s">
        <v>55</v>
      </c>
      <c r="Q93" s="169" t="s">
        <v>56</v>
      </c>
      <c r="R93" s="169" t="s">
        <v>75</v>
      </c>
      <c r="S93" s="165" t="s">
        <v>58</v>
      </c>
      <c r="T93" s="169" t="s">
        <v>59</v>
      </c>
      <c r="U93" s="169" t="s">
        <v>628</v>
      </c>
      <c r="V93" s="169" t="s">
        <v>60</v>
      </c>
      <c r="W93" s="170">
        <v>44865</v>
      </c>
      <c r="X93" s="169">
        <v>1</v>
      </c>
      <c r="Y93" s="170">
        <f t="shared" si="25"/>
        <v>44866</v>
      </c>
      <c r="Z93" s="165" t="s">
        <v>61</v>
      </c>
      <c r="AB93" s="168">
        <f t="shared" si="26"/>
        <v>-44865</v>
      </c>
      <c r="AC93" s="167" t="str">
        <f t="shared" si="27"/>
        <v>OPORTUNA</v>
      </c>
      <c r="AD93" s="165" t="str">
        <f t="shared" si="28"/>
        <v>Cerrado</v>
      </c>
      <c r="AE93" s="248" t="s">
        <v>62</v>
      </c>
      <c r="AF93" s="169" t="s">
        <v>66</v>
      </c>
      <c r="AG93" s="165" t="s">
        <v>629</v>
      </c>
      <c r="AH93" s="170">
        <v>44866</v>
      </c>
      <c r="AI93" s="165">
        <f t="shared" si="29"/>
        <v>11</v>
      </c>
      <c r="AJ93" s="166">
        <f t="shared" si="30"/>
        <v>1</v>
      </c>
      <c r="AK93" s="165" t="str">
        <f t="shared" si="36"/>
        <v>OPORTUNA</v>
      </c>
      <c r="AM93" s="165" t="str" cm="1">
        <f t="array" aca="1" ref="AM93" ca="1">_xlfn.IFS(AN93&lt;0,"Vencido",AN93=0,"Vence hoy",AN93&lt;4,"Por vencer",AN93&gt;3,"Pendiente")</f>
        <v>Vencido</v>
      </c>
      <c r="AN93" s="166">
        <f t="shared" ca="1" si="37"/>
        <v>-10</v>
      </c>
      <c r="AQ93" s="165">
        <f t="shared" si="31"/>
        <v>10</v>
      </c>
      <c r="AR93" s="165">
        <f t="shared" si="32"/>
        <v>2022</v>
      </c>
      <c r="AS93" s="184">
        <f t="shared" si="33"/>
        <v>31</v>
      </c>
    </row>
    <row r="94" spans="1:45" ht="25.5" customHeight="1">
      <c r="A94" s="165" t="str">
        <f t="shared" si="24"/>
        <v>AU-STD3295</v>
      </c>
      <c r="B94" s="164" t="s">
        <v>49</v>
      </c>
      <c r="C94" s="164" t="str">
        <f>IF(Q94=FILTROS!$G$2,"PT",IF(Q94=FILTROS!$G$3,"RC",IF(Q94=FILTROS!$G$4,"QJ",IF(Q94=FILTROS!$G$5,"FT",IF(Q94=FILTROS!$G$6,"STD","SIN ASIGNAR")))))</f>
        <v>STD</v>
      </c>
      <c r="D94" s="164">
        <v>3295</v>
      </c>
      <c r="E94" s="165" t="s">
        <v>9</v>
      </c>
      <c r="F94" s="165" t="s">
        <v>50</v>
      </c>
      <c r="G94" s="165" t="s">
        <v>630</v>
      </c>
      <c r="H94" s="169" t="s">
        <v>51</v>
      </c>
      <c r="I94" s="169">
        <v>4247090</v>
      </c>
      <c r="J94" s="171" t="s">
        <v>631</v>
      </c>
      <c r="K94" s="169">
        <v>61</v>
      </c>
      <c r="L94" s="169">
        <v>3217160244</v>
      </c>
      <c r="M94" s="181" t="s">
        <v>52</v>
      </c>
      <c r="N94" s="165" t="s">
        <v>53</v>
      </c>
      <c r="O94" s="214" t="s">
        <v>67</v>
      </c>
      <c r="P94" s="169" t="s">
        <v>109</v>
      </c>
      <c r="Q94" s="169" t="s">
        <v>56</v>
      </c>
      <c r="R94" s="169" t="s">
        <v>57</v>
      </c>
      <c r="S94" s="165" t="s">
        <v>58</v>
      </c>
      <c r="T94" s="169" t="s">
        <v>130</v>
      </c>
      <c r="U94" s="169" t="s">
        <v>632</v>
      </c>
      <c r="V94" s="169" t="s">
        <v>60</v>
      </c>
      <c r="W94" s="170">
        <v>44865</v>
      </c>
      <c r="X94" s="169">
        <v>3</v>
      </c>
      <c r="Y94" s="170">
        <f t="shared" si="25"/>
        <v>44868</v>
      </c>
      <c r="Z94" s="165" t="s">
        <v>70</v>
      </c>
      <c r="AA94" s="193">
        <v>44867</v>
      </c>
      <c r="AB94" s="168">
        <f t="shared" si="26"/>
        <v>2</v>
      </c>
      <c r="AC94" s="167" t="str">
        <f t="shared" si="27"/>
        <v>NO OPORTUNA</v>
      </c>
      <c r="AD94" s="165" t="str">
        <f t="shared" si="28"/>
        <v>Cerrado</v>
      </c>
      <c r="AE94" s="248" t="s">
        <v>62</v>
      </c>
      <c r="AF94" s="169" t="s">
        <v>63</v>
      </c>
      <c r="AG94" s="210" t="s">
        <v>633</v>
      </c>
      <c r="AH94" s="170">
        <v>44867</v>
      </c>
      <c r="AI94" s="165">
        <f t="shared" si="29"/>
        <v>11</v>
      </c>
      <c r="AJ94" s="166">
        <f t="shared" si="30"/>
        <v>2</v>
      </c>
      <c r="AK94" s="165" t="e">
        <f>IF(Y94&gt;=AH94,#REF!,#REF!)</f>
        <v>#REF!</v>
      </c>
      <c r="AM94" s="165" t="e" cm="1">
        <f t="array" ref="AM94">_xlfn.IFS(AN94&lt;0,"Vencido",AN94=0,"Vence hoy",AN94&lt;4,"Por vencer",AN94&gt;3,"Pendiente")</f>
        <v>#REF!</v>
      </c>
      <c r="AN94" s="166" t="e">
        <f>Y94-#REF!</f>
        <v>#REF!</v>
      </c>
      <c r="AQ94" s="165">
        <f t="shared" si="31"/>
        <v>10</v>
      </c>
      <c r="AR94" s="165">
        <f t="shared" si="32"/>
        <v>2022</v>
      </c>
      <c r="AS94" s="184">
        <f t="shared" si="33"/>
        <v>31</v>
      </c>
    </row>
    <row r="95" spans="1:45" ht="25.5" customHeight="1">
      <c r="A95" s="165" t="str">
        <f t="shared" si="24"/>
        <v>AU-RC3296</v>
      </c>
      <c r="B95" s="164" t="s">
        <v>49</v>
      </c>
      <c r="C95" s="164" t="str">
        <f>IF(Q95=FILTROS!$G$2,"PT",IF(Q95=FILTROS!$G$3,"RC",IF(Q95=FILTROS!$G$4,"QJ",IF(Q95=FILTROS!$G$5,"FT",IF(Q95=FILTROS!$G$6,"STD","SIN ASIGNAR")))))</f>
        <v>RC</v>
      </c>
      <c r="D95" s="164">
        <v>3296</v>
      </c>
      <c r="E95" s="165" t="s">
        <v>9</v>
      </c>
      <c r="F95" s="165" t="s">
        <v>50</v>
      </c>
      <c r="G95" s="165" t="s">
        <v>634</v>
      </c>
      <c r="H95" s="169" t="s">
        <v>51</v>
      </c>
      <c r="I95" s="169">
        <v>74130926</v>
      </c>
      <c r="J95" s="171" t="s">
        <v>635</v>
      </c>
      <c r="K95" s="169">
        <v>39</v>
      </c>
      <c r="L95" s="169">
        <v>3212404804</v>
      </c>
      <c r="M95" s="181" t="s">
        <v>52</v>
      </c>
      <c r="N95" s="165" t="s">
        <v>53</v>
      </c>
      <c r="O95" s="214" t="s">
        <v>67</v>
      </c>
      <c r="P95" s="169" t="s">
        <v>109</v>
      </c>
      <c r="Q95" s="169" t="s">
        <v>123</v>
      </c>
      <c r="R95" s="169" t="s">
        <v>57</v>
      </c>
      <c r="S95" s="165" t="s">
        <v>195</v>
      </c>
      <c r="T95" s="169" t="s">
        <v>128</v>
      </c>
      <c r="U95" s="165" t="s">
        <v>636</v>
      </c>
      <c r="V95" s="169" t="s">
        <v>60</v>
      </c>
      <c r="W95" s="170">
        <v>44865</v>
      </c>
      <c r="X95" s="169">
        <v>3</v>
      </c>
      <c r="Y95" s="170">
        <f t="shared" si="25"/>
        <v>44868</v>
      </c>
      <c r="Z95" s="165" t="s">
        <v>70</v>
      </c>
      <c r="AA95" s="170">
        <v>44867</v>
      </c>
      <c r="AB95" s="168">
        <f t="shared" si="26"/>
        <v>2</v>
      </c>
      <c r="AC95" s="167" t="str">
        <f t="shared" si="27"/>
        <v>NO OPORTUNA</v>
      </c>
      <c r="AD95" s="165" t="str">
        <f t="shared" si="28"/>
        <v>Cerrado</v>
      </c>
      <c r="AE95" s="248" t="s">
        <v>71</v>
      </c>
      <c r="AF95" s="169" t="s">
        <v>65</v>
      </c>
      <c r="AG95" s="165" t="s">
        <v>637</v>
      </c>
      <c r="AH95" s="170">
        <v>44868</v>
      </c>
      <c r="AI95" s="165">
        <f t="shared" si="29"/>
        <v>11</v>
      </c>
      <c r="AJ95" s="166">
        <f t="shared" si="30"/>
        <v>3</v>
      </c>
      <c r="AK95" s="165" t="e">
        <f>IF(Y95&gt;=AH95,#REF!,#REF!)</f>
        <v>#REF!</v>
      </c>
      <c r="AM95" s="165" t="e" cm="1">
        <f t="array" ref="AM95">_xlfn.IFS(AN95&lt;0,"Vencido",AN95=0,"Vence hoy",AN95&lt;4,"Por vencer",AN95&gt;3,"Pendiente")</f>
        <v>#REF!</v>
      </c>
      <c r="AN95" s="166" t="e">
        <f>Y95-#REF!</f>
        <v>#REF!</v>
      </c>
      <c r="AQ95" s="165">
        <f t="shared" si="31"/>
        <v>10</v>
      </c>
      <c r="AR95" s="165">
        <f t="shared" si="32"/>
        <v>2022</v>
      </c>
      <c r="AS95" s="184">
        <f t="shared" si="33"/>
        <v>31</v>
      </c>
    </row>
    <row r="96" spans="1:45" ht="25.5" customHeight="1">
      <c r="A96" s="165" t="str">
        <f t="shared" si="24"/>
        <v>AU-STD3288</v>
      </c>
      <c r="B96" s="164" t="s">
        <v>49</v>
      </c>
      <c r="C96" s="164" t="str">
        <f>IF(Q96=FILTROS!$G$2,"PT",IF(Q96=FILTROS!$G$3,"RC",IF(Q96=FILTROS!$G$4,"QJ",IF(Q96=FILTROS!$G$5,"FT",IF(Q96=FILTROS!$G$6,"STD","SIN ASIGNAR")))))</f>
        <v>STD</v>
      </c>
      <c r="D96" s="164">
        <v>3288</v>
      </c>
      <c r="E96" s="165" t="s">
        <v>9</v>
      </c>
      <c r="F96" s="165" t="s">
        <v>50</v>
      </c>
      <c r="G96" s="165" t="s">
        <v>605</v>
      </c>
      <c r="H96" s="169" t="s">
        <v>51</v>
      </c>
      <c r="I96" s="169">
        <v>52742393</v>
      </c>
      <c r="J96" s="171" t="s">
        <v>606</v>
      </c>
      <c r="K96" s="169">
        <v>40</v>
      </c>
      <c r="L96" s="169">
        <v>3013757343</v>
      </c>
      <c r="M96" s="181" t="s">
        <v>52</v>
      </c>
      <c r="N96" s="165" t="s">
        <v>53</v>
      </c>
      <c r="O96" s="214" t="s">
        <v>54</v>
      </c>
      <c r="P96" s="169" t="s">
        <v>55</v>
      </c>
      <c r="Q96" s="169" t="s">
        <v>56</v>
      </c>
      <c r="R96" s="169" t="s">
        <v>57</v>
      </c>
      <c r="S96" s="165" t="s">
        <v>58</v>
      </c>
      <c r="T96" s="169" t="s">
        <v>59</v>
      </c>
      <c r="U96" s="169" t="s">
        <v>607</v>
      </c>
      <c r="V96" s="169" t="s">
        <v>60</v>
      </c>
      <c r="W96" s="170">
        <v>44865</v>
      </c>
      <c r="X96" s="169">
        <v>2</v>
      </c>
      <c r="Y96" s="170">
        <f t="shared" si="25"/>
        <v>44867</v>
      </c>
      <c r="Z96" s="165" t="s">
        <v>61</v>
      </c>
      <c r="AB96" s="168">
        <f t="shared" si="26"/>
        <v>-44865</v>
      </c>
      <c r="AC96" s="167" t="str">
        <f t="shared" si="27"/>
        <v>OPORTUNA</v>
      </c>
      <c r="AD96" s="165" t="str">
        <f t="shared" si="28"/>
        <v>Cerrado</v>
      </c>
      <c r="AE96" s="248" t="s">
        <v>62</v>
      </c>
      <c r="AF96" s="169" t="s">
        <v>63</v>
      </c>
      <c r="AG96" s="165" t="s">
        <v>609</v>
      </c>
      <c r="AH96" s="170">
        <v>44867</v>
      </c>
      <c r="AI96" s="165">
        <f t="shared" si="29"/>
        <v>11</v>
      </c>
      <c r="AJ96" s="166">
        <f t="shared" si="30"/>
        <v>2</v>
      </c>
      <c r="AK96" s="165" t="str">
        <f>IF(Y96&gt;=AH96,$AP$4,$AP$5)</f>
        <v>OPORTUNA</v>
      </c>
      <c r="AM96" s="165" t="str" cm="1">
        <f t="array" aca="1" ref="AM96" ca="1">_xlfn.IFS(AN96&lt;0,"Vencido",AN96=0,"Vence hoy",AN96&lt;4,"Por vencer",AN96&gt;3,"Pendiente")</f>
        <v>Vencido</v>
      </c>
      <c r="AN96" s="166">
        <f ca="1">Y96-$AP$2</f>
        <v>-9</v>
      </c>
      <c r="AQ96" s="165">
        <f t="shared" si="31"/>
        <v>10</v>
      </c>
      <c r="AR96" s="165">
        <f t="shared" si="32"/>
        <v>2022</v>
      </c>
      <c r="AS96" s="184">
        <f t="shared" si="33"/>
        <v>31</v>
      </c>
    </row>
    <row r="97" spans="1:45" ht="25.5" customHeight="1">
      <c r="A97" s="165" t="str">
        <f t="shared" si="24"/>
        <v>AU-STD3298</v>
      </c>
      <c r="B97" s="164" t="s">
        <v>49</v>
      </c>
      <c r="C97" s="164" t="str">
        <f>IF(Q97=FILTROS!$G$2,"PT",IF(Q97=FILTROS!$G$3,"RC",IF(Q97=FILTROS!$G$4,"QJ",IF(Q97=FILTROS!$G$5,"FT",IF(Q97=FILTROS!$G$6,"STD","SIN ASIGNAR")))))</f>
        <v>STD</v>
      </c>
      <c r="D97" s="164">
        <v>3298</v>
      </c>
      <c r="E97" s="165" t="s">
        <v>9</v>
      </c>
      <c r="F97" s="165" t="s">
        <v>50</v>
      </c>
      <c r="G97" s="165" t="s">
        <v>641</v>
      </c>
      <c r="H97" s="169" t="s">
        <v>51</v>
      </c>
      <c r="I97" s="169">
        <v>20132405</v>
      </c>
      <c r="J97" s="171" t="s">
        <v>257</v>
      </c>
      <c r="K97" s="169">
        <v>86</v>
      </c>
      <c r="L97" s="169">
        <v>3112818627</v>
      </c>
      <c r="M97" s="181" t="s">
        <v>52</v>
      </c>
      <c r="N97" s="165" t="s">
        <v>72</v>
      </c>
      <c r="O97" s="214" t="s">
        <v>73</v>
      </c>
      <c r="P97" s="169" t="s">
        <v>55</v>
      </c>
      <c r="Q97" s="169" t="s">
        <v>56</v>
      </c>
      <c r="R97" s="169" t="s">
        <v>57</v>
      </c>
      <c r="S97" s="165" t="s">
        <v>58</v>
      </c>
      <c r="T97" s="169" t="s">
        <v>59</v>
      </c>
      <c r="U97" s="169" t="s">
        <v>642</v>
      </c>
      <c r="V97" s="169" t="s">
        <v>60</v>
      </c>
      <c r="W97" s="170">
        <v>44865</v>
      </c>
      <c r="X97" s="169">
        <v>2</v>
      </c>
      <c r="Y97" s="170">
        <f t="shared" si="25"/>
        <v>44867</v>
      </c>
      <c r="Z97" s="165" t="s">
        <v>79</v>
      </c>
      <c r="AA97" s="193">
        <v>44868</v>
      </c>
      <c r="AB97" s="168">
        <f t="shared" si="26"/>
        <v>3</v>
      </c>
      <c r="AC97" s="167" t="str">
        <f t="shared" si="27"/>
        <v>NO OPORTUNA</v>
      </c>
      <c r="AD97" s="165" t="str">
        <f t="shared" si="28"/>
        <v>Cerrado</v>
      </c>
      <c r="AE97" s="248" t="s">
        <v>62</v>
      </c>
      <c r="AF97" s="169" t="s">
        <v>80</v>
      </c>
      <c r="AG97" s="210" t="s">
        <v>643</v>
      </c>
      <c r="AH97" s="170">
        <v>44868</v>
      </c>
      <c r="AI97" s="165">
        <f t="shared" si="29"/>
        <v>11</v>
      </c>
      <c r="AJ97" s="166">
        <f t="shared" si="30"/>
        <v>3</v>
      </c>
      <c r="AK97" s="165" t="e">
        <f>IF(Y97&gt;=AH97,#REF!,#REF!)</f>
        <v>#REF!</v>
      </c>
      <c r="AM97" s="165" t="e" cm="1">
        <f t="array" ref="AM97">_xlfn.IFS(AN97&lt;0,"Vencido",AN97=0,"Vence hoy",AN97&lt;4,"Por vencer",AN97&gt;3,"Pendiente")</f>
        <v>#REF!</v>
      </c>
      <c r="AN97" s="166" t="e">
        <f>Y97-#REF!</f>
        <v>#REF!</v>
      </c>
      <c r="AQ97" s="165">
        <f t="shared" si="31"/>
        <v>10</v>
      </c>
      <c r="AR97" s="165">
        <f t="shared" si="32"/>
        <v>2022</v>
      </c>
      <c r="AS97" s="184">
        <f t="shared" si="33"/>
        <v>31</v>
      </c>
    </row>
    <row r="98" spans="1:45" ht="25.5" customHeight="1">
      <c r="A98" s="165" t="str">
        <f t="shared" si="24"/>
        <v>AU-STD3299</v>
      </c>
      <c r="B98" s="164" t="s">
        <v>49</v>
      </c>
      <c r="C98" s="164" t="str">
        <f>IF(Q98=FILTROS!$G$2,"PT",IF(Q98=FILTROS!$G$3,"RC",IF(Q98=FILTROS!$G$4,"QJ",IF(Q98=FILTROS!$G$5,"FT",IF(Q98=FILTROS!$G$6,"STD","SIN ASIGNAR")))))</f>
        <v>STD</v>
      </c>
      <c r="D98" s="164">
        <v>3299</v>
      </c>
      <c r="E98" s="165" t="s">
        <v>9</v>
      </c>
      <c r="F98" s="165" t="s">
        <v>50</v>
      </c>
      <c r="G98" s="165" t="s">
        <v>644</v>
      </c>
      <c r="H98" s="169" t="s">
        <v>51</v>
      </c>
      <c r="I98" s="169">
        <v>19063929</v>
      </c>
      <c r="J98" s="171" t="s">
        <v>645</v>
      </c>
      <c r="K98" s="169">
        <v>74</v>
      </c>
      <c r="L98" s="169">
        <v>3124988296</v>
      </c>
      <c r="M98" s="181" t="s">
        <v>52</v>
      </c>
      <c r="N98" s="165" t="s">
        <v>53</v>
      </c>
      <c r="O98" s="214" t="s">
        <v>54</v>
      </c>
      <c r="P98" s="169" t="s">
        <v>55</v>
      </c>
      <c r="Q98" s="169" t="s">
        <v>56</v>
      </c>
      <c r="R98" s="169" t="s">
        <v>75</v>
      </c>
      <c r="S98" s="165" t="s">
        <v>58</v>
      </c>
      <c r="T98" s="169" t="s">
        <v>59</v>
      </c>
      <c r="U98" s="169" t="s">
        <v>646</v>
      </c>
      <c r="V98" s="169" t="s">
        <v>60</v>
      </c>
      <c r="W98" s="170">
        <v>44865</v>
      </c>
      <c r="X98" s="169">
        <v>1</v>
      </c>
      <c r="Y98" s="170">
        <f t="shared" si="25"/>
        <v>44866</v>
      </c>
      <c r="Z98" s="165" t="s">
        <v>61</v>
      </c>
      <c r="AA98" s="203"/>
      <c r="AB98" s="168">
        <f t="shared" si="26"/>
        <v>-44865</v>
      </c>
      <c r="AC98" s="167" t="str">
        <f t="shared" si="27"/>
        <v>OPORTUNA</v>
      </c>
      <c r="AD98" s="165" t="str">
        <f t="shared" si="28"/>
        <v>Cerrado</v>
      </c>
      <c r="AE98" s="247" t="s">
        <v>62</v>
      </c>
      <c r="AF98" s="169" t="s">
        <v>65</v>
      </c>
      <c r="AG98" s="165" t="s">
        <v>647</v>
      </c>
      <c r="AH98" s="170">
        <v>44866</v>
      </c>
      <c r="AI98" s="165">
        <f t="shared" si="29"/>
        <v>11</v>
      </c>
      <c r="AJ98" s="166">
        <f t="shared" si="30"/>
        <v>1</v>
      </c>
      <c r="AK98" s="165" t="str">
        <f t="shared" ref="AK98:AK104" si="38">IF(Y98&gt;=AH98,$AP$4,$AP$5)</f>
        <v>OPORTUNA</v>
      </c>
      <c r="AM98" s="165" t="str" cm="1">
        <f t="array" aca="1" ref="AM98" ca="1">_xlfn.IFS(AN98&lt;0,"Vencido",AN98=0,"Vence hoy",AN98&lt;4,"Por vencer",AN98&gt;3,"Pendiente")</f>
        <v>Vencido</v>
      </c>
      <c r="AN98" s="166">
        <f t="shared" ref="AN98:AN104" ca="1" si="39">Y98-$AP$2</f>
        <v>-10</v>
      </c>
      <c r="AQ98" s="165">
        <f t="shared" si="31"/>
        <v>10</v>
      </c>
      <c r="AR98" s="165">
        <f t="shared" si="32"/>
        <v>2022</v>
      </c>
      <c r="AS98" s="184">
        <f t="shared" si="33"/>
        <v>31</v>
      </c>
    </row>
    <row r="99" spans="1:45" ht="25.5" customHeight="1">
      <c r="A99" s="165" t="str">
        <f t="shared" si="24"/>
        <v>AU-STD3300</v>
      </c>
      <c r="B99" s="164" t="s">
        <v>49</v>
      </c>
      <c r="C99" s="164" t="str">
        <f>IF(Q99=FILTROS!$G$2,"PT",IF(Q99=FILTROS!$G$3,"RC",IF(Q99=FILTROS!$G$4,"QJ",IF(Q99=FILTROS!$G$5,"FT",IF(Q99=FILTROS!$G$6,"STD","SIN ASIGNAR")))))</f>
        <v>STD</v>
      </c>
      <c r="D99" s="164">
        <v>3300</v>
      </c>
      <c r="E99" s="165" t="s">
        <v>9</v>
      </c>
      <c r="F99" s="165" t="s">
        <v>50</v>
      </c>
      <c r="G99" s="165" t="s">
        <v>648</v>
      </c>
      <c r="H99" s="169" t="s">
        <v>105</v>
      </c>
      <c r="I99" s="169">
        <v>1032942369</v>
      </c>
      <c r="J99" s="171" t="s">
        <v>649</v>
      </c>
      <c r="K99" s="169">
        <v>13</v>
      </c>
      <c r="L99" s="169">
        <v>3112164990</v>
      </c>
      <c r="M99" s="181" t="s">
        <v>52</v>
      </c>
      <c r="N99" s="165" t="s">
        <v>53</v>
      </c>
      <c r="O99" s="214" t="s">
        <v>54</v>
      </c>
      <c r="P99" s="169" t="s">
        <v>55</v>
      </c>
      <c r="Q99" s="169" t="s">
        <v>56</v>
      </c>
      <c r="R99" s="169" t="s">
        <v>57</v>
      </c>
      <c r="S99" s="165" t="s">
        <v>58</v>
      </c>
      <c r="T99" s="169" t="s">
        <v>98</v>
      </c>
      <c r="U99" s="165" t="s">
        <v>650</v>
      </c>
      <c r="V99" s="169" t="s">
        <v>60</v>
      </c>
      <c r="W99" s="170">
        <v>44865</v>
      </c>
      <c r="X99" s="169">
        <v>3</v>
      </c>
      <c r="Y99" s="170">
        <f t="shared" si="25"/>
        <v>44868</v>
      </c>
      <c r="Z99" s="165" t="s">
        <v>61</v>
      </c>
      <c r="AB99" s="168">
        <f t="shared" si="26"/>
        <v>-44865</v>
      </c>
      <c r="AC99" s="167" t="str">
        <f t="shared" si="27"/>
        <v>OPORTUNA</v>
      </c>
      <c r="AD99" s="165" t="str">
        <f t="shared" si="28"/>
        <v>Cerrado</v>
      </c>
      <c r="AE99" s="248" t="s">
        <v>71</v>
      </c>
      <c r="AF99" s="169" t="s">
        <v>66</v>
      </c>
      <c r="AG99" s="165" t="s">
        <v>651</v>
      </c>
      <c r="AH99" s="170">
        <v>44868</v>
      </c>
      <c r="AI99" s="165">
        <f t="shared" si="29"/>
        <v>11</v>
      </c>
      <c r="AJ99" s="166">
        <f t="shared" si="30"/>
        <v>3</v>
      </c>
      <c r="AK99" s="165" t="str">
        <f t="shared" si="38"/>
        <v>OPORTUNA</v>
      </c>
      <c r="AM99" s="165" t="str" cm="1">
        <f t="array" aca="1" ref="AM99" ca="1">_xlfn.IFS(AN99&lt;0,"Vencido",AN99=0,"Vence hoy",AN99&lt;4,"Por vencer",AN99&gt;3,"Pendiente")</f>
        <v>Vencido</v>
      </c>
      <c r="AN99" s="166">
        <f t="shared" ca="1" si="39"/>
        <v>-8</v>
      </c>
      <c r="AQ99" s="165">
        <f t="shared" si="31"/>
        <v>10</v>
      </c>
      <c r="AR99" s="165">
        <f t="shared" si="32"/>
        <v>2022</v>
      </c>
      <c r="AS99" s="184">
        <f t="shared" si="33"/>
        <v>31</v>
      </c>
    </row>
    <row r="100" spans="1:45" ht="25.5" customHeight="1">
      <c r="A100" s="165" t="str">
        <f t="shared" si="24"/>
        <v>AU-STD3301</v>
      </c>
      <c r="B100" s="164" t="s">
        <v>49</v>
      </c>
      <c r="C100" s="164" t="str">
        <f>IF(Q100=FILTROS!$G$2,"PT",IF(Q100=FILTROS!$G$3,"RC",IF(Q100=FILTROS!$G$4,"QJ",IF(Q100=FILTROS!$G$5,"FT",IF(Q100=FILTROS!$G$6,"STD","SIN ASIGNAR")))))</f>
        <v>STD</v>
      </c>
      <c r="D100" s="164">
        <v>3301</v>
      </c>
      <c r="E100" s="165" t="s">
        <v>9</v>
      </c>
      <c r="F100" s="165" t="s">
        <v>50</v>
      </c>
      <c r="G100" s="165" t="s">
        <v>652</v>
      </c>
      <c r="H100" s="169" t="s">
        <v>51</v>
      </c>
      <c r="I100" s="169">
        <v>41500840</v>
      </c>
      <c r="J100" s="171" t="s">
        <v>653</v>
      </c>
      <c r="K100" s="169">
        <v>72</v>
      </c>
      <c r="L100" s="169">
        <v>3138529501</v>
      </c>
      <c r="M100" s="181" t="s">
        <v>52</v>
      </c>
      <c r="N100" s="165" t="s">
        <v>53</v>
      </c>
      <c r="O100" s="214" t="s">
        <v>54</v>
      </c>
      <c r="P100" s="169" t="s">
        <v>55</v>
      </c>
      <c r="Q100" s="169" t="s">
        <v>56</v>
      </c>
      <c r="R100" s="169" t="s">
        <v>75</v>
      </c>
      <c r="S100" s="165" t="s">
        <v>58</v>
      </c>
      <c r="T100" s="169" t="s">
        <v>59</v>
      </c>
      <c r="U100" s="169" t="s">
        <v>654</v>
      </c>
      <c r="V100" s="169" t="s">
        <v>60</v>
      </c>
      <c r="W100" s="170">
        <v>44865</v>
      </c>
      <c r="X100" s="169">
        <v>1</v>
      </c>
      <c r="Y100" s="170">
        <f t="shared" si="25"/>
        <v>44866</v>
      </c>
      <c r="Z100" s="165" t="s">
        <v>61</v>
      </c>
      <c r="AB100" s="168">
        <f t="shared" si="26"/>
        <v>-44865</v>
      </c>
      <c r="AC100" s="167" t="str">
        <f t="shared" si="27"/>
        <v>OPORTUNA</v>
      </c>
      <c r="AD100" s="165" t="str">
        <f t="shared" si="28"/>
        <v>Cerrado</v>
      </c>
      <c r="AE100" s="247" t="s">
        <v>62</v>
      </c>
      <c r="AF100" s="169" t="s">
        <v>63</v>
      </c>
      <c r="AG100" s="165" t="s">
        <v>655</v>
      </c>
      <c r="AH100" s="170">
        <v>44866</v>
      </c>
      <c r="AI100" s="165">
        <f t="shared" si="29"/>
        <v>11</v>
      </c>
      <c r="AJ100" s="166">
        <f t="shared" si="30"/>
        <v>1</v>
      </c>
      <c r="AK100" s="165" t="str">
        <f t="shared" si="38"/>
        <v>OPORTUNA</v>
      </c>
      <c r="AM100" s="165" t="str" cm="1">
        <f t="array" aca="1" ref="AM100" ca="1">_xlfn.IFS(AN100&lt;0,"Vencido",AN100=0,"Vence hoy",AN100&lt;4,"Por vencer",AN100&gt;3,"Pendiente")</f>
        <v>Vencido</v>
      </c>
      <c r="AN100" s="166">
        <f t="shared" ca="1" si="39"/>
        <v>-10</v>
      </c>
      <c r="AQ100" s="165">
        <f t="shared" si="31"/>
        <v>10</v>
      </c>
      <c r="AR100" s="165">
        <f t="shared" si="32"/>
        <v>2022</v>
      </c>
      <c r="AS100" s="184">
        <f t="shared" si="33"/>
        <v>31</v>
      </c>
    </row>
    <row r="101" spans="1:45" ht="25.5" customHeight="1">
      <c r="A101" s="165" t="str">
        <f t="shared" si="24"/>
        <v>AU-PT3302</v>
      </c>
      <c r="B101" s="164" t="s">
        <v>49</v>
      </c>
      <c r="C101" s="164" t="str">
        <f>IF(Q101=FILTROS!$G$2,"PT",IF(Q101=FILTROS!$G$3,"RC",IF(Q101=FILTROS!$G$4,"QJ",IF(Q101=FILTROS!$G$5,"FT",IF(Q101=FILTROS!$G$6,"STD","SIN ASIGNAR")))))</f>
        <v>PT</v>
      </c>
      <c r="D101" s="164">
        <v>3302</v>
      </c>
      <c r="E101" s="165" t="s">
        <v>9</v>
      </c>
      <c r="F101" s="165" t="s">
        <v>82</v>
      </c>
      <c r="H101" s="169" t="s">
        <v>51</v>
      </c>
      <c r="I101" s="169">
        <v>39535323</v>
      </c>
      <c r="J101" s="171" t="s">
        <v>656</v>
      </c>
      <c r="K101" s="169">
        <v>57</v>
      </c>
      <c r="L101" s="169">
        <v>3124306966</v>
      </c>
      <c r="M101" s="206" t="s">
        <v>657</v>
      </c>
      <c r="N101" s="165" t="s">
        <v>112</v>
      </c>
      <c r="O101" s="214" t="s">
        <v>54</v>
      </c>
      <c r="P101" s="169" t="s">
        <v>55</v>
      </c>
      <c r="Q101" s="169" t="s">
        <v>84</v>
      </c>
      <c r="R101" s="169" t="s">
        <v>57</v>
      </c>
      <c r="S101" s="165" t="s">
        <v>217</v>
      </c>
      <c r="T101" s="169" t="s">
        <v>86</v>
      </c>
      <c r="U101" s="169" t="s">
        <v>658</v>
      </c>
      <c r="V101" s="169" t="s">
        <v>60</v>
      </c>
      <c r="W101" s="170">
        <v>44865</v>
      </c>
      <c r="X101" s="169">
        <v>3</v>
      </c>
      <c r="Y101" s="170">
        <f t="shared" si="25"/>
        <v>44868</v>
      </c>
      <c r="Z101" s="165" t="s">
        <v>61</v>
      </c>
      <c r="AB101" s="168">
        <f t="shared" si="26"/>
        <v>-44865</v>
      </c>
      <c r="AC101" s="167" t="str">
        <f t="shared" si="27"/>
        <v>OPORTUNA</v>
      </c>
      <c r="AD101" s="165" t="str">
        <f t="shared" si="28"/>
        <v>Cerrado</v>
      </c>
      <c r="AE101" s="248" t="s">
        <v>71</v>
      </c>
      <c r="AF101" s="169" t="s">
        <v>87</v>
      </c>
      <c r="AG101" s="232" t="s">
        <v>659</v>
      </c>
      <c r="AH101" s="170">
        <v>44868</v>
      </c>
      <c r="AI101" s="165">
        <f t="shared" si="29"/>
        <v>11</v>
      </c>
      <c r="AJ101" s="166">
        <f t="shared" si="30"/>
        <v>3</v>
      </c>
      <c r="AK101" s="165" t="str">
        <f t="shared" si="38"/>
        <v>OPORTUNA</v>
      </c>
      <c r="AM101" s="165" t="str" cm="1">
        <f t="array" aca="1" ref="AM101" ca="1">_xlfn.IFS(AN101&lt;0,"Vencido",AN101=0,"Vence hoy",AN101&lt;4,"Por vencer",AN101&gt;3,"Pendiente")</f>
        <v>Vencido</v>
      </c>
      <c r="AN101" s="166">
        <f t="shared" ca="1" si="39"/>
        <v>-8</v>
      </c>
      <c r="AQ101" s="165">
        <f t="shared" si="31"/>
        <v>10</v>
      </c>
      <c r="AR101" s="165">
        <f t="shared" si="32"/>
        <v>2022</v>
      </c>
      <c r="AS101" s="184">
        <f t="shared" si="33"/>
        <v>31</v>
      </c>
    </row>
    <row r="102" spans="1:45" ht="25.5" customHeight="1">
      <c r="A102" s="165" t="str">
        <f t="shared" si="24"/>
        <v>AU-STD3303</v>
      </c>
      <c r="B102" s="164" t="s">
        <v>49</v>
      </c>
      <c r="C102" s="164" t="str">
        <f>IF(Q102=FILTROS!$G$2,"PT",IF(Q102=FILTROS!$G$3,"RC",IF(Q102=FILTROS!$G$4,"QJ",IF(Q102=FILTROS!$G$5,"FT",IF(Q102=FILTROS!$G$6,"STD","SIN ASIGNAR")))))</f>
        <v>STD</v>
      </c>
      <c r="D102" s="164">
        <v>3303</v>
      </c>
      <c r="E102" s="165" t="s">
        <v>9</v>
      </c>
      <c r="F102" s="165" t="s">
        <v>50</v>
      </c>
      <c r="G102" s="165" t="s">
        <v>660</v>
      </c>
      <c r="H102" s="169" t="s">
        <v>51</v>
      </c>
      <c r="I102" s="169">
        <v>1077966155</v>
      </c>
      <c r="J102" s="171" t="s">
        <v>661</v>
      </c>
      <c r="K102" s="169">
        <v>18</v>
      </c>
      <c r="L102" s="169">
        <v>3204216902</v>
      </c>
      <c r="M102" s="206" t="s">
        <v>278</v>
      </c>
      <c r="N102" s="219" t="s">
        <v>112</v>
      </c>
      <c r="O102" s="220" t="s">
        <v>54</v>
      </c>
      <c r="P102" s="169" t="s">
        <v>55</v>
      </c>
      <c r="Q102" s="169" t="s">
        <v>56</v>
      </c>
      <c r="R102" s="169" t="s">
        <v>57</v>
      </c>
      <c r="S102" s="165" t="s">
        <v>58</v>
      </c>
      <c r="T102" s="169" t="s">
        <v>155</v>
      </c>
      <c r="U102" s="169" t="s">
        <v>662</v>
      </c>
      <c r="V102" s="169" t="s">
        <v>60</v>
      </c>
      <c r="W102" s="170">
        <v>44865</v>
      </c>
      <c r="X102" s="169">
        <v>3</v>
      </c>
      <c r="Y102" s="170">
        <f t="shared" si="25"/>
        <v>44868</v>
      </c>
      <c r="Z102" s="165" t="s">
        <v>61</v>
      </c>
      <c r="AB102" s="168">
        <f t="shared" si="26"/>
        <v>-44865</v>
      </c>
      <c r="AC102" s="167" t="str">
        <f t="shared" si="27"/>
        <v>OPORTUNA</v>
      </c>
      <c r="AD102" s="165" t="str">
        <f t="shared" si="28"/>
        <v>Cerrado</v>
      </c>
      <c r="AE102" s="247" t="s">
        <v>71</v>
      </c>
      <c r="AF102" s="169" t="s">
        <v>65</v>
      </c>
      <c r="AG102" s="165" t="s">
        <v>663</v>
      </c>
      <c r="AH102" s="170">
        <v>44866</v>
      </c>
      <c r="AI102" s="165">
        <f t="shared" si="29"/>
        <v>11</v>
      </c>
      <c r="AJ102" s="166">
        <f t="shared" si="30"/>
        <v>1</v>
      </c>
      <c r="AK102" s="165" t="str">
        <f t="shared" si="38"/>
        <v>OPORTUNA</v>
      </c>
      <c r="AM102" s="165" t="str" cm="1">
        <f t="array" aca="1" ref="AM102" ca="1">_xlfn.IFS(AN102&lt;0,"Vencido",AN102=0,"Vence hoy",AN102&lt;4,"Por vencer",AN102&gt;3,"Pendiente")</f>
        <v>Vencido</v>
      </c>
      <c r="AN102" s="166">
        <f t="shared" ca="1" si="39"/>
        <v>-8</v>
      </c>
      <c r="AQ102" s="165">
        <f t="shared" si="31"/>
        <v>10</v>
      </c>
      <c r="AR102" s="165">
        <f t="shared" si="32"/>
        <v>2022</v>
      </c>
      <c r="AS102" s="184">
        <f t="shared" si="33"/>
        <v>31</v>
      </c>
    </row>
    <row r="103" spans="1:45" ht="25.5" customHeight="1">
      <c r="A103" s="165" t="str">
        <f t="shared" si="24"/>
        <v>AU-STD3304</v>
      </c>
      <c r="B103" s="164" t="s">
        <v>49</v>
      </c>
      <c r="C103" s="164" t="str">
        <f>IF(Q103=FILTROS!$G$2,"PT",IF(Q103=FILTROS!$G$3,"RC",IF(Q103=FILTROS!$G$4,"QJ",IF(Q103=FILTROS!$G$5,"FT",IF(Q103=FILTROS!$G$6,"STD","SIN ASIGNAR")))))</f>
        <v>STD</v>
      </c>
      <c r="D103" s="164">
        <v>3304</v>
      </c>
      <c r="E103" s="165" t="s">
        <v>9</v>
      </c>
      <c r="F103" s="165" t="s">
        <v>92</v>
      </c>
      <c r="H103" s="169" t="s">
        <v>105</v>
      </c>
      <c r="I103" s="169">
        <v>1023882385</v>
      </c>
      <c r="J103" s="171" t="s">
        <v>664</v>
      </c>
      <c r="K103" s="169">
        <v>15</v>
      </c>
      <c r="L103" s="169">
        <v>3142442954</v>
      </c>
      <c r="M103" s="206" t="s">
        <v>665</v>
      </c>
      <c r="N103" s="165" t="s">
        <v>53</v>
      </c>
      <c r="O103" s="214" t="s">
        <v>54</v>
      </c>
      <c r="P103" s="169" t="s">
        <v>55</v>
      </c>
      <c r="Q103" s="169" t="s">
        <v>56</v>
      </c>
      <c r="R103" s="169" t="s">
        <v>57</v>
      </c>
      <c r="S103" s="165" t="s">
        <v>58</v>
      </c>
      <c r="T103" s="169" t="s">
        <v>98</v>
      </c>
      <c r="U103" s="165" t="s">
        <v>666</v>
      </c>
      <c r="V103" s="169" t="s">
        <v>60</v>
      </c>
      <c r="W103" s="170">
        <v>44865</v>
      </c>
      <c r="X103" s="169">
        <v>3</v>
      </c>
      <c r="Y103" s="170">
        <f t="shared" si="25"/>
        <v>44868</v>
      </c>
      <c r="Z103" s="165" t="s">
        <v>61</v>
      </c>
      <c r="AB103" s="168">
        <f t="shared" si="26"/>
        <v>-44865</v>
      </c>
      <c r="AC103" s="167" t="str">
        <f t="shared" si="27"/>
        <v>OPORTUNA</v>
      </c>
      <c r="AD103" s="165" t="str">
        <f t="shared" si="28"/>
        <v>Cerrado</v>
      </c>
      <c r="AE103" s="248" t="s">
        <v>62</v>
      </c>
      <c r="AF103" s="169" t="s">
        <v>66</v>
      </c>
      <c r="AG103" s="165" t="s">
        <v>667</v>
      </c>
      <c r="AH103" s="170">
        <v>44868</v>
      </c>
      <c r="AI103" s="165">
        <f t="shared" si="29"/>
        <v>11</v>
      </c>
      <c r="AJ103" s="166">
        <f t="shared" si="30"/>
        <v>3</v>
      </c>
      <c r="AK103" s="165" t="str">
        <f t="shared" si="38"/>
        <v>OPORTUNA</v>
      </c>
      <c r="AM103" s="165" t="str" cm="1">
        <f t="array" aca="1" ref="AM103" ca="1">_xlfn.IFS(AN103&lt;0,"Vencido",AN103=0,"Vence hoy",AN103&lt;4,"Por vencer",AN103&gt;3,"Pendiente")</f>
        <v>Vencido</v>
      </c>
      <c r="AN103" s="166">
        <f t="shared" ca="1" si="39"/>
        <v>-8</v>
      </c>
      <c r="AQ103" s="165">
        <f t="shared" si="31"/>
        <v>10</v>
      </c>
      <c r="AR103" s="165">
        <f t="shared" si="32"/>
        <v>2022</v>
      </c>
      <c r="AS103" s="184">
        <f t="shared" si="33"/>
        <v>31</v>
      </c>
    </row>
    <row r="104" spans="1:45" ht="25.5" customHeight="1">
      <c r="A104" s="165" t="str">
        <f t="shared" si="24"/>
        <v>AU-STD3305</v>
      </c>
      <c r="B104" s="164" t="s">
        <v>49</v>
      </c>
      <c r="C104" s="164" t="str">
        <f>IF(Q104=FILTROS!$G$2,"PT",IF(Q104=FILTROS!$G$3,"RC",IF(Q104=FILTROS!$G$4,"QJ",IF(Q104=FILTROS!$G$5,"FT",IF(Q104=FILTROS!$G$6,"STD","SIN ASIGNAR")))))</f>
        <v>STD</v>
      </c>
      <c r="D104" s="164">
        <v>3305</v>
      </c>
      <c r="E104" s="165" t="s">
        <v>9</v>
      </c>
      <c r="F104" s="165" t="s">
        <v>82</v>
      </c>
      <c r="H104" s="169" t="s">
        <v>51</v>
      </c>
      <c r="I104" s="169">
        <v>7223691</v>
      </c>
      <c r="J104" s="171" t="s">
        <v>668</v>
      </c>
      <c r="K104" s="169">
        <v>53</v>
      </c>
      <c r="L104" s="169">
        <v>3214515944</v>
      </c>
      <c r="M104" s="206" t="s">
        <v>94</v>
      </c>
      <c r="N104" s="165" t="s">
        <v>53</v>
      </c>
      <c r="O104" s="214" t="s">
        <v>54</v>
      </c>
      <c r="P104" s="169" t="s">
        <v>55</v>
      </c>
      <c r="Q104" s="169" t="s">
        <v>56</v>
      </c>
      <c r="R104" s="169" t="s">
        <v>57</v>
      </c>
      <c r="S104" s="165" t="s">
        <v>58</v>
      </c>
      <c r="T104" s="169" t="s">
        <v>59</v>
      </c>
      <c r="U104" s="169" t="s">
        <v>162</v>
      </c>
      <c r="V104" s="169" t="s">
        <v>60</v>
      </c>
      <c r="W104" s="170">
        <v>44865</v>
      </c>
      <c r="X104" s="169">
        <v>3</v>
      </c>
      <c r="Y104" s="170">
        <f t="shared" si="25"/>
        <v>44868</v>
      </c>
      <c r="Z104" s="165" t="s">
        <v>61</v>
      </c>
      <c r="AB104" s="168">
        <f t="shared" si="26"/>
        <v>-44865</v>
      </c>
      <c r="AC104" s="167" t="str">
        <f t="shared" si="27"/>
        <v>OPORTUNA</v>
      </c>
      <c r="AD104" s="165" t="str">
        <f t="shared" si="28"/>
        <v>Cerrado</v>
      </c>
      <c r="AE104" s="248" t="s">
        <v>62</v>
      </c>
      <c r="AF104" s="169" t="s">
        <v>63</v>
      </c>
      <c r="AG104" s="228" t="s">
        <v>669</v>
      </c>
      <c r="AH104" s="170">
        <v>44867</v>
      </c>
      <c r="AI104" s="165">
        <f t="shared" si="29"/>
        <v>11</v>
      </c>
      <c r="AJ104" s="166">
        <f t="shared" si="30"/>
        <v>2</v>
      </c>
      <c r="AK104" s="165" t="str">
        <f t="shared" si="38"/>
        <v>OPORTUNA</v>
      </c>
      <c r="AM104" s="165" t="str" cm="1">
        <f t="array" aca="1" ref="AM104" ca="1">_xlfn.IFS(AN104&lt;0,"Vencido",AN104=0,"Vence hoy",AN104&lt;4,"Por vencer",AN104&gt;3,"Pendiente")</f>
        <v>Vencido</v>
      </c>
      <c r="AN104" s="166">
        <f t="shared" ca="1" si="39"/>
        <v>-8</v>
      </c>
      <c r="AQ104" s="165">
        <f t="shared" si="31"/>
        <v>10</v>
      </c>
      <c r="AR104" s="165">
        <f t="shared" si="32"/>
        <v>2022</v>
      </c>
      <c r="AS104" s="184">
        <f t="shared" si="33"/>
        <v>31</v>
      </c>
    </row>
    <row r="105" spans="1:45" ht="25.5" customHeight="1">
      <c r="A105" s="165" t="str">
        <f t="shared" si="24"/>
        <v>AU-PT3306</v>
      </c>
      <c r="B105" s="164" t="s">
        <v>49</v>
      </c>
      <c r="C105" s="164" t="str">
        <f>IF(Q105=FILTROS!$G$2,"PT",IF(Q105=FILTROS!$G$3,"RC",IF(Q105=FILTROS!$G$4,"QJ",IF(Q105=FILTROS!$G$5,"FT",IF(Q105=FILTROS!$G$6,"STD","SIN ASIGNAR")))))</f>
        <v>PT</v>
      </c>
      <c r="D105" s="164">
        <v>3306</v>
      </c>
      <c r="E105" s="165" t="s">
        <v>9</v>
      </c>
      <c r="F105" s="165" t="s">
        <v>82</v>
      </c>
      <c r="H105" s="169" t="s">
        <v>51</v>
      </c>
      <c r="I105" s="169">
        <v>41434260</v>
      </c>
      <c r="J105" s="171" t="s">
        <v>670</v>
      </c>
      <c r="K105" s="169">
        <v>74</v>
      </c>
      <c r="L105" s="169">
        <v>3192588610</v>
      </c>
      <c r="M105" s="206" t="s">
        <v>671</v>
      </c>
      <c r="N105" s="165" t="s">
        <v>218</v>
      </c>
      <c r="O105" s="214" t="s">
        <v>73</v>
      </c>
      <c r="P105" s="169" t="s">
        <v>55</v>
      </c>
      <c r="Q105" s="204" t="s">
        <v>84</v>
      </c>
      <c r="R105" s="169" t="s">
        <v>57</v>
      </c>
      <c r="S105" s="165" t="s">
        <v>76</v>
      </c>
      <c r="T105" s="169" t="s">
        <v>90</v>
      </c>
      <c r="U105" s="169" t="s">
        <v>672</v>
      </c>
      <c r="V105" s="169" t="s">
        <v>60</v>
      </c>
      <c r="W105" s="170">
        <v>44865</v>
      </c>
      <c r="X105" s="169">
        <v>2</v>
      </c>
      <c r="Y105" s="170">
        <f t="shared" si="25"/>
        <v>44867</v>
      </c>
      <c r="Z105" s="165" t="s">
        <v>79</v>
      </c>
      <c r="AA105" s="193">
        <v>44866</v>
      </c>
      <c r="AB105" s="168">
        <f t="shared" si="26"/>
        <v>1</v>
      </c>
      <c r="AC105" s="167" t="str">
        <f t="shared" si="27"/>
        <v>OPORTUNA</v>
      </c>
      <c r="AD105" s="165" t="str">
        <f t="shared" si="28"/>
        <v>Cerrado</v>
      </c>
      <c r="AE105" s="248" t="s">
        <v>71</v>
      </c>
      <c r="AF105" s="169" t="s">
        <v>80</v>
      </c>
      <c r="AG105" s="202" t="s">
        <v>673</v>
      </c>
      <c r="AH105" s="170">
        <v>44867</v>
      </c>
      <c r="AI105" s="165">
        <f t="shared" si="29"/>
        <v>11</v>
      </c>
      <c r="AJ105" s="166">
        <f t="shared" si="30"/>
        <v>2</v>
      </c>
      <c r="AK105" s="165" t="e">
        <f>IF(Y105&gt;=AH105,#REF!,#REF!)</f>
        <v>#REF!</v>
      </c>
      <c r="AM105" s="165" t="e" cm="1">
        <f t="array" ref="AM105">_xlfn.IFS(AN105&lt;0,"Vencido",AN105=0,"Vence hoy",AN105&lt;4,"Por vencer",AN105&gt;3,"Pendiente")</f>
        <v>#REF!</v>
      </c>
      <c r="AN105" s="166" t="e">
        <f>Y105-#REF!</f>
        <v>#REF!</v>
      </c>
      <c r="AQ105" s="165">
        <f t="shared" si="31"/>
        <v>10</v>
      </c>
      <c r="AR105" s="165">
        <f t="shared" si="32"/>
        <v>2022</v>
      </c>
      <c r="AS105" s="184">
        <f t="shared" si="33"/>
        <v>31</v>
      </c>
    </row>
    <row r="106" spans="1:45" ht="25.5" customHeight="1">
      <c r="A106" s="165" t="str">
        <f t="shared" si="24"/>
        <v>AU-STD3307</v>
      </c>
      <c r="B106" s="164" t="s">
        <v>49</v>
      </c>
      <c r="C106" s="164" t="str">
        <f>IF(Q106=FILTROS!$G$2,"PT",IF(Q106=FILTROS!$G$3,"RC",IF(Q106=FILTROS!$G$4,"QJ",IF(Q106=FILTROS!$G$5,"FT",IF(Q106=FILTROS!$G$6,"STD","SIN ASIGNAR")))))</f>
        <v>STD</v>
      </c>
      <c r="D106" s="164">
        <v>3307</v>
      </c>
      <c r="E106" s="165" t="s">
        <v>9</v>
      </c>
      <c r="F106" s="165" t="s">
        <v>50</v>
      </c>
      <c r="H106" s="169" t="s">
        <v>51</v>
      </c>
      <c r="I106" s="169">
        <v>3014965</v>
      </c>
      <c r="J106" s="171" t="s">
        <v>674</v>
      </c>
      <c r="K106" s="169">
        <v>72</v>
      </c>
      <c r="L106" s="169">
        <v>3156645501</v>
      </c>
      <c r="M106" s="206" t="s">
        <v>103</v>
      </c>
      <c r="N106" s="165" t="s">
        <v>53</v>
      </c>
      <c r="O106" s="214" t="s">
        <v>54</v>
      </c>
      <c r="P106" s="169" t="s">
        <v>55</v>
      </c>
      <c r="Q106" s="169" t="s">
        <v>56</v>
      </c>
      <c r="R106" s="169" t="s">
        <v>57</v>
      </c>
      <c r="S106" s="165" t="s">
        <v>58</v>
      </c>
      <c r="T106" s="169" t="s">
        <v>59</v>
      </c>
      <c r="U106" s="169" t="s">
        <v>675</v>
      </c>
      <c r="V106" s="169" t="s">
        <v>60</v>
      </c>
      <c r="W106" s="170">
        <v>44865</v>
      </c>
      <c r="X106" s="169">
        <v>3</v>
      </c>
      <c r="Y106" s="170">
        <f t="shared" si="25"/>
        <v>44868</v>
      </c>
      <c r="Z106" s="165" t="s">
        <v>61</v>
      </c>
      <c r="AA106" s="203"/>
      <c r="AB106" s="168">
        <f t="shared" si="26"/>
        <v>-44865</v>
      </c>
      <c r="AC106" s="167" t="str">
        <f t="shared" si="27"/>
        <v>OPORTUNA</v>
      </c>
      <c r="AD106" s="165" t="str">
        <f t="shared" si="28"/>
        <v>Cerrado</v>
      </c>
      <c r="AE106" s="248" t="s">
        <v>62</v>
      </c>
      <c r="AF106" s="169" t="s">
        <v>65</v>
      </c>
      <c r="AG106" s="165" t="s">
        <v>676</v>
      </c>
      <c r="AH106" s="170">
        <v>44868</v>
      </c>
      <c r="AI106" s="165">
        <f t="shared" si="29"/>
        <v>11</v>
      </c>
      <c r="AJ106" s="166">
        <f t="shared" si="30"/>
        <v>3</v>
      </c>
      <c r="AK106" s="165" t="str">
        <f t="shared" ref="AK106:AK107" si="40">IF(Y106&gt;=AH106,$AP$4,$AP$5)</f>
        <v>OPORTUNA</v>
      </c>
      <c r="AM106" s="165" t="str" cm="1">
        <f t="array" aca="1" ref="AM106" ca="1">_xlfn.IFS(AN106&lt;0,"Vencido",AN106=0,"Vence hoy",AN106&lt;4,"Por vencer",AN106&gt;3,"Pendiente")</f>
        <v>Vencido</v>
      </c>
      <c r="AN106" s="166">
        <f t="shared" ref="AN106:AN107" ca="1" si="41">Y106-$AP$2</f>
        <v>-8</v>
      </c>
      <c r="AQ106" s="165">
        <f t="shared" si="31"/>
        <v>10</v>
      </c>
      <c r="AR106" s="165">
        <f t="shared" si="32"/>
        <v>2022</v>
      </c>
      <c r="AS106" s="184">
        <f t="shared" si="33"/>
        <v>31</v>
      </c>
    </row>
    <row r="107" spans="1:45" ht="25.5" customHeight="1">
      <c r="A107" s="165" t="str">
        <f t="shared" si="24"/>
        <v>AU-STD3309</v>
      </c>
      <c r="B107" s="164" t="s">
        <v>49</v>
      </c>
      <c r="C107" s="164" t="str">
        <f>IF(Q107=FILTROS!$G$2,"PT",IF(Q107=FILTROS!$G$3,"RC",IF(Q107=FILTROS!$G$4,"QJ",IF(Q107=FILTROS!$G$5,"FT",IF(Q107=FILTROS!$G$6,"STD","SIN ASIGNAR")))))</f>
        <v>STD</v>
      </c>
      <c r="D107" s="164">
        <v>3309</v>
      </c>
      <c r="E107" s="165" t="s">
        <v>9</v>
      </c>
      <c r="F107" s="165" t="s">
        <v>82</v>
      </c>
      <c r="H107" s="169" t="s">
        <v>51</v>
      </c>
      <c r="I107" s="169">
        <v>79716344</v>
      </c>
      <c r="J107" s="171" t="s">
        <v>677</v>
      </c>
      <c r="K107" s="169">
        <v>46</v>
      </c>
      <c r="L107" s="169">
        <v>3183366034</v>
      </c>
      <c r="M107" s="206" t="s">
        <v>678</v>
      </c>
      <c r="N107" s="165" t="s">
        <v>53</v>
      </c>
      <c r="O107" s="214" t="s">
        <v>54</v>
      </c>
      <c r="P107" s="169" t="s">
        <v>55</v>
      </c>
      <c r="Q107" s="169" t="s">
        <v>56</v>
      </c>
      <c r="R107" s="169" t="s">
        <v>57</v>
      </c>
      <c r="S107" s="165" t="s">
        <v>58</v>
      </c>
      <c r="T107" s="169" t="s">
        <v>59</v>
      </c>
      <c r="U107" s="169" t="s">
        <v>679</v>
      </c>
      <c r="V107" s="169" t="s">
        <v>60</v>
      </c>
      <c r="W107" s="170">
        <v>44865</v>
      </c>
      <c r="X107" s="169">
        <v>3</v>
      </c>
      <c r="Y107" s="170">
        <f t="shared" si="25"/>
        <v>44868</v>
      </c>
      <c r="Z107" s="165" t="s">
        <v>61</v>
      </c>
      <c r="AB107" s="168">
        <f t="shared" si="26"/>
        <v>-44865</v>
      </c>
      <c r="AC107" s="167" t="str">
        <f t="shared" si="27"/>
        <v>OPORTUNA</v>
      </c>
      <c r="AD107" s="165" t="str">
        <f t="shared" si="28"/>
        <v>Cerrado</v>
      </c>
      <c r="AE107" s="248" t="s">
        <v>62</v>
      </c>
      <c r="AF107" s="169" t="s">
        <v>63</v>
      </c>
      <c r="AG107" s="165" t="s">
        <v>680</v>
      </c>
      <c r="AH107" s="170">
        <v>44867</v>
      </c>
      <c r="AI107" s="165">
        <f t="shared" si="29"/>
        <v>11</v>
      </c>
      <c r="AJ107" s="166">
        <f t="shared" si="30"/>
        <v>2</v>
      </c>
      <c r="AK107" s="165" t="str">
        <f t="shared" si="40"/>
        <v>OPORTUNA</v>
      </c>
      <c r="AM107" s="165" t="str" cm="1">
        <f t="array" aca="1" ref="AM107" ca="1">_xlfn.IFS(AN107&lt;0,"Vencido",AN107=0,"Vence hoy",AN107&lt;4,"Por vencer",AN107&gt;3,"Pendiente")</f>
        <v>Vencido</v>
      </c>
      <c r="AN107" s="166">
        <f t="shared" ca="1" si="41"/>
        <v>-8</v>
      </c>
      <c r="AQ107" s="165">
        <f t="shared" si="31"/>
        <v>10</v>
      </c>
      <c r="AR107" s="165">
        <f t="shared" si="32"/>
        <v>2022</v>
      </c>
      <c r="AS107" s="184">
        <f t="shared" si="33"/>
        <v>31</v>
      </c>
    </row>
    <row r="108" spans="1:45" ht="25.5" customHeight="1">
      <c r="A108" s="165" t="str">
        <f t="shared" si="24"/>
        <v>AU-RC3310</v>
      </c>
      <c r="B108" s="164" t="s">
        <v>49</v>
      </c>
      <c r="C108" s="164" t="str">
        <f>IF(Q108=FILTROS!$G$2,"PT",IF(Q108=FILTROS!$G$3,"RC",IF(Q108=FILTROS!$G$4,"QJ",IF(Q108=FILTROS!$G$5,"FT",IF(Q108=FILTROS!$G$6,"STD","SIN ASIGNAR")))))</f>
        <v>RC</v>
      </c>
      <c r="D108" s="164">
        <v>3310</v>
      </c>
      <c r="E108" s="165" t="s">
        <v>9</v>
      </c>
      <c r="F108" s="165" t="s">
        <v>82</v>
      </c>
      <c r="H108" s="169" t="s">
        <v>51</v>
      </c>
      <c r="I108" s="169">
        <v>51998534</v>
      </c>
      <c r="J108" s="171" t="s">
        <v>283</v>
      </c>
      <c r="K108" s="169">
        <v>52</v>
      </c>
      <c r="L108" s="169">
        <v>3187290672</v>
      </c>
      <c r="M108" s="63" t="s">
        <v>284</v>
      </c>
      <c r="N108" s="165" t="s">
        <v>142</v>
      </c>
      <c r="O108" s="214" t="s">
        <v>192</v>
      </c>
      <c r="P108" s="169" t="s">
        <v>55</v>
      </c>
      <c r="Q108" s="169" t="s">
        <v>123</v>
      </c>
      <c r="R108" s="169" t="s">
        <v>57</v>
      </c>
      <c r="S108" s="165" t="s">
        <v>193</v>
      </c>
      <c r="T108" s="169" t="s">
        <v>194</v>
      </c>
      <c r="U108" s="169" t="s">
        <v>681</v>
      </c>
      <c r="V108" s="169" t="s">
        <v>60</v>
      </c>
      <c r="W108" s="170">
        <v>44865</v>
      </c>
      <c r="X108" s="169">
        <v>3</v>
      </c>
      <c r="Y108" s="170">
        <f t="shared" si="25"/>
        <v>44868</v>
      </c>
      <c r="Z108" s="165" t="s">
        <v>202</v>
      </c>
      <c r="AA108" s="192">
        <v>44869</v>
      </c>
      <c r="AB108" s="168">
        <f t="shared" si="26"/>
        <v>4</v>
      </c>
      <c r="AC108" s="167" t="str">
        <f t="shared" si="27"/>
        <v>NO OPORTUNA</v>
      </c>
      <c r="AD108" s="165" t="str">
        <f t="shared" si="28"/>
        <v>Cerrado</v>
      </c>
      <c r="AE108" s="248" t="s">
        <v>71</v>
      </c>
      <c r="AF108" s="169" t="s">
        <v>65</v>
      </c>
      <c r="AG108" s="165" t="s">
        <v>682</v>
      </c>
      <c r="AH108" s="170">
        <v>44869</v>
      </c>
      <c r="AI108" s="165">
        <f t="shared" si="29"/>
        <v>11</v>
      </c>
      <c r="AJ108" s="166">
        <f t="shared" si="30"/>
        <v>4</v>
      </c>
      <c r="AK108" s="165" t="e">
        <f>IF(Y108&gt;=AH108,#REF!,#REF!)</f>
        <v>#REF!</v>
      </c>
      <c r="AM108" s="165" t="e" cm="1">
        <f t="array" ref="AM108">_xlfn.IFS(AN108&lt;0,"Vencido",AN108=0,"Vence hoy",AN108&lt;4,"Por vencer",AN108&gt;3,"Pendiente")</f>
        <v>#REF!</v>
      </c>
      <c r="AN108" s="166" t="e">
        <f>Y108-#REF!</f>
        <v>#REF!</v>
      </c>
      <c r="AQ108" s="165">
        <f t="shared" si="31"/>
        <v>10</v>
      </c>
      <c r="AR108" s="165">
        <f t="shared" si="32"/>
        <v>2022</v>
      </c>
      <c r="AS108" s="184">
        <f t="shared" si="33"/>
        <v>31</v>
      </c>
    </row>
    <row r="109" spans="1:45" ht="25.5" customHeight="1">
      <c r="A109" s="165" t="str">
        <f t="shared" si="24"/>
        <v>AU-STD3311</v>
      </c>
      <c r="B109" s="164" t="s">
        <v>49</v>
      </c>
      <c r="C109" s="164" t="str">
        <f>IF(Q109=FILTROS!$G$2,"PT",IF(Q109=FILTROS!$G$3,"RC",IF(Q109=FILTROS!$G$4,"QJ",IF(Q109=FILTROS!$G$5,"FT",IF(Q109=FILTROS!$G$6,"STD","SIN ASIGNAR")))))</f>
        <v>STD</v>
      </c>
      <c r="D109" s="164">
        <v>3311</v>
      </c>
      <c r="E109" s="165" t="s">
        <v>9</v>
      </c>
      <c r="F109" s="165" t="s">
        <v>50</v>
      </c>
      <c r="H109" s="169" t="s">
        <v>51</v>
      </c>
      <c r="I109" s="169">
        <v>17057245</v>
      </c>
      <c r="J109" s="171" t="s">
        <v>683</v>
      </c>
      <c r="K109" s="169">
        <v>81</v>
      </c>
      <c r="L109" s="169">
        <v>3134671493</v>
      </c>
      <c r="M109" s="63" t="s">
        <v>116</v>
      </c>
      <c r="N109" s="165" t="s">
        <v>72</v>
      </c>
      <c r="O109" s="214" t="s">
        <v>73</v>
      </c>
      <c r="P109" s="169" t="s">
        <v>55</v>
      </c>
      <c r="Q109" s="169" t="s">
        <v>56</v>
      </c>
      <c r="R109" s="169" t="s">
        <v>57</v>
      </c>
      <c r="S109" s="165" t="s">
        <v>58</v>
      </c>
      <c r="T109" s="169" t="s">
        <v>274</v>
      </c>
      <c r="U109" s="169" t="s">
        <v>684</v>
      </c>
      <c r="V109" s="169" t="s">
        <v>60</v>
      </c>
      <c r="W109" s="170">
        <v>44865</v>
      </c>
      <c r="X109" s="169">
        <v>2</v>
      </c>
      <c r="Y109" s="170">
        <f t="shared" si="25"/>
        <v>44867</v>
      </c>
      <c r="Z109" s="165" t="s">
        <v>79</v>
      </c>
      <c r="AA109" s="192">
        <v>44866</v>
      </c>
      <c r="AB109" s="168">
        <f t="shared" si="26"/>
        <v>1</v>
      </c>
      <c r="AC109" s="167" t="str">
        <f t="shared" si="27"/>
        <v>OPORTUNA</v>
      </c>
      <c r="AD109" s="165" t="str">
        <f t="shared" si="28"/>
        <v>Cerrado</v>
      </c>
      <c r="AE109" s="248" t="s">
        <v>62</v>
      </c>
      <c r="AF109" s="169" t="s">
        <v>80</v>
      </c>
      <c r="AG109" s="197" t="s">
        <v>685</v>
      </c>
      <c r="AH109" s="170">
        <v>44868</v>
      </c>
      <c r="AI109" s="165">
        <f t="shared" si="29"/>
        <v>11</v>
      </c>
      <c r="AJ109" s="166">
        <f t="shared" si="30"/>
        <v>3</v>
      </c>
      <c r="AK109" s="165" t="e">
        <f>IF(Y109&gt;=AH109,#REF!,#REF!)</f>
        <v>#REF!</v>
      </c>
      <c r="AM109" s="165" t="e" cm="1">
        <f t="array" ref="AM109">_xlfn.IFS(AN109&lt;0,"Vencido",AN109=0,"Vence hoy",AN109&lt;4,"Por vencer",AN109&gt;3,"Pendiente")</f>
        <v>#REF!</v>
      </c>
      <c r="AN109" s="166" t="e">
        <f>Y109-#REF!</f>
        <v>#REF!</v>
      </c>
      <c r="AQ109" s="165">
        <f t="shared" si="31"/>
        <v>10</v>
      </c>
      <c r="AR109" s="165">
        <f t="shared" si="32"/>
        <v>2022</v>
      </c>
      <c r="AS109" s="184">
        <f t="shared" si="33"/>
        <v>31</v>
      </c>
    </row>
    <row r="110" spans="1:45" ht="25.5" customHeight="1">
      <c r="A110" s="165" t="str">
        <f t="shared" si="24"/>
        <v>AU-PT3312</v>
      </c>
      <c r="B110" s="164" t="s">
        <v>49</v>
      </c>
      <c r="C110" s="164" t="str">
        <f>IF(Q110=FILTROS!$G$2,"PT",IF(Q110=FILTROS!$G$3,"RC",IF(Q110=FILTROS!$G$4,"QJ",IF(Q110=FILTROS!$G$5,"FT",IF(Q110=FILTROS!$G$6,"STD","SIN ASIGNAR")))))</f>
        <v>PT</v>
      </c>
      <c r="D110" s="164">
        <v>3312</v>
      </c>
      <c r="E110" s="165" t="s">
        <v>9</v>
      </c>
      <c r="F110" s="165" t="s">
        <v>82</v>
      </c>
      <c r="H110" s="169" t="s">
        <v>51</v>
      </c>
      <c r="I110" s="169">
        <v>17023485</v>
      </c>
      <c r="J110" s="171" t="s">
        <v>686</v>
      </c>
      <c r="K110" s="169">
        <v>99</v>
      </c>
      <c r="L110" s="169">
        <v>3204747721</v>
      </c>
      <c r="M110" s="63" t="s">
        <v>687</v>
      </c>
      <c r="N110" s="165" t="s">
        <v>72</v>
      </c>
      <c r="O110" s="214" t="s">
        <v>73</v>
      </c>
      <c r="P110" s="169" t="s">
        <v>55</v>
      </c>
      <c r="Q110" s="169" t="s">
        <v>84</v>
      </c>
      <c r="R110" s="169" t="s">
        <v>57</v>
      </c>
      <c r="S110" s="165" t="s">
        <v>85</v>
      </c>
      <c r="T110" s="169" t="s">
        <v>86</v>
      </c>
      <c r="U110" s="169" t="s">
        <v>688</v>
      </c>
      <c r="V110" s="169" t="s">
        <v>60</v>
      </c>
      <c r="W110" s="170">
        <v>44865</v>
      </c>
      <c r="X110" s="169">
        <v>3</v>
      </c>
      <c r="Y110" s="170">
        <f t="shared" si="25"/>
        <v>44868</v>
      </c>
      <c r="Z110" s="165" t="s">
        <v>61</v>
      </c>
      <c r="AB110" s="168">
        <f t="shared" si="26"/>
        <v>-44865</v>
      </c>
      <c r="AC110" s="167" t="str">
        <f t="shared" si="27"/>
        <v>OPORTUNA</v>
      </c>
      <c r="AD110" s="165" t="str">
        <f t="shared" si="28"/>
        <v>Cerrado</v>
      </c>
      <c r="AE110" s="247" t="s">
        <v>71</v>
      </c>
      <c r="AF110" s="169" t="s">
        <v>87</v>
      </c>
      <c r="AG110" s="169" t="s">
        <v>689</v>
      </c>
      <c r="AH110" s="170">
        <v>44868</v>
      </c>
      <c r="AI110" s="165">
        <f t="shared" si="29"/>
        <v>11</v>
      </c>
      <c r="AJ110" s="166">
        <f t="shared" si="30"/>
        <v>3</v>
      </c>
      <c r="AK110" s="165" t="e">
        <f>IF(Y110&gt;=AH110,#REF!,#REF!)</f>
        <v>#REF!</v>
      </c>
      <c r="AM110" s="165" t="e" cm="1">
        <f t="array" ref="AM110">_xlfn.IFS(AN110&lt;0,"Vencido",AN110=0,"Vence hoy",AN110&lt;4,"Por vencer",AN110&gt;3,"Pendiente")</f>
        <v>#REF!</v>
      </c>
      <c r="AN110" s="166" t="e">
        <f>Y110-#REF!</f>
        <v>#REF!</v>
      </c>
      <c r="AQ110" s="165">
        <f t="shared" si="31"/>
        <v>10</v>
      </c>
      <c r="AR110" s="165">
        <f t="shared" si="32"/>
        <v>2022</v>
      </c>
      <c r="AS110" s="184">
        <f t="shared" si="33"/>
        <v>31</v>
      </c>
    </row>
    <row r="111" spans="1:45" ht="25.5" customHeight="1">
      <c r="A111" s="165" t="str">
        <f t="shared" si="24"/>
        <v>AU-STD3313</v>
      </c>
      <c r="B111" s="164" t="s">
        <v>49</v>
      </c>
      <c r="C111" s="164" t="str">
        <f>IF(Q111=FILTROS!$G$2,"PT",IF(Q111=FILTROS!$G$3,"RC",IF(Q111=FILTROS!$G$4,"QJ",IF(Q111=FILTROS!$G$5,"FT",IF(Q111=FILTROS!$G$6,"STD","SIN ASIGNAR")))))</f>
        <v>STD</v>
      </c>
      <c r="D111" s="164">
        <v>3313</v>
      </c>
      <c r="E111" s="165" t="s">
        <v>9</v>
      </c>
      <c r="F111" s="165" t="s">
        <v>50</v>
      </c>
      <c r="G111" s="165" t="s">
        <v>690</v>
      </c>
      <c r="H111" s="169" t="s">
        <v>51</v>
      </c>
      <c r="I111" s="169">
        <v>17136919</v>
      </c>
      <c r="J111" s="171" t="s">
        <v>691</v>
      </c>
      <c r="K111" s="169">
        <v>77</v>
      </c>
      <c r="L111" s="169">
        <v>3132689411</v>
      </c>
      <c r="M111" s="63" t="s">
        <v>692</v>
      </c>
      <c r="N111" s="165" t="s">
        <v>53</v>
      </c>
      <c r="O111" s="214" t="s">
        <v>54</v>
      </c>
      <c r="P111" s="169" t="s">
        <v>55</v>
      </c>
      <c r="Q111" s="169" t="s">
        <v>56</v>
      </c>
      <c r="R111" s="169" t="s">
        <v>57</v>
      </c>
      <c r="S111" s="165" t="s">
        <v>58</v>
      </c>
      <c r="T111" s="169" t="s">
        <v>59</v>
      </c>
      <c r="U111" s="169" t="s">
        <v>162</v>
      </c>
      <c r="V111" s="169" t="s">
        <v>60</v>
      </c>
      <c r="W111" s="170">
        <v>44865</v>
      </c>
      <c r="X111" s="169">
        <v>3</v>
      </c>
      <c r="Y111" s="170">
        <f t="shared" si="25"/>
        <v>44868</v>
      </c>
      <c r="Z111" s="165" t="s">
        <v>61</v>
      </c>
      <c r="AB111" s="168">
        <f t="shared" si="26"/>
        <v>-44865</v>
      </c>
      <c r="AC111" s="167" t="str">
        <f t="shared" si="27"/>
        <v>OPORTUNA</v>
      </c>
      <c r="AD111" s="165" t="str">
        <f t="shared" si="28"/>
        <v>Cerrado</v>
      </c>
      <c r="AE111" s="248" t="s">
        <v>62</v>
      </c>
      <c r="AF111" s="169" t="s">
        <v>66</v>
      </c>
      <c r="AG111" s="165" t="s">
        <v>693</v>
      </c>
      <c r="AH111" s="170">
        <v>44868</v>
      </c>
      <c r="AI111" s="165">
        <f t="shared" si="29"/>
        <v>11</v>
      </c>
      <c r="AJ111" s="166">
        <f t="shared" si="30"/>
        <v>3</v>
      </c>
      <c r="AK111" s="165" t="str">
        <f t="shared" ref="AK111:AK135" si="42">IF(Y111&gt;=AH111,$AP$4,$AP$5)</f>
        <v>OPORTUNA</v>
      </c>
      <c r="AM111" s="165" t="str" cm="1">
        <f t="array" aca="1" ref="AM111" ca="1">_xlfn.IFS(AN111&lt;0,"Vencido",AN111=0,"Vence hoy",AN111&lt;4,"Por vencer",AN111&gt;3,"Pendiente")</f>
        <v>Vencido</v>
      </c>
      <c r="AN111" s="166">
        <f t="shared" ref="AN111:AN135" ca="1" si="43">Y111-$AP$2</f>
        <v>-8</v>
      </c>
      <c r="AQ111" s="165">
        <f t="shared" si="31"/>
        <v>10</v>
      </c>
      <c r="AR111" s="165">
        <f t="shared" si="32"/>
        <v>2022</v>
      </c>
      <c r="AS111" s="184">
        <f t="shared" si="33"/>
        <v>31</v>
      </c>
    </row>
    <row r="112" spans="1:45" ht="25.5" customHeight="1">
      <c r="A112" s="165" t="str">
        <f t="shared" si="24"/>
        <v>AU-STD3314</v>
      </c>
      <c r="B112" s="164" t="s">
        <v>49</v>
      </c>
      <c r="C112" s="164" t="str">
        <f>IF(Q112=FILTROS!$G$2,"PT",IF(Q112=FILTROS!$G$3,"RC",IF(Q112=FILTROS!$G$4,"QJ",IF(Q112=FILTROS!$G$5,"FT",IF(Q112=FILTROS!$G$6,"STD","SIN ASIGNAR")))))</f>
        <v>STD</v>
      </c>
      <c r="D112" s="164">
        <v>3314</v>
      </c>
      <c r="E112" s="165" t="s">
        <v>9</v>
      </c>
      <c r="F112" s="165" t="s">
        <v>50</v>
      </c>
      <c r="H112" s="169" t="s">
        <v>160</v>
      </c>
      <c r="I112" s="169">
        <v>5700720</v>
      </c>
      <c r="J112" s="171" t="s">
        <v>694</v>
      </c>
      <c r="K112" s="169">
        <v>12</v>
      </c>
      <c r="L112" s="169">
        <v>3213068130</v>
      </c>
      <c r="M112" s="63" t="s">
        <v>144</v>
      </c>
      <c r="N112" s="165" t="s">
        <v>53</v>
      </c>
      <c r="O112" s="214" t="s">
        <v>54</v>
      </c>
      <c r="P112" s="169" t="s">
        <v>55</v>
      </c>
      <c r="Q112" s="169" t="s">
        <v>56</v>
      </c>
      <c r="R112" s="169" t="s">
        <v>57</v>
      </c>
      <c r="S112" s="165" t="s">
        <v>58</v>
      </c>
      <c r="T112" s="169" t="s">
        <v>98</v>
      </c>
      <c r="U112" s="169" t="s">
        <v>695</v>
      </c>
      <c r="V112" s="169" t="s">
        <v>60</v>
      </c>
      <c r="W112" s="170">
        <v>44865</v>
      </c>
      <c r="X112" s="169">
        <v>3</v>
      </c>
      <c r="Y112" s="170">
        <f t="shared" si="25"/>
        <v>44868</v>
      </c>
      <c r="Z112" s="165" t="s">
        <v>61</v>
      </c>
      <c r="AB112" s="168">
        <f t="shared" si="26"/>
        <v>-44865</v>
      </c>
      <c r="AC112" s="167" t="str">
        <f t="shared" si="27"/>
        <v>OPORTUNA</v>
      </c>
      <c r="AD112" s="165" t="str">
        <f t="shared" si="28"/>
        <v>Cerrado</v>
      </c>
      <c r="AE112" s="248" t="s">
        <v>62</v>
      </c>
      <c r="AF112" s="169" t="s">
        <v>63</v>
      </c>
      <c r="AG112" s="228" t="s">
        <v>696</v>
      </c>
      <c r="AH112" s="170">
        <v>44867</v>
      </c>
      <c r="AI112" s="165">
        <f t="shared" si="29"/>
        <v>11</v>
      </c>
      <c r="AJ112" s="166">
        <f t="shared" si="30"/>
        <v>2</v>
      </c>
      <c r="AK112" s="165" t="str">
        <f t="shared" si="42"/>
        <v>OPORTUNA</v>
      </c>
      <c r="AM112" s="165" t="str" cm="1">
        <f t="array" aca="1" ref="AM112" ca="1">_xlfn.IFS(AN112&lt;0,"Vencido",AN112=0,"Vence hoy",AN112&lt;4,"Por vencer",AN112&gt;3,"Pendiente")</f>
        <v>Vencido</v>
      </c>
      <c r="AN112" s="166">
        <f t="shared" ca="1" si="43"/>
        <v>-8</v>
      </c>
      <c r="AQ112" s="165">
        <f t="shared" si="31"/>
        <v>10</v>
      </c>
      <c r="AR112" s="165">
        <f t="shared" si="32"/>
        <v>2022</v>
      </c>
      <c r="AS112" s="184">
        <f t="shared" si="33"/>
        <v>31</v>
      </c>
    </row>
    <row r="113" spans="1:45" ht="25.5" customHeight="1">
      <c r="A113" s="165" t="str">
        <f t="shared" si="24"/>
        <v>AU-STD3315</v>
      </c>
      <c r="B113" s="164" t="s">
        <v>49</v>
      </c>
      <c r="C113" s="164" t="str">
        <f>IF(Q113=FILTROS!$G$2,"PT",IF(Q113=FILTROS!$G$3,"RC",IF(Q113=FILTROS!$G$4,"QJ",IF(Q113=FILTROS!$G$5,"FT",IF(Q113=FILTROS!$G$6,"STD","SIN ASIGNAR")))))</f>
        <v>STD</v>
      </c>
      <c r="D113" s="164">
        <v>3315</v>
      </c>
      <c r="E113" s="165" t="s">
        <v>9</v>
      </c>
      <c r="F113" s="165" t="s">
        <v>82</v>
      </c>
      <c r="H113" s="169" t="s">
        <v>51</v>
      </c>
      <c r="I113" s="240">
        <v>79292859</v>
      </c>
      <c r="J113" s="171" t="s">
        <v>167</v>
      </c>
      <c r="K113" s="169">
        <v>61</v>
      </c>
      <c r="L113" s="169">
        <v>3102426902</v>
      </c>
      <c r="M113" s="63" t="s">
        <v>697</v>
      </c>
      <c r="N113" s="165" t="s">
        <v>53</v>
      </c>
      <c r="O113" s="214" t="s">
        <v>54</v>
      </c>
      <c r="P113" s="169" t="s">
        <v>55</v>
      </c>
      <c r="Q113" s="169" t="s">
        <v>56</v>
      </c>
      <c r="R113" s="169" t="s">
        <v>57</v>
      </c>
      <c r="S113" s="165" t="s">
        <v>58</v>
      </c>
      <c r="T113" s="169" t="s">
        <v>59</v>
      </c>
      <c r="U113" s="169" t="s">
        <v>698</v>
      </c>
      <c r="V113" s="169" t="s">
        <v>60</v>
      </c>
      <c r="W113" s="170">
        <v>44865</v>
      </c>
      <c r="X113" s="169">
        <v>3</v>
      </c>
      <c r="Y113" s="170">
        <f t="shared" si="25"/>
        <v>44868</v>
      </c>
      <c r="Z113" s="165" t="s">
        <v>61</v>
      </c>
      <c r="AB113" s="168">
        <f t="shared" si="26"/>
        <v>-44865</v>
      </c>
      <c r="AC113" s="167" t="str">
        <f t="shared" si="27"/>
        <v>OPORTUNA</v>
      </c>
      <c r="AD113" s="165" t="str">
        <f t="shared" si="28"/>
        <v>Cerrado</v>
      </c>
      <c r="AE113" s="248" t="s">
        <v>62</v>
      </c>
      <c r="AF113" s="169" t="s">
        <v>65</v>
      </c>
      <c r="AG113" s="165" t="s">
        <v>699</v>
      </c>
      <c r="AH113" s="170">
        <v>44868</v>
      </c>
      <c r="AI113" s="165">
        <f t="shared" si="29"/>
        <v>11</v>
      </c>
      <c r="AJ113" s="166">
        <f t="shared" si="30"/>
        <v>3</v>
      </c>
      <c r="AK113" s="165" t="str">
        <f t="shared" si="42"/>
        <v>OPORTUNA</v>
      </c>
      <c r="AM113" s="165" t="str" cm="1">
        <f t="array" aca="1" ref="AM113" ca="1">_xlfn.IFS(AN113&lt;0,"Vencido",AN113=0,"Vence hoy",AN113&lt;4,"Por vencer",AN113&gt;3,"Pendiente")</f>
        <v>Vencido</v>
      </c>
      <c r="AN113" s="166">
        <f t="shared" ca="1" si="43"/>
        <v>-8</v>
      </c>
      <c r="AQ113" s="165">
        <f t="shared" si="31"/>
        <v>10</v>
      </c>
      <c r="AR113" s="165">
        <f t="shared" si="32"/>
        <v>2022</v>
      </c>
      <c r="AS113" s="184">
        <f t="shared" si="33"/>
        <v>31</v>
      </c>
    </row>
    <row r="114" spans="1:45" ht="25.5" customHeight="1">
      <c r="A114" s="165" t="str">
        <f t="shared" si="24"/>
        <v>AU-STD3316</v>
      </c>
      <c r="B114" s="164" t="s">
        <v>49</v>
      </c>
      <c r="C114" s="164" t="str">
        <f>IF(Q114=FILTROS!$G$2,"PT",IF(Q114=FILTROS!$G$3,"RC",IF(Q114=FILTROS!$G$4,"QJ",IF(Q114=FILTROS!$G$5,"FT",IF(Q114=FILTROS!$G$6,"STD","SIN ASIGNAR")))))</f>
        <v>STD</v>
      </c>
      <c r="D114" s="164">
        <v>3316</v>
      </c>
      <c r="E114" s="165" t="s">
        <v>9</v>
      </c>
      <c r="F114" s="165" t="s">
        <v>92</v>
      </c>
      <c r="H114" s="169" t="s">
        <v>105</v>
      </c>
      <c r="I114" s="169">
        <v>1025537998</v>
      </c>
      <c r="J114" s="171" t="s">
        <v>242</v>
      </c>
      <c r="K114" s="169">
        <v>14</v>
      </c>
      <c r="L114" s="169">
        <v>3115240617</v>
      </c>
      <c r="M114" s="63" t="s">
        <v>243</v>
      </c>
      <c r="N114" s="165" t="s">
        <v>53</v>
      </c>
      <c r="O114" s="214" t="s">
        <v>54</v>
      </c>
      <c r="P114" s="169" t="s">
        <v>55</v>
      </c>
      <c r="Q114" s="169" t="s">
        <v>56</v>
      </c>
      <c r="R114" s="169" t="s">
        <v>57</v>
      </c>
      <c r="S114" s="165" t="s">
        <v>58</v>
      </c>
      <c r="T114" s="169" t="s">
        <v>98</v>
      </c>
      <c r="U114" s="169" t="s">
        <v>700</v>
      </c>
      <c r="V114" s="169" t="s">
        <v>60</v>
      </c>
      <c r="W114" s="170">
        <v>44865</v>
      </c>
      <c r="X114" s="169">
        <v>3</v>
      </c>
      <c r="Y114" s="170">
        <f t="shared" si="25"/>
        <v>44868</v>
      </c>
      <c r="Z114" s="165" t="s">
        <v>61</v>
      </c>
      <c r="AB114" s="168">
        <f t="shared" si="26"/>
        <v>-44865</v>
      </c>
      <c r="AC114" s="167" t="str">
        <f t="shared" si="27"/>
        <v>OPORTUNA</v>
      </c>
      <c r="AD114" s="165" t="str">
        <f t="shared" si="28"/>
        <v>Cerrado</v>
      </c>
      <c r="AE114" s="248" t="s">
        <v>71</v>
      </c>
      <c r="AF114" s="169" t="s">
        <v>66</v>
      </c>
      <c r="AG114" s="165" t="s">
        <v>701</v>
      </c>
      <c r="AH114" s="170">
        <v>44868</v>
      </c>
      <c r="AI114" s="165">
        <f t="shared" si="29"/>
        <v>11</v>
      </c>
      <c r="AJ114" s="166">
        <f t="shared" si="30"/>
        <v>3</v>
      </c>
      <c r="AK114" s="165" t="str">
        <f t="shared" si="42"/>
        <v>OPORTUNA</v>
      </c>
      <c r="AM114" s="165" t="str" cm="1">
        <f t="array" aca="1" ref="AM114" ca="1">_xlfn.IFS(AN114&lt;0,"Vencido",AN114=0,"Vence hoy",AN114&lt;4,"Por vencer",AN114&gt;3,"Pendiente")</f>
        <v>Vencido</v>
      </c>
      <c r="AN114" s="166">
        <f t="shared" ca="1" si="43"/>
        <v>-8</v>
      </c>
      <c r="AQ114" s="165">
        <f t="shared" si="31"/>
        <v>10</v>
      </c>
      <c r="AR114" s="165">
        <f t="shared" si="32"/>
        <v>2022</v>
      </c>
      <c r="AS114" s="184">
        <f t="shared" si="33"/>
        <v>31</v>
      </c>
    </row>
    <row r="115" spans="1:45" ht="25.5" customHeight="1">
      <c r="A115" s="165" t="str">
        <f t="shared" si="24"/>
        <v>AU-RC3317</v>
      </c>
      <c r="B115" s="164" t="s">
        <v>49</v>
      </c>
      <c r="C115" s="164" t="str">
        <f>IF(Q115=FILTROS!$G$2,"PT",IF(Q115=FILTROS!$G$3,"RC",IF(Q115=FILTROS!$G$4,"QJ",IF(Q115=FILTROS!$G$5,"FT",IF(Q115=FILTROS!$G$6,"STD","SIN ASIGNAR")))))</f>
        <v>RC</v>
      </c>
      <c r="D115" s="164">
        <v>3317</v>
      </c>
      <c r="E115" s="165" t="s">
        <v>9</v>
      </c>
      <c r="F115" s="165" t="s">
        <v>82</v>
      </c>
      <c r="H115" s="169" t="s">
        <v>51</v>
      </c>
      <c r="I115" s="169">
        <v>6073293</v>
      </c>
      <c r="J115" s="171" t="s">
        <v>702</v>
      </c>
      <c r="K115" s="169">
        <v>84</v>
      </c>
      <c r="L115" s="169">
        <v>3223062605</v>
      </c>
      <c r="M115" s="63" t="s">
        <v>703</v>
      </c>
      <c r="N115" s="165" t="s">
        <v>142</v>
      </c>
      <c r="O115" s="214" t="s">
        <v>54</v>
      </c>
      <c r="P115" s="169" t="s">
        <v>55</v>
      </c>
      <c r="Q115" s="169" t="s">
        <v>123</v>
      </c>
      <c r="R115" s="169" t="s">
        <v>57</v>
      </c>
      <c r="S115" s="165" t="s">
        <v>193</v>
      </c>
      <c r="T115" s="169" t="s">
        <v>194</v>
      </c>
      <c r="U115" s="169" t="s">
        <v>704</v>
      </c>
      <c r="V115" s="169" t="s">
        <v>60</v>
      </c>
      <c r="W115" s="170">
        <v>44865</v>
      </c>
      <c r="X115" s="169">
        <v>3</v>
      </c>
      <c r="Y115" s="170">
        <f t="shared" si="25"/>
        <v>44868</v>
      </c>
      <c r="Z115" s="165" t="s">
        <v>202</v>
      </c>
      <c r="AB115" s="168">
        <f t="shared" si="26"/>
        <v>-44865</v>
      </c>
      <c r="AC115" s="167" t="str">
        <f t="shared" si="27"/>
        <v>OPORTUNA</v>
      </c>
      <c r="AD115" s="165" t="str">
        <f t="shared" ca="1" si="28"/>
        <v>Vencido</v>
      </c>
      <c r="AE115" s="249" t="s">
        <v>62</v>
      </c>
      <c r="AF115" s="169" t="s">
        <v>63</v>
      </c>
      <c r="AI115" s="165">
        <f t="shared" si="29"/>
        <v>1</v>
      </c>
      <c r="AJ115" s="166">
        <f t="shared" si="30"/>
        <v>-44865</v>
      </c>
      <c r="AK115" s="165" t="str">
        <f t="shared" si="42"/>
        <v>OPORTUNA</v>
      </c>
      <c r="AM115" s="165" t="str" cm="1">
        <f t="array" aca="1" ref="AM115" ca="1">_xlfn.IFS(AN115&lt;0,"Vencido",AN115=0,"Vence hoy",AN115&lt;4,"Por vencer",AN115&gt;3,"Pendiente")</f>
        <v>Vencido</v>
      </c>
      <c r="AN115" s="166">
        <f t="shared" ca="1" si="43"/>
        <v>-8</v>
      </c>
      <c r="AQ115" s="165">
        <f t="shared" si="31"/>
        <v>10</v>
      </c>
      <c r="AR115" s="165">
        <f t="shared" si="32"/>
        <v>2022</v>
      </c>
      <c r="AS115" s="184">
        <f t="shared" si="33"/>
        <v>31</v>
      </c>
    </row>
    <row r="116" spans="1:45" ht="25.5" customHeight="1">
      <c r="A116" s="165" t="str">
        <f t="shared" si="24"/>
        <v>AU-STD3319</v>
      </c>
      <c r="B116" s="164" t="s">
        <v>49</v>
      </c>
      <c r="C116" s="164" t="str">
        <f>IF(Q116=FILTROS!$G$2,"PT",IF(Q116=FILTROS!$G$3,"RC",IF(Q116=FILTROS!$G$4,"QJ",IF(Q116=FILTROS!$G$5,"FT",IF(Q116=FILTROS!$G$6,"STD","SIN ASIGNAR")))))</f>
        <v>STD</v>
      </c>
      <c r="D116" s="164">
        <v>3319</v>
      </c>
      <c r="E116" s="165" t="s">
        <v>9</v>
      </c>
      <c r="F116" s="165" t="s">
        <v>92</v>
      </c>
      <c r="H116" s="169" t="s">
        <v>105</v>
      </c>
      <c r="I116" s="169">
        <v>1013141424</v>
      </c>
      <c r="J116" s="171" t="s">
        <v>709</v>
      </c>
      <c r="K116" s="169">
        <v>9</v>
      </c>
      <c r="L116" s="169">
        <v>3163759340</v>
      </c>
      <c r="M116" s="63" t="s">
        <v>710</v>
      </c>
      <c r="N116" s="165" t="s">
        <v>53</v>
      </c>
      <c r="O116" s="214" t="s">
        <v>54</v>
      </c>
      <c r="P116" s="169" t="s">
        <v>55</v>
      </c>
      <c r="Q116" s="169" t="s">
        <v>56</v>
      </c>
      <c r="R116" s="169" t="s">
        <v>57</v>
      </c>
      <c r="S116" s="165" t="s">
        <v>58</v>
      </c>
      <c r="T116" s="169" t="s">
        <v>98</v>
      </c>
      <c r="U116" s="169" t="s">
        <v>711</v>
      </c>
      <c r="V116" s="169" t="s">
        <v>60</v>
      </c>
      <c r="W116" s="170">
        <v>44865</v>
      </c>
      <c r="X116" s="169">
        <v>3</v>
      </c>
      <c r="Y116" s="170">
        <f t="shared" si="25"/>
        <v>44868</v>
      </c>
      <c r="Z116" s="165" t="s">
        <v>61</v>
      </c>
      <c r="AB116" s="168">
        <f t="shared" si="26"/>
        <v>-44865</v>
      </c>
      <c r="AC116" s="167" t="str">
        <f t="shared" si="27"/>
        <v>OPORTUNA</v>
      </c>
      <c r="AD116" s="165" t="str">
        <f t="shared" si="28"/>
        <v>Cerrado</v>
      </c>
      <c r="AE116" s="248" t="s">
        <v>71</v>
      </c>
      <c r="AF116" s="169" t="s">
        <v>66</v>
      </c>
      <c r="AG116" s="165" t="s">
        <v>712</v>
      </c>
      <c r="AH116" s="170">
        <v>44868</v>
      </c>
      <c r="AI116" s="165">
        <f t="shared" si="29"/>
        <v>11</v>
      </c>
      <c r="AJ116" s="166">
        <f t="shared" si="30"/>
        <v>3</v>
      </c>
      <c r="AK116" s="165" t="str">
        <f t="shared" si="42"/>
        <v>OPORTUNA</v>
      </c>
      <c r="AM116" s="165" t="str" cm="1">
        <f t="array" aca="1" ref="AM116" ca="1">_xlfn.IFS(AN116&lt;0,"Vencido",AN116=0,"Vence hoy",AN116&lt;4,"Por vencer",AN116&gt;3,"Pendiente")</f>
        <v>Vencido</v>
      </c>
      <c r="AN116" s="166">
        <f t="shared" ca="1" si="43"/>
        <v>-8</v>
      </c>
      <c r="AQ116" s="165">
        <f t="shared" si="31"/>
        <v>10</v>
      </c>
      <c r="AR116" s="165">
        <f t="shared" si="32"/>
        <v>2022</v>
      </c>
      <c r="AS116" s="184">
        <f t="shared" si="33"/>
        <v>31</v>
      </c>
    </row>
    <row r="117" spans="1:45" ht="25.5" customHeight="1">
      <c r="A117" s="165" t="str">
        <f t="shared" si="24"/>
        <v>AU-STD3320</v>
      </c>
      <c r="B117" s="164" t="s">
        <v>49</v>
      </c>
      <c r="C117" s="164" t="str">
        <f>IF(Q117=FILTROS!$G$2,"PT",IF(Q117=FILTROS!$G$3,"RC",IF(Q117=FILTROS!$G$4,"QJ",IF(Q117=FILTROS!$G$5,"FT",IF(Q117=FILTROS!$G$6,"STD","SIN ASIGNAR")))))</f>
        <v>STD</v>
      </c>
      <c r="D117" s="164">
        <v>3320</v>
      </c>
      <c r="E117" s="165" t="s">
        <v>9</v>
      </c>
      <c r="F117" s="165" t="s">
        <v>92</v>
      </c>
      <c r="H117" s="169" t="s">
        <v>97</v>
      </c>
      <c r="I117" s="169">
        <v>1032502368</v>
      </c>
      <c r="J117" s="171" t="s">
        <v>713</v>
      </c>
      <c r="K117" s="169">
        <v>5</v>
      </c>
      <c r="L117" s="169">
        <v>3204346571</v>
      </c>
      <c r="M117" s="63" t="s">
        <v>714</v>
      </c>
      <c r="N117" s="165" t="s">
        <v>53</v>
      </c>
      <c r="O117" s="214" t="s">
        <v>54</v>
      </c>
      <c r="P117" s="169" t="s">
        <v>55</v>
      </c>
      <c r="Q117" s="169" t="s">
        <v>56</v>
      </c>
      <c r="R117" s="169" t="s">
        <v>57</v>
      </c>
      <c r="S117" s="165" t="s">
        <v>58</v>
      </c>
      <c r="T117" s="169" t="s">
        <v>98</v>
      </c>
      <c r="U117" s="169" t="s">
        <v>715</v>
      </c>
      <c r="V117" s="169" t="s">
        <v>60</v>
      </c>
      <c r="W117" s="170">
        <v>44865</v>
      </c>
      <c r="X117" s="169">
        <v>3</v>
      </c>
      <c r="Y117" s="170">
        <f t="shared" si="25"/>
        <v>44868</v>
      </c>
      <c r="Z117" s="165" t="s">
        <v>61</v>
      </c>
      <c r="AB117" s="168">
        <f t="shared" si="26"/>
        <v>-44865</v>
      </c>
      <c r="AC117" s="167" t="str">
        <f t="shared" si="27"/>
        <v>OPORTUNA</v>
      </c>
      <c r="AD117" s="165" t="str">
        <f t="shared" si="28"/>
        <v>Cerrado</v>
      </c>
      <c r="AE117" s="248" t="s">
        <v>62</v>
      </c>
      <c r="AF117" s="169" t="s">
        <v>63</v>
      </c>
      <c r="AG117" s="228" t="s">
        <v>716</v>
      </c>
      <c r="AH117" s="170">
        <v>44868</v>
      </c>
      <c r="AI117" s="165">
        <f t="shared" si="29"/>
        <v>11</v>
      </c>
      <c r="AJ117" s="166">
        <f t="shared" si="30"/>
        <v>3</v>
      </c>
      <c r="AK117" s="165" t="str">
        <f t="shared" si="42"/>
        <v>OPORTUNA</v>
      </c>
      <c r="AM117" s="165" t="str" cm="1">
        <f t="array" aca="1" ref="AM117" ca="1">_xlfn.IFS(AN117&lt;0,"Vencido",AN117=0,"Vence hoy",AN117&lt;4,"Por vencer",AN117&gt;3,"Pendiente")</f>
        <v>Vencido</v>
      </c>
      <c r="AN117" s="166">
        <f t="shared" ca="1" si="43"/>
        <v>-8</v>
      </c>
      <c r="AQ117" s="165">
        <f t="shared" si="31"/>
        <v>10</v>
      </c>
      <c r="AR117" s="165">
        <f t="shared" si="32"/>
        <v>2022</v>
      </c>
      <c r="AS117" s="184">
        <f t="shared" si="33"/>
        <v>31</v>
      </c>
    </row>
    <row r="118" spans="1:45" ht="25.5" customHeight="1">
      <c r="A118" s="165" t="str">
        <f t="shared" si="24"/>
        <v>AU-STD3321</v>
      </c>
      <c r="B118" s="164" t="s">
        <v>49</v>
      </c>
      <c r="C118" s="164" t="str">
        <f>IF(Q118=FILTROS!$G$2,"PT",IF(Q118=FILTROS!$G$3,"RC",IF(Q118=FILTROS!$G$4,"QJ",IF(Q118=FILTROS!$G$5,"FT",IF(Q118=FILTROS!$G$6,"STD","SIN ASIGNAR")))))</f>
        <v>STD</v>
      </c>
      <c r="D118" s="164">
        <v>3321</v>
      </c>
      <c r="E118" s="165" t="s">
        <v>9</v>
      </c>
      <c r="F118" s="165" t="s">
        <v>50</v>
      </c>
      <c r="G118" s="165" t="s">
        <v>717</v>
      </c>
      <c r="H118" s="169" t="s">
        <v>51</v>
      </c>
      <c r="I118" s="169">
        <v>17051245</v>
      </c>
      <c r="J118" s="171" t="s">
        <v>718</v>
      </c>
      <c r="K118" s="169">
        <v>80</v>
      </c>
      <c r="L118" s="169">
        <v>3106969377</v>
      </c>
      <c r="M118" s="229" t="s">
        <v>52</v>
      </c>
      <c r="N118" s="165" t="s">
        <v>53</v>
      </c>
      <c r="O118" s="214" t="s">
        <v>54</v>
      </c>
      <c r="P118" s="169" t="s">
        <v>55</v>
      </c>
      <c r="Q118" s="169" t="s">
        <v>56</v>
      </c>
      <c r="R118" s="169" t="s">
        <v>57</v>
      </c>
      <c r="S118" s="165" t="s">
        <v>58</v>
      </c>
      <c r="T118" s="169" t="s">
        <v>59</v>
      </c>
      <c r="U118" s="169" t="s">
        <v>719</v>
      </c>
      <c r="V118" s="169" t="s">
        <v>60</v>
      </c>
      <c r="W118" s="170">
        <v>44865</v>
      </c>
      <c r="X118" s="169">
        <v>2</v>
      </c>
      <c r="Y118" s="170">
        <f t="shared" si="25"/>
        <v>44867</v>
      </c>
      <c r="Z118" s="165" t="s">
        <v>61</v>
      </c>
      <c r="AB118" s="168">
        <f t="shared" si="26"/>
        <v>-44865</v>
      </c>
      <c r="AC118" s="167" t="str">
        <f t="shared" si="27"/>
        <v>OPORTUNA</v>
      </c>
      <c r="AD118" s="165" t="str">
        <f t="shared" si="28"/>
        <v>Cerrado</v>
      </c>
      <c r="AE118" s="248" t="s">
        <v>62</v>
      </c>
      <c r="AF118" s="169" t="s">
        <v>65</v>
      </c>
      <c r="AG118" s="165" t="s">
        <v>720</v>
      </c>
      <c r="AH118" s="170">
        <v>44867</v>
      </c>
      <c r="AI118" s="165">
        <f t="shared" si="29"/>
        <v>11</v>
      </c>
      <c r="AJ118" s="166">
        <f t="shared" si="30"/>
        <v>2</v>
      </c>
      <c r="AK118" s="165" t="str">
        <f t="shared" si="42"/>
        <v>OPORTUNA</v>
      </c>
      <c r="AM118" s="165" t="str" cm="1">
        <f t="array" aca="1" ref="AM118" ca="1">_xlfn.IFS(AN118&lt;0,"Vencido",AN118=0,"Vence hoy",AN118&lt;4,"Por vencer",AN118&gt;3,"Pendiente")</f>
        <v>Vencido</v>
      </c>
      <c r="AN118" s="166">
        <f t="shared" ca="1" si="43"/>
        <v>-9</v>
      </c>
      <c r="AQ118" s="165">
        <f t="shared" si="31"/>
        <v>10</v>
      </c>
      <c r="AR118" s="165">
        <f t="shared" si="32"/>
        <v>2022</v>
      </c>
      <c r="AS118" s="184">
        <f t="shared" si="33"/>
        <v>31</v>
      </c>
    </row>
    <row r="119" spans="1:45" ht="25.5" customHeight="1">
      <c r="A119" s="165" t="str">
        <f t="shared" si="24"/>
        <v>AU-STD3322</v>
      </c>
      <c r="B119" s="164" t="s">
        <v>49</v>
      </c>
      <c r="C119" s="164" t="str">
        <f>IF(Q119=FILTROS!$G$2,"PT",IF(Q119=FILTROS!$G$3,"RC",IF(Q119=FILTROS!$G$4,"QJ",IF(Q119=FILTROS!$G$5,"FT",IF(Q119=FILTROS!$G$6,"STD","SIN ASIGNAR")))))</f>
        <v>STD</v>
      </c>
      <c r="D119" s="164">
        <v>3322</v>
      </c>
      <c r="E119" s="165" t="s">
        <v>9</v>
      </c>
      <c r="F119" s="165" t="s">
        <v>50</v>
      </c>
      <c r="G119" s="165" t="s">
        <v>721</v>
      </c>
      <c r="H119" s="169" t="s">
        <v>51</v>
      </c>
      <c r="I119" s="169">
        <v>17029319</v>
      </c>
      <c r="J119" s="171" t="s">
        <v>722</v>
      </c>
      <c r="K119" s="169">
        <v>81</v>
      </c>
      <c r="L119" s="169">
        <v>3106984292</v>
      </c>
      <c r="M119" s="229" t="s">
        <v>52</v>
      </c>
      <c r="N119" s="165" t="s">
        <v>53</v>
      </c>
      <c r="O119" s="214" t="s">
        <v>54</v>
      </c>
      <c r="P119" s="169" t="s">
        <v>55</v>
      </c>
      <c r="Q119" s="169" t="s">
        <v>56</v>
      </c>
      <c r="R119" s="169" t="s">
        <v>57</v>
      </c>
      <c r="S119" s="165" t="s">
        <v>58</v>
      </c>
      <c r="T119" s="169" t="s">
        <v>59</v>
      </c>
      <c r="U119" s="169" t="s">
        <v>723</v>
      </c>
      <c r="V119" s="169" t="s">
        <v>60</v>
      </c>
      <c r="W119" s="170">
        <v>44865</v>
      </c>
      <c r="X119" s="169">
        <v>3</v>
      </c>
      <c r="Y119" s="170">
        <f t="shared" si="25"/>
        <v>44868</v>
      </c>
      <c r="Z119" s="165" t="s">
        <v>61</v>
      </c>
      <c r="AB119" s="168">
        <f t="shared" si="26"/>
        <v>-44865</v>
      </c>
      <c r="AC119" s="167" t="str">
        <f t="shared" si="27"/>
        <v>OPORTUNA</v>
      </c>
      <c r="AD119" s="165" t="str">
        <f t="shared" si="28"/>
        <v>Cerrado</v>
      </c>
      <c r="AE119" s="248" t="s">
        <v>71</v>
      </c>
      <c r="AF119" s="169" t="s">
        <v>66</v>
      </c>
      <c r="AG119" s="165" t="s">
        <v>724</v>
      </c>
      <c r="AH119" s="170">
        <v>44868</v>
      </c>
      <c r="AI119" s="165">
        <f t="shared" si="29"/>
        <v>11</v>
      </c>
      <c r="AJ119" s="166">
        <f t="shared" si="30"/>
        <v>3</v>
      </c>
      <c r="AK119" s="165" t="str">
        <f t="shared" si="42"/>
        <v>OPORTUNA</v>
      </c>
      <c r="AM119" s="165" t="str" cm="1">
        <f t="array" aca="1" ref="AM119" ca="1">_xlfn.IFS(AN119&lt;0,"Vencido",AN119=0,"Vence hoy",AN119&lt;4,"Por vencer",AN119&gt;3,"Pendiente")</f>
        <v>Vencido</v>
      </c>
      <c r="AN119" s="166">
        <f t="shared" ca="1" si="43"/>
        <v>-8</v>
      </c>
      <c r="AQ119" s="165">
        <f t="shared" si="31"/>
        <v>10</v>
      </c>
      <c r="AR119" s="165">
        <f t="shared" si="32"/>
        <v>2022</v>
      </c>
      <c r="AS119" s="184">
        <f t="shared" si="33"/>
        <v>31</v>
      </c>
    </row>
    <row r="120" spans="1:45" ht="25.5" customHeight="1">
      <c r="A120" s="165" t="str">
        <f t="shared" si="24"/>
        <v>AU-STD3323</v>
      </c>
      <c r="B120" s="164" t="s">
        <v>49</v>
      </c>
      <c r="C120" s="164" t="str">
        <f>IF(Q120=FILTROS!$G$2,"PT",IF(Q120=FILTROS!$G$3,"RC",IF(Q120=FILTROS!$G$4,"QJ",IF(Q120=FILTROS!$G$5,"FT",IF(Q120=FILTROS!$G$6,"STD","SIN ASIGNAR")))))</f>
        <v>STD</v>
      </c>
      <c r="D120" s="164">
        <v>3323</v>
      </c>
      <c r="E120" s="165" t="s">
        <v>9</v>
      </c>
      <c r="F120" s="165" t="s">
        <v>50</v>
      </c>
      <c r="G120" s="165" t="s">
        <v>725</v>
      </c>
      <c r="H120" s="169" t="s">
        <v>51</v>
      </c>
      <c r="I120" s="169">
        <v>1061774644</v>
      </c>
      <c r="J120" s="171" t="s">
        <v>726</v>
      </c>
      <c r="K120" s="169">
        <v>27</v>
      </c>
      <c r="L120" s="169">
        <v>3162359945</v>
      </c>
      <c r="M120" s="229" t="s">
        <v>52</v>
      </c>
      <c r="N120" s="165" t="s">
        <v>53</v>
      </c>
      <c r="O120" s="214" t="s">
        <v>54</v>
      </c>
      <c r="P120" s="169" t="s">
        <v>55</v>
      </c>
      <c r="Q120" s="169" t="s">
        <v>56</v>
      </c>
      <c r="R120" s="169" t="s">
        <v>57</v>
      </c>
      <c r="S120" s="165" t="s">
        <v>58</v>
      </c>
      <c r="T120" s="169" t="s">
        <v>59</v>
      </c>
      <c r="U120" s="165" t="s">
        <v>727</v>
      </c>
      <c r="V120" s="169" t="s">
        <v>60</v>
      </c>
      <c r="W120" s="170">
        <v>44865</v>
      </c>
      <c r="X120" s="169">
        <v>3</v>
      </c>
      <c r="Y120" s="170">
        <f t="shared" si="25"/>
        <v>44868</v>
      </c>
      <c r="Z120" s="165" t="s">
        <v>61</v>
      </c>
      <c r="AB120" s="168">
        <f t="shared" si="26"/>
        <v>-44865</v>
      </c>
      <c r="AC120" s="167" t="str">
        <f t="shared" si="27"/>
        <v>OPORTUNA</v>
      </c>
      <c r="AD120" s="165" t="str">
        <f t="shared" si="28"/>
        <v>Cerrado</v>
      </c>
      <c r="AE120" s="248" t="s">
        <v>62</v>
      </c>
      <c r="AF120" s="169" t="s">
        <v>63</v>
      </c>
      <c r="AG120" s="165" t="s">
        <v>728</v>
      </c>
      <c r="AH120" s="170">
        <v>44867</v>
      </c>
      <c r="AI120" s="165">
        <f t="shared" si="29"/>
        <v>11</v>
      </c>
      <c r="AJ120" s="166">
        <f t="shared" si="30"/>
        <v>2</v>
      </c>
      <c r="AK120" s="165" t="str">
        <f t="shared" si="42"/>
        <v>OPORTUNA</v>
      </c>
      <c r="AM120" s="165" t="str" cm="1">
        <f t="array" aca="1" ref="AM120" ca="1">_xlfn.IFS(AN120&lt;0,"Vencido",AN120=0,"Vence hoy",AN120&lt;4,"Por vencer",AN120&gt;3,"Pendiente")</f>
        <v>Vencido</v>
      </c>
      <c r="AN120" s="166">
        <f t="shared" ca="1" si="43"/>
        <v>-8</v>
      </c>
      <c r="AQ120" s="165">
        <f t="shared" si="31"/>
        <v>10</v>
      </c>
      <c r="AR120" s="165">
        <f t="shared" si="32"/>
        <v>2022</v>
      </c>
      <c r="AS120" s="184">
        <f t="shared" si="33"/>
        <v>31</v>
      </c>
    </row>
    <row r="121" spans="1:45" ht="25.5" customHeight="1">
      <c r="A121" s="165" t="str">
        <f t="shared" si="24"/>
        <v>AU-STD3324</v>
      </c>
      <c r="B121" s="164" t="s">
        <v>49</v>
      </c>
      <c r="C121" s="164" t="str">
        <f>IF(Q121=FILTROS!$G$2,"PT",IF(Q121=FILTROS!$G$3,"RC",IF(Q121=FILTROS!$G$4,"QJ",IF(Q121=FILTROS!$G$5,"FT",IF(Q121=FILTROS!$G$6,"STD","SIN ASIGNAR")))))</f>
        <v>STD</v>
      </c>
      <c r="D121" s="164">
        <v>3324</v>
      </c>
      <c r="E121" s="165" t="s">
        <v>9</v>
      </c>
      <c r="F121" s="165" t="s">
        <v>50</v>
      </c>
      <c r="G121" s="165" t="s">
        <v>729</v>
      </c>
      <c r="H121" s="169" t="s">
        <v>51</v>
      </c>
      <c r="I121" s="232">
        <v>41384456</v>
      </c>
      <c r="J121" s="171" t="s">
        <v>190</v>
      </c>
      <c r="K121" s="169">
        <v>77</v>
      </c>
      <c r="L121" s="169">
        <v>3112421879</v>
      </c>
      <c r="M121" s="229" t="s">
        <v>52</v>
      </c>
      <c r="N121" s="165" t="s">
        <v>53</v>
      </c>
      <c r="O121" s="214" t="s">
        <v>54</v>
      </c>
      <c r="P121" s="169" t="s">
        <v>55</v>
      </c>
      <c r="Q121" s="169" t="s">
        <v>56</v>
      </c>
      <c r="R121" s="169" t="s">
        <v>75</v>
      </c>
      <c r="S121" s="165" t="s">
        <v>58</v>
      </c>
      <c r="T121" s="169" t="s">
        <v>59</v>
      </c>
      <c r="U121" s="169" t="s">
        <v>730</v>
      </c>
      <c r="V121" s="169" t="s">
        <v>60</v>
      </c>
      <c r="W121" s="170">
        <v>44865</v>
      </c>
      <c r="X121" s="169">
        <v>1</v>
      </c>
      <c r="Y121" s="170">
        <f t="shared" si="25"/>
        <v>44866</v>
      </c>
      <c r="Z121" s="165" t="s">
        <v>61</v>
      </c>
      <c r="AB121" s="168">
        <f t="shared" si="26"/>
        <v>-44865</v>
      </c>
      <c r="AC121" s="167" t="str">
        <f t="shared" si="27"/>
        <v>OPORTUNA</v>
      </c>
      <c r="AD121" s="165" t="str">
        <f t="shared" si="28"/>
        <v>Cerrado</v>
      </c>
      <c r="AE121" s="248" t="s">
        <v>62</v>
      </c>
      <c r="AF121" s="169" t="s">
        <v>65</v>
      </c>
      <c r="AG121" s="165" t="s">
        <v>731</v>
      </c>
      <c r="AH121" s="170">
        <v>44866</v>
      </c>
      <c r="AI121" s="165">
        <f t="shared" si="29"/>
        <v>11</v>
      </c>
      <c r="AJ121" s="166">
        <f t="shared" si="30"/>
        <v>1</v>
      </c>
      <c r="AK121" s="165" t="str">
        <f t="shared" si="42"/>
        <v>OPORTUNA</v>
      </c>
      <c r="AM121" s="165" t="str" cm="1">
        <f t="array" aca="1" ref="AM121" ca="1">_xlfn.IFS(AN121&lt;0,"Vencido",AN121=0,"Vence hoy",AN121&lt;4,"Por vencer",AN121&gt;3,"Pendiente")</f>
        <v>Vencido</v>
      </c>
      <c r="AN121" s="166">
        <f t="shared" ca="1" si="43"/>
        <v>-10</v>
      </c>
      <c r="AQ121" s="165">
        <f t="shared" si="31"/>
        <v>10</v>
      </c>
      <c r="AR121" s="165">
        <f t="shared" si="32"/>
        <v>2022</v>
      </c>
      <c r="AS121" s="184">
        <f t="shared" si="33"/>
        <v>31</v>
      </c>
    </row>
    <row r="122" spans="1:45" ht="25.5" customHeight="1">
      <c r="A122" s="165" t="str">
        <f t="shared" si="24"/>
        <v>AU-STD3325</v>
      </c>
      <c r="B122" s="164" t="s">
        <v>49</v>
      </c>
      <c r="C122" s="164" t="str">
        <f>IF(Q122=FILTROS!$G$2,"PT",IF(Q122=FILTROS!$G$3,"RC",IF(Q122=FILTROS!$G$4,"QJ",IF(Q122=FILTROS!$G$5,"FT",IF(Q122=FILTROS!$G$6,"STD","SIN ASIGNAR")))))</f>
        <v>STD</v>
      </c>
      <c r="D122" s="164">
        <v>3325</v>
      </c>
      <c r="E122" s="165" t="s">
        <v>9</v>
      </c>
      <c r="F122" s="165" t="s">
        <v>50</v>
      </c>
      <c r="G122" s="165" t="s">
        <v>732</v>
      </c>
      <c r="H122" s="169" t="s">
        <v>51</v>
      </c>
      <c r="I122" s="169">
        <v>15901636</v>
      </c>
      <c r="J122" s="171" t="s">
        <v>733</v>
      </c>
      <c r="K122" s="169">
        <v>63</v>
      </c>
      <c r="L122" s="169">
        <v>3114490584</v>
      </c>
      <c r="M122" s="229" t="s">
        <v>52</v>
      </c>
      <c r="N122" s="165" t="s">
        <v>53</v>
      </c>
      <c r="O122" s="214" t="s">
        <v>54</v>
      </c>
      <c r="P122" s="169" t="s">
        <v>55</v>
      </c>
      <c r="Q122" s="169" t="s">
        <v>56</v>
      </c>
      <c r="R122" s="169" t="s">
        <v>57</v>
      </c>
      <c r="S122" s="165" t="s">
        <v>58</v>
      </c>
      <c r="T122" s="169" t="s">
        <v>59</v>
      </c>
      <c r="U122" s="169" t="s">
        <v>734</v>
      </c>
      <c r="V122" s="169" t="s">
        <v>60</v>
      </c>
      <c r="W122" s="170">
        <v>44865</v>
      </c>
      <c r="X122" s="169">
        <v>3</v>
      </c>
      <c r="Y122" s="170">
        <f t="shared" si="25"/>
        <v>44868</v>
      </c>
      <c r="Z122" s="165" t="s">
        <v>61</v>
      </c>
      <c r="AB122" s="168">
        <f t="shared" si="26"/>
        <v>-44865</v>
      </c>
      <c r="AC122" s="167" t="str">
        <f t="shared" si="27"/>
        <v>OPORTUNA</v>
      </c>
      <c r="AD122" s="165" t="str">
        <f t="shared" si="28"/>
        <v>Cerrado</v>
      </c>
      <c r="AE122" s="248" t="s">
        <v>62</v>
      </c>
      <c r="AF122" s="169" t="s">
        <v>66</v>
      </c>
      <c r="AG122" s="165" t="s">
        <v>735</v>
      </c>
      <c r="AH122" s="170">
        <v>44868</v>
      </c>
      <c r="AI122" s="165">
        <f t="shared" si="29"/>
        <v>11</v>
      </c>
      <c r="AJ122" s="166">
        <f t="shared" si="30"/>
        <v>3</v>
      </c>
      <c r="AK122" s="165" t="str">
        <f t="shared" si="42"/>
        <v>OPORTUNA</v>
      </c>
      <c r="AM122" s="165" t="str" cm="1">
        <f t="array" aca="1" ref="AM122" ca="1">_xlfn.IFS(AN122&lt;0,"Vencido",AN122=0,"Vence hoy",AN122&lt;4,"Por vencer",AN122&gt;3,"Pendiente")</f>
        <v>Vencido</v>
      </c>
      <c r="AN122" s="166">
        <f t="shared" ca="1" si="43"/>
        <v>-8</v>
      </c>
      <c r="AQ122" s="165">
        <f t="shared" si="31"/>
        <v>10</v>
      </c>
      <c r="AR122" s="165">
        <f t="shared" si="32"/>
        <v>2022</v>
      </c>
      <c r="AS122" s="184">
        <f t="shared" si="33"/>
        <v>31</v>
      </c>
    </row>
    <row r="123" spans="1:45" ht="25.5" customHeight="1">
      <c r="A123" s="165" t="str">
        <f t="shared" si="24"/>
        <v>AU-STD3326</v>
      </c>
      <c r="B123" s="164" t="s">
        <v>49</v>
      </c>
      <c r="C123" s="164" t="str">
        <f>IF(Q123=FILTROS!$G$2,"PT",IF(Q123=FILTROS!$G$3,"RC",IF(Q123=FILTROS!$G$4,"QJ",IF(Q123=FILTROS!$G$5,"FT",IF(Q123=FILTROS!$G$6,"STD","SIN ASIGNAR")))))</f>
        <v>STD</v>
      </c>
      <c r="D123" s="164">
        <v>3326</v>
      </c>
      <c r="E123" s="165" t="s">
        <v>9</v>
      </c>
      <c r="F123" s="165" t="s">
        <v>50</v>
      </c>
      <c r="G123" s="165" t="s">
        <v>736</v>
      </c>
      <c r="H123" s="169" t="s">
        <v>105</v>
      </c>
      <c r="I123" s="169">
        <v>1146133853</v>
      </c>
      <c r="J123" s="171" t="s">
        <v>737</v>
      </c>
      <c r="K123" s="169">
        <v>7</v>
      </c>
      <c r="L123" s="169">
        <v>3024206814</v>
      </c>
      <c r="M123" s="229" t="s">
        <v>52</v>
      </c>
      <c r="N123" s="165" t="s">
        <v>53</v>
      </c>
      <c r="O123" s="214" t="s">
        <v>54</v>
      </c>
      <c r="P123" s="169" t="s">
        <v>55</v>
      </c>
      <c r="Q123" s="169" t="s">
        <v>56</v>
      </c>
      <c r="R123" s="169" t="s">
        <v>57</v>
      </c>
      <c r="S123" s="165" t="s">
        <v>58</v>
      </c>
      <c r="T123" s="169" t="s">
        <v>98</v>
      </c>
      <c r="U123" s="169" t="s">
        <v>738</v>
      </c>
      <c r="V123" s="169" t="s">
        <v>60</v>
      </c>
      <c r="W123" s="170">
        <v>44865</v>
      </c>
      <c r="X123" s="169">
        <v>3</v>
      </c>
      <c r="Y123" s="170">
        <f t="shared" si="25"/>
        <v>44868</v>
      </c>
      <c r="Z123" s="165" t="s">
        <v>61</v>
      </c>
      <c r="AB123" s="168">
        <f t="shared" si="26"/>
        <v>-44865</v>
      </c>
      <c r="AC123" s="167" t="str">
        <f t="shared" si="27"/>
        <v>OPORTUNA</v>
      </c>
      <c r="AD123" s="165" t="str">
        <f t="shared" si="28"/>
        <v>Cerrado</v>
      </c>
      <c r="AE123" s="248" t="s">
        <v>62</v>
      </c>
      <c r="AF123" s="169" t="s">
        <v>63</v>
      </c>
      <c r="AG123" s="165" t="s">
        <v>739</v>
      </c>
      <c r="AH123" s="170">
        <v>44867</v>
      </c>
      <c r="AI123" s="165">
        <f t="shared" si="29"/>
        <v>11</v>
      </c>
      <c r="AJ123" s="166">
        <f t="shared" si="30"/>
        <v>2</v>
      </c>
      <c r="AK123" s="165" t="str">
        <f t="shared" si="42"/>
        <v>OPORTUNA</v>
      </c>
      <c r="AM123" s="165" t="str" cm="1">
        <f t="array" aca="1" ref="AM123" ca="1">_xlfn.IFS(AN123&lt;0,"Vencido",AN123=0,"Vence hoy",AN123&lt;4,"Por vencer",AN123&gt;3,"Pendiente")</f>
        <v>Vencido</v>
      </c>
      <c r="AN123" s="166">
        <f t="shared" ca="1" si="43"/>
        <v>-8</v>
      </c>
      <c r="AQ123" s="165">
        <f t="shared" si="31"/>
        <v>10</v>
      </c>
      <c r="AR123" s="165">
        <f t="shared" si="32"/>
        <v>2022</v>
      </c>
      <c r="AS123" s="184">
        <f t="shared" si="33"/>
        <v>31</v>
      </c>
    </row>
    <row r="124" spans="1:45" ht="25.5" customHeight="1">
      <c r="A124" s="165" t="str">
        <f t="shared" si="24"/>
        <v>AU-STD3327</v>
      </c>
      <c r="B124" s="164" t="s">
        <v>49</v>
      </c>
      <c r="C124" s="164" t="str">
        <f>IF(Q124=FILTROS!$G$2,"PT",IF(Q124=FILTROS!$G$3,"RC",IF(Q124=FILTROS!$G$4,"QJ",IF(Q124=FILTROS!$G$5,"FT",IF(Q124=FILTROS!$G$6,"STD","SIN ASIGNAR")))))</f>
        <v>STD</v>
      </c>
      <c r="D124" s="164">
        <v>3327</v>
      </c>
      <c r="E124" s="165" t="s">
        <v>9</v>
      </c>
      <c r="F124" s="165" t="s">
        <v>50</v>
      </c>
      <c r="G124" s="165" t="s">
        <v>740</v>
      </c>
      <c r="H124" s="169" t="s">
        <v>51</v>
      </c>
      <c r="I124" s="169">
        <v>41341478</v>
      </c>
      <c r="J124" s="171" t="s">
        <v>741</v>
      </c>
      <c r="K124" s="169">
        <v>76</v>
      </c>
      <c r="L124" s="169">
        <v>3006008700</v>
      </c>
      <c r="M124" s="229" t="s">
        <v>52</v>
      </c>
      <c r="N124" s="165" t="s">
        <v>53</v>
      </c>
      <c r="O124" s="214" t="s">
        <v>54</v>
      </c>
      <c r="P124" s="169" t="s">
        <v>55</v>
      </c>
      <c r="Q124" s="169" t="s">
        <v>56</v>
      </c>
      <c r="R124" s="169" t="s">
        <v>57</v>
      </c>
      <c r="S124" s="165" t="s">
        <v>58</v>
      </c>
      <c r="T124" s="169" t="s">
        <v>59</v>
      </c>
      <c r="U124" s="169" t="s">
        <v>742</v>
      </c>
      <c r="V124" s="169" t="s">
        <v>60</v>
      </c>
      <c r="W124" s="170">
        <v>44865</v>
      </c>
      <c r="X124" s="169">
        <v>2</v>
      </c>
      <c r="Y124" s="170">
        <f t="shared" si="25"/>
        <v>44867</v>
      </c>
      <c r="Z124" s="165" t="s">
        <v>61</v>
      </c>
      <c r="AB124" s="168">
        <f t="shared" si="26"/>
        <v>-44865</v>
      </c>
      <c r="AC124" s="167" t="str">
        <f t="shared" si="27"/>
        <v>OPORTUNA</v>
      </c>
      <c r="AD124" s="165" t="str">
        <f t="shared" si="28"/>
        <v>Cerrado</v>
      </c>
      <c r="AE124" s="248" t="s">
        <v>71</v>
      </c>
      <c r="AF124" s="169" t="s">
        <v>65</v>
      </c>
      <c r="AG124" s="165" t="s">
        <v>743</v>
      </c>
      <c r="AH124" s="170">
        <v>44867</v>
      </c>
      <c r="AI124" s="165">
        <f t="shared" si="29"/>
        <v>11</v>
      </c>
      <c r="AJ124" s="166">
        <f t="shared" si="30"/>
        <v>2</v>
      </c>
      <c r="AK124" s="165" t="str">
        <f t="shared" si="42"/>
        <v>OPORTUNA</v>
      </c>
      <c r="AM124" s="165" t="str" cm="1">
        <f t="array" aca="1" ref="AM124" ca="1">_xlfn.IFS(AN124&lt;0,"Vencido",AN124=0,"Vence hoy",AN124&lt;4,"Por vencer",AN124&gt;3,"Pendiente")</f>
        <v>Vencido</v>
      </c>
      <c r="AN124" s="166">
        <f t="shared" ca="1" si="43"/>
        <v>-9</v>
      </c>
      <c r="AQ124" s="165">
        <f t="shared" si="31"/>
        <v>10</v>
      </c>
      <c r="AR124" s="165">
        <f t="shared" si="32"/>
        <v>2022</v>
      </c>
      <c r="AS124" s="184">
        <f t="shared" si="33"/>
        <v>31</v>
      </c>
    </row>
    <row r="125" spans="1:45" ht="25.5" customHeight="1">
      <c r="A125" s="165" t="str">
        <f t="shared" si="24"/>
        <v>AU-STD3328</v>
      </c>
      <c r="B125" s="164" t="s">
        <v>49</v>
      </c>
      <c r="C125" s="164" t="str">
        <f>IF(Q125=FILTROS!$G$2,"PT",IF(Q125=FILTROS!$G$3,"RC",IF(Q125=FILTROS!$G$4,"QJ",IF(Q125=FILTROS!$G$5,"FT",IF(Q125=FILTROS!$G$6,"STD","SIN ASIGNAR")))))</f>
        <v>STD</v>
      </c>
      <c r="D125" s="164">
        <v>3328</v>
      </c>
      <c r="E125" s="165" t="s">
        <v>9</v>
      </c>
      <c r="F125" s="165" t="s">
        <v>50</v>
      </c>
      <c r="G125" s="165" t="s">
        <v>744</v>
      </c>
      <c r="H125" s="169" t="s">
        <v>51</v>
      </c>
      <c r="I125" s="169">
        <v>79643073</v>
      </c>
      <c r="J125" s="171" t="s">
        <v>745</v>
      </c>
      <c r="K125" s="169">
        <v>49</v>
      </c>
      <c r="L125" s="169">
        <v>3118951873</v>
      </c>
      <c r="M125" s="229" t="s">
        <v>52</v>
      </c>
      <c r="N125" s="165" t="s">
        <v>53</v>
      </c>
      <c r="O125" s="214" t="s">
        <v>54</v>
      </c>
      <c r="P125" s="169" t="s">
        <v>55</v>
      </c>
      <c r="Q125" s="169" t="s">
        <v>56</v>
      </c>
      <c r="R125" s="169" t="s">
        <v>57</v>
      </c>
      <c r="S125" s="165" t="s">
        <v>58</v>
      </c>
      <c r="T125" s="169" t="s">
        <v>59</v>
      </c>
      <c r="U125" s="169" t="s">
        <v>746</v>
      </c>
      <c r="V125" s="169" t="s">
        <v>60</v>
      </c>
      <c r="W125" s="170">
        <v>44865</v>
      </c>
      <c r="X125" s="169">
        <v>2</v>
      </c>
      <c r="Y125" s="170">
        <f t="shared" si="25"/>
        <v>44867</v>
      </c>
      <c r="Z125" s="165" t="s">
        <v>61</v>
      </c>
      <c r="AB125" s="168">
        <f t="shared" si="26"/>
        <v>-44865</v>
      </c>
      <c r="AC125" s="167" t="str">
        <f t="shared" si="27"/>
        <v>OPORTUNA</v>
      </c>
      <c r="AD125" s="165" t="str">
        <f t="shared" si="28"/>
        <v>Cerrado</v>
      </c>
      <c r="AE125" s="248" t="s">
        <v>71</v>
      </c>
      <c r="AF125" s="169" t="s">
        <v>66</v>
      </c>
      <c r="AG125" s="165" t="s">
        <v>747</v>
      </c>
      <c r="AH125" s="170">
        <v>44867</v>
      </c>
      <c r="AI125" s="165">
        <f t="shared" si="29"/>
        <v>11</v>
      </c>
      <c r="AJ125" s="166">
        <f t="shared" si="30"/>
        <v>2</v>
      </c>
      <c r="AK125" s="165" t="str">
        <f t="shared" si="42"/>
        <v>OPORTUNA</v>
      </c>
      <c r="AM125" s="165" t="str" cm="1">
        <f t="array" aca="1" ref="AM125" ca="1">_xlfn.IFS(AN125&lt;0,"Vencido",AN125=0,"Vence hoy",AN125&lt;4,"Por vencer",AN125&gt;3,"Pendiente")</f>
        <v>Vencido</v>
      </c>
      <c r="AN125" s="166">
        <f t="shared" ca="1" si="43"/>
        <v>-9</v>
      </c>
      <c r="AQ125" s="165">
        <f t="shared" si="31"/>
        <v>10</v>
      </c>
      <c r="AR125" s="165">
        <f t="shared" si="32"/>
        <v>2022</v>
      </c>
      <c r="AS125" s="184">
        <f t="shared" si="33"/>
        <v>31</v>
      </c>
    </row>
    <row r="126" spans="1:45" ht="25.5" customHeight="1">
      <c r="A126" s="165" t="str">
        <f t="shared" si="24"/>
        <v>AU-RC3330</v>
      </c>
      <c r="B126" s="164" t="s">
        <v>49</v>
      </c>
      <c r="C126" s="164" t="str">
        <f>IF(Q126=FILTROS!$G$2,"PT",IF(Q126=FILTROS!$G$3,"RC",IF(Q126=FILTROS!$G$4,"QJ",IF(Q126=FILTROS!$G$5,"FT",IF(Q126=FILTROS!$G$6,"STD","SIN ASIGNAR")))))</f>
        <v>RC</v>
      </c>
      <c r="D126" s="164">
        <v>3330</v>
      </c>
      <c r="E126" s="165" t="s">
        <v>9</v>
      </c>
      <c r="F126" s="165" t="s">
        <v>50</v>
      </c>
      <c r="G126" s="165" t="s">
        <v>748</v>
      </c>
      <c r="H126" s="169" t="s">
        <v>51</v>
      </c>
      <c r="I126" s="169">
        <v>41537846</v>
      </c>
      <c r="J126" s="171" t="s">
        <v>285</v>
      </c>
      <c r="K126" s="169">
        <v>71</v>
      </c>
      <c r="L126" s="169">
        <v>3102160957</v>
      </c>
      <c r="M126" s="229" t="s">
        <v>52</v>
      </c>
      <c r="N126" s="165" t="s">
        <v>53</v>
      </c>
      <c r="O126" s="221" t="s">
        <v>54</v>
      </c>
      <c r="P126" s="169" t="s">
        <v>55</v>
      </c>
      <c r="Q126" s="169" t="s">
        <v>123</v>
      </c>
      <c r="R126" s="169" t="s">
        <v>57</v>
      </c>
      <c r="S126" s="165" t="s">
        <v>286</v>
      </c>
      <c r="T126" s="169" t="s">
        <v>59</v>
      </c>
      <c r="U126" s="169" t="s">
        <v>749</v>
      </c>
      <c r="V126" s="169" t="s">
        <v>60</v>
      </c>
      <c r="W126" s="170">
        <v>44865</v>
      </c>
      <c r="X126" s="169">
        <v>2</v>
      </c>
      <c r="Y126" s="170">
        <f t="shared" si="25"/>
        <v>44867</v>
      </c>
      <c r="Z126" s="165" t="s">
        <v>61</v>
      </c>
      <c r="AA126" s="192">
        <v>44869</v>
      </c>
      <c r="AB126" s="168">
        <f t="shared" si="26"/>
        <v>4</v>
      </c>
      <c r="AC126" s="167" t="str">
        <f t="shared" si="27"/>
        <v>NO OPORTUNA</v>
      </c>
      <c r="AD126" s="165" t="str">
        <f t="shared" si="28"/>
        <v>Cerrado</v>
      </c>
      <c r="AE126" s="248" t="s">
        <v>62</v>
      </c>
      <c r="AF126" s="169" t="s">
        <v>65</v>
      </c>
      <c r="AG126" s="205" t="s">
        <v>750</v>
      </c>
      <c r="AH126" s="170">
        <v>44869</v>
      </c>
      <c r="AI126" s="165">
        <f t="shared" si="29"/>
        <v>11</v>
      </c>
      <c r="AJ126" s="166">
        <f t="shared" si="30"/>
        <v>4</v>
      </c>
      <c r="AK126" s="165" t="str">
        <f t="shared" si="42"/>
        <v>NO OPORTUNA</v>
      </c>
      <c r="AM126" s="165" t="str" cm="1">
        <f t="array" aca="1" ref="AM126" ca="1">_xlfn.IFS(AN126&lt;0,"Vencido",AN126=0,"Vence hoy",AN126&lt;4,"Por vencer",AN126&gt;3,"Pendiente")</f>
        <v>Vencido</v>
      </c>
      <c r="AN126" s="166">
        <f t="shared" ca="1" si="43"/>
        <v>-9</v>
      </c>
      <c r="AQ126" s="165">
        <f t="shared" si="31"/>
        <v>10</v>
      </c>
      <c r="AR126" s="165">
        <f t="shared" si="32"/>
        <v>2022</v>
      </c>
      <c r="AS126" s="184">
        <f t="shared" si="33"/>
        <v>31</v>
      </c>
    </row>
    <row r="127" spans="1:45" ht="25.5" customHeight="1">
      <c r="A127" s="165" t="str">
        <f t="shared" si="24"/>
        <v>AU-STD3331</v>
      </c>
      <c r="B127" s="164" t="s">
        <v>49</v>
      </c>
      <c r="C127" s="164" t="str">
        <f>IF(Q127=FILTROS!$G$2,"PT",IF(Q127=FILTROS!$G$3,"RC",IF(Q127=FILTROS!$G$4,"QJ",IF(Q127=FILTROS!$G$5,"FT",IF(Q127=FILTROS!$G$6,"STD","SIN ASIGNAR")))))</f>
        <v>STD</v>
      </c>
      <c r="D127" s="164">
        <v>3331</v>
      </c>
      <c r="E127" s="165" t="s">
        <v>9</v>
      </c>
      <c r="F127" s="165" t="s">
        <v>50</v>
      </c>
      <c r="G127" s="165" t="s">
        <v>751</v>
      </c>
      <c r="H127" s="169" t="s">
        <v>105</v>
      </c>
      <c r="I127" s="169">
        <v>1018443874</v>
      </c>
      <c r="J127" s="171" t="s">
        <v>752</v>
      </c>
      <c r="K127" s="169">
        <v>13</v>
      </c>
      <c r="L127" s="169">
        <v>3014438806</v>
      </c>
      <c r="M127" s="181" t="s">
        <v>52</v>
      </c>
      <c r="N127" s="165" t="s">
        <v>53</v>
      </c>
      <c r="O127" s="214" t="s">
        <v>54</v>
      </c>
      <c r="P127" s="169" t="s">
        <v>55</v>
      </c>
      <c r="Q127" s="169" t="s">
        <v>56</v>
      </c>
      <c r="R127" s="169" t="s">
        <v>57</v>
      </c>
      <c r="S127" s="165" t="s">
        <v>58</v>
      </c>
      <c r="T127" s="169" t="s">
        <v>98</v>
      </c>
      <c r="U127" s="169" t="s">
        <v>753</v>
      </c>
      <c r="V127" s="169" t="s">
        <v>60</v>
      </c>
      <c r="W127" s="170">
        <v>44865</v>
      </c>
      <c r="X127" s="169">
        <v>2</v>
      </c>
      <c r="Y127" s="170">
        <f t="shared" si="25"/>
        <v>44867</v>
      </c>
      <c r="Z127" s="165" t="s">
        <v>61</v>
      </c>
      <c r="AB127" s="168">
        <f t="shared" si="26"/>
        <v>-44865</v>
      </c>
      <c r="AC127" s="167" t="str">
        <f t="shared" si="27"/>
        <v>OPORTUNA</v>
      </c>
      <c r="AD127" s="165" t="str">
        <f t="shared" si="28"/>
        <v>Cerrado</v>
      </c>
      <c r="AE127" s="248" t="s">
        <v>62</v>
      </c>
      <c r="AF127" s="169" t="s">
        <v>66</v>
      </c>
      <c r="AG127" s="165" t="s">
        <v>754</v>
      </c>
      <c r="AH127" s="170">
        <v>44867</v>
      </c>
      <c r="AI127" s="165">
        <f t="shared" si="29"/>
        <v>11</v>
      </c>
      <c r="AJ127" s="166">
        <f t="shared" si="30"/>
        <v>2</v>
      </c>
      <c r="AK127" s="165" t="str">
        <f t="shared" si="42"/>
        <v>OPORTUNA</v>
      </c>
      <c r="AM127" s="165" t="str" cm="1">
        <f t="array" aca="1" ref="AM127" ca="1">_xlfn.IFS(AN127&lt;0,"Vencido",AN127=0,"Vence hoy",AN127&lt;4,"Por vencer",AN127&gt;3,"Pendiente")</f>
        <v>Vencido</v>
      </c>
      <c r="AN127" s="166">
        <f t="shared" ca="1" si="43"/>
        <v>-9</v>
      </c>
      <c r="AQ127" s="165">
        <f t="shared" si="31"/>
        <v>10</v>
      </c>
      <c r="AR127" s="165">
        <f t="shared" si="32"/>
        <v>2022</v>
      </c>
      <c r="AS127" s="184">
        <f t="shared" si="33"/>
        <v>31</v>
      </c>
    </row>
    <row r="128" spans="1:45" ht="25.5" customHeight="1">
      <c r="A128" s="165" t="str">
        <f t="shared" si="24"/>
        <v>AU-STD3332</v>
      </c>
      <c r="B128" s="164" t="s">
        <v>49</v>
      </c>
      <c r="C128" s="164" t="str">
        <f>IF(Q128=FILTROS!$G$2,"PT",IF(Q128=FILTROS!$G$3,"RC",IF(Q128=FILTROS!$G$4,"QJ",IF(Q128=FILTROS!$G$5,"FT",IF(Q128=FILTROS!$G$6,"STD","SIN ASIGNAR")))))</f>
        <v>STD</v>
      </c>
      <c r="D128" s="164">
        <v>3332</v>
      </c>
      <c r="E128" s="165" t="s">
        <v>9</v>
      </c>
      <c r="F128" s="165" t="s">
        <v>50</v>
      </c>
      <c r="G128" s="165" t="s">
        <v>755</v>
      </c>
      <c r="H128" s="169" t="s">
        <v>51</v>
      </c>
      <c r="I128" s="169">
        <v>1022992713</v>
      </c>
      <c r="J128" s="171" t="s">
        <v>756</v>
      </c>
      <c r="K128" s="169">
        <v>28</v>
      </c>
      <c r="L128" s="169">
        <v>3157505593</v>
      </c>
      <c r="M128" s="181" t="s">
        <v>52</v>
      </c>
      <c r="N128" s="165" t="s">
        <v>53</v>
      </c>
      <c r="O128" s="214" t="s">
        <v>54</v>
      </c>
      <c r="P128" s="169" t="s">
        <v>55</v>
      </c>
      <c r="Q128" s="169" t="s">
        <v>56</v>
      </c>
      <c r="R128" s="169" t="s">
        <v>57</v>
      </c>
      <c r="S128" s="165" t="s">
        <v>58</v>
      </c>
      <c r="T128" s="169" t="s">
        <v>115</v>
      </c>
      <c r="U128" s="169" t="s">
        <v>757</v>
      </c>
      <c r="V128" s="169" t="s">
        <v>60</v>
      </c>
      <c r="W128" s="170">
        <v>44865</v>
      </c>
      <c r="X128" s="169">
        <v>3</v>
      </c>
      <c r="Y128" s="170">
        <f t="shared" si="25"/>
        <v>44868</v>
      </c>
      <c r="Z128" s="165" t="s">
        <v>61</v>
      </c>
      <c r="AB128" s="168">
        <f t="shared" si="26"/>
        <v>-44865</v>
      </c>
      <c r="AC128" s="167" t="str">
        <f t="shared" si="27"/>
        <v>OPORTUNA</v>
      </c>
      <c r="AD128" s="165" t="str">
        <f t="shared" si="28"/>
        <v>Cerrado</v>
      </c>
      <c r="AE128" s="248" t="s">
        <v>62</v>
      </c>
      <c r="AF128" s="169" t="s">
        <v>63</v>
      </c>
      <c r="AG128" s="165" t="s">
        <v>758</v>
      </c>
      <c r="AH128" s="170">
        <v>44867</v>
      </c>
      <c r="AI128" s="165">
        <f t="shared" si="29"/>
        <v>11</v>
      </c>
      <c r="AJ128" s="166">
        <f t="shared" si="30"/>
        <v>2</v>
      </c>
      <c r="AK128" s="165" t="str">
        <f t="shared" si="42"/>
        <v>OPORTUNA</v>
      </c>
      <c r="AM128" s="165" t="str" cm="1">
        <f t="array" aca="1" ref="AM128" ca="1">_xlfn.IFS(AN128&lt;0,"Vencido",AN128=0,"Vence hoy",AN128&lt;4,"Por vencer",AN128&gt;3,"Pendiente")</f>
        <v>Vencido</v>
      </c>
      <c r="AN128" s="166">
        <f t="shared" ca="1" si="43"/>
        <v>-8</v>
      </c>
      <c r="AQ128" s="165">
        <f t="shared" si="31"/>
        <v>10</v>
      </c>
      <c r="AR128" s="165">
        <f t="shared" si="32"/>
        <v>2022</v>
      </c>
      <c r="AS128" s="184">
        <f t="shared" si="33"/>
        <v>31</v>
      </c>
    </row>
    <row r="129" spans="1:45" ht="25.5" customHeight="1">
      <c r="A129" s="165" t="str">
        <f t="shared" si="24"/>
        <v>AU-STD3333</v>
      </c>
      <c r="B129" s="164" t="s">
        <v>49</v>
      </c>
      <c r="C129" s="164" t="str">
        <f>IF(Q129=FILTROS!$G$2,"PT",IF(Q129=FILTROS!$G$3,"RC",IF(Q129=FILTROS!$G$4,"QJ",IF(Q129=FILTROS!$G$5,"FT",IF(Q129=FILTROS!$G$6,"STD","SIN ASIGNAR")))))</f>
        <v>STD</v>
      </c>
      <c r="D129" s="164">
        <v>3333</v>
      </c>
      <c r="E129" s="165" t="s">
        <v>9</v>
      </c>
      <c r="F129" s="165" t="s">
        <v>50</v>
      </c>
      <c r="G129" s="165" t="s">
        <v>759</v>
      </c>
      <c r="H129" s="169" t="s">
        <v>97</v>
      </c>
      <c r="I129" s="169">
        <v>1243859645</v>
      </c>
      <c r="J129" s="171" t="s">
        <v>760</v>
      </c>
      <c r="K129" s="169">
        <v>2</v>
      </c>
      <c r="L129" s="169">
        <v>3186759237</v>
      </c>
      <c r="M129" s="181" t="s">
        <v>52</v>
      </c>
      <c r="N129" s="165" t="s">
        <v>53</v>
      </c>
      <c r="O129" s="214" t="s">
        <v>54</v>
      </c>
      <c r="P129" s="169" t="s">
        <v>55</v>
      </c>
      <c r="Q129" s="169" t="s">
        <v>56</v>
      </c>
      <c r="R129" s="169" t="s">
        <v>75</v>
      </c>
      <c r="S129" s="165" t="s">
        <v>58</v>
      </c>
      <c r="T129" s="169" t="s">
        <v>98</v>
      </c>
      <c r="U129" s="169" t="s">
        <v>761</v>
      </c>
      <c r="V129" s="169" t="s">
        <v>60</v>
      </c>
      <c r="W129" s="170">
        <v>44865</v>
      </c>
      <c r="X129" s="169">
        <v>1</v>
      </c>
      <c r="Y129" s="170">
        <f t="shared" si="25"/>
        <v>44866</v>
      </c>
      <c r="Z129" s="165" t="s">
        <v>61</v>
      </c>
      <c r="AB129" s="168">
        <f t="shared" si="26"/>
        <v>-44865</v>
      </c>
      <c r="AC129" s="167" t="str">
        <f t="shared" si="27"/>
        <v>OPORTUNA</v>
      </c>
      <c r="AD129" s="165" t="str">
        <f t="shared" si="28"/>
        <v>Cerrado</v>
      </c>
      <c r="AE129" s="247" t="s">
        <v>62</v>
      </c>
      <c r="AF129" s="169" t="s">
        <v>65</v>
      </c>
      <c r="AG129" s="165" t="s">
        <v>762</v>
      </c>
      <c r="AH129" s="170">
        <v>44866</v>
      </c>
      <c r="AI129" s="165">
        <f t="shared" si="29"/>
        <v>11</v>
      </c>
      <c r="AJ129" s="166">
        <f t="shared" si="30"/>
        <v>1</v>
      </c>
      <c r="AK129" s="165" t="str">
        <f t="shared" si="42"/>
        <v>OPORTUNA</v>
      </c>
      <c r="AM129" s="165" t="str" cm="1">
        <f t="array" aca="1" ref="AM129" ca="1">_xlfn.IFS(AN129&lt;0,"Vencido",AN129=0,"Vence hoy",AN129&lt;4,"Por vencer",AN129&gt;3,"Pendiente")</f>
        <v>Vencido</v>
      </c>
      <c r="AN129" s="166">
        <f t="shared" ca="1" si="43"/>
        <v>-10</v>
      </c>
      <c r="AQ129" s="165">
        <f t="shared" si="31"/>
        <v>10</v>
      </c>
      <c r="AR129" s="165">
        <f t="shared" si="32"/>
        <v>2022</v>
      </c>
      <c r="AS129" s="184">
        <f t="shared" si="33"/>
        <v>31</v>
      </c>
    </row>
    <row r="130" spans="1:45" ht="25.5" customHeight="1">
      <c r="A130" s="165" t="str">
        <f t="shared" ref="A130:A193" si="44">CONCATENATE(B130,"-",C130,D130)</f>
        <v>AU-STD3334</v>
      </c>
      <c r="B130" s="164" t="s">
        <v>49</v>
      </c>
      <c r="C130" s="164" t="str">
        <f>IF(Q130=FILTROS!$G$2,"PT",IF(Q130=FILTROS!$G$3,"RC",IF(Q130=FILTROS!$G$4,"QJ",IF(Q130=FILTROS!$G$5,"FT",IF(Q130=FILTROS!$G$6,"STD","SIN ASIGNAR")))))</f>
        <v>STD</v>
      </c>
      <c r="D130" s="164">
        <v>3334</v>
      </c>
      <c r="E130" s="165" t="s">
        <v>9</v>
      </c>
      <c r="F130" s="165" t="s">
        <v>50</v>
      </c>
      <c r="G130" s="165" t="s">
        <v>763</v>
      </c>
      <c r="H130" s="169" t="s">
        <v>51</v>
      </c>
      <c r="I130" s="169">
        <v>79493400</v>
      </c>
      <c r="J130" s="171" t="s">
        <v>185</v>
      </c>
      <c r="K130" s="169">
        <v>53</v>
      </c>
      <c r="L130" s="169">
        <v>3112260490</v>
      </c>
      <c r="M130" s="181" t="s">
        <v>52</v>
      </c>
      <c r="N130" s="165" t="s">
        <v>53</v>
      </c>
      <c r="O130" s="214" t="s">
        <v>54</v>
      </c>
      <c r="P130" s="169" t="s">
        <v>55</v>
      </c>
      <c r="Q130" s="169" t="s">
        <v>56</v>
      </c>
      <c r="R130" s="169" t="s">
        <v>57</v>
      </c>
      <c r="S130" s="165" t="s">
        <v>58</v>
      </c>
      <c r="T130" s="169" t="s">
        <v>59</v>
      </c>
      <c r="U130" s="169" t="s">
        <v>764</v>
      </c>
      <c r="V130" s="169" t="s">
        <v>60</v>
      </c>
      <c r="W130" s="170">
        <v>44865</v>
      </c>
      <c r="X130" s="169">
        <v>2</v>
      </c>
      <c r="Y130" s="170">
        <f t="shared" ref="Y130:Y193" si="45">WORKDAY.INTL(W130,X130,1)</f>
        <v>44867</v>
      </c>
      <c r="Z130" s="165" t="s">
        <v>61</v>
      </c>
      <c r="AB130" s="168">
        <f t="shared" ref="AB130:AB193" si="46">IFERROR(AA130-W130,0)</f>
        <v>-44865</v>
      </c>
      <c r="AC130" s="167" t="str">
        <f t="shared" ref="AC130:AC193" si="47">IF(AB130&lt;=1,"OPORTUNA",IF(AB130&lt;-1,"0","NO OPORTUNA"))</f>
        <v>OPORTUNA</v>
      </c>
      <c r="AD130" s="165" t="str">
        <f t="shared" ref="AD130:AD193" si="48">IF(ISBLANK(AG130),AM130,"Cerrado")</f>
        <v>Cerrado</v>
      </c>
      <c r="AE130" s="248" t="s">
        <v>62</v>
      </c>
      <c r="AF130" s="169" t="s">
        <v>66</v>
      </c>
      <c r="AG130" s="165" t="s">
        <v>765</v>
      </c>
      <c r="AH130" s="170">
        <v>44866</v>
      </c>
      <c r="AI130" s="165">
        <f t="shared" ref="AI130:AI193" si="49">MONTH(AH130)</f>
        <v>11</v>
      </c>
      <c r="AJ130" s="166">
        <f t="shared" ref="AJ130:AJ193" si="50">AH130-W130</f>
        <v>1</v>
      </c>
      <c r="AK130" s="165" t="str">
        <f t="shared" si="42"/>
        <v>OPORTUNA</v>
      </c>
      <c r="AM130" s="165" t="str" cm="1">
        <f t="array" aca="1" ref="AM130" ca="1">_xlfn.IFS(AN130&lt;0,"Vencido",AN130=0,"Vence hoy",AN130&lt;4,"Por vencer",AN130&gt;3,"Pendiente")</f>
        <v>Vencido</v>
      </c>
      <c r="AN130" s="166">
        <f t="shared" ca="1" si="43"/>
        <v>-9</v>
      </c>
      <c r="AQ130" s="165">
        <f t="shared" ref="AQ130:AQ193" si="51">MONTH(W130)</f>
        <v>10</v>
      </c>
      <c r="AR130" s="165">
        <f t="shared" ref="AR130:AR193" si="52">YEAR(W130)</f>
        <v>2022</v>
      </c>
      <c r="AS130" s="184">
        <f t="shared" ref="AS130:AS193" si="53">DAY(W130)</f>
        <v>31</v>
      </c>
    </row>
    <row r="131" spans="1:45" ht="25.5" customHeight="1">
      <c r="A131" s="165" t="str">
        <f t="shared" si="44"/>
        <v>AU-STD3335</v>
      </c>
      <c r="B131" s="164" t="s">
        <v>49</v>
      </c>
      <c r="C131" s="164" t="str">
        <f>IF(Q131=FILTROS!$G$2,"PT",IF(Q131=FILTROS!$G$3,"RC",IF(Q131=FILTROS!$G$4,"QJ",IF(Q131=FILTROS!$G$5,"FT",IF(Q131=FILTROS!$G$6,"STD","SIN ASIGNAR")))))</f>
        <v>STD</v>
      </c>
      <c r="D131" s="164">
        <v>3335</v>
      </c>
      <c r="E131" s="165" t="s">
        <v>9</v>
      </c>
      <c r="F131" s="165" t="s">
        <v>50</v>
      </c>
      <c r="G131" s="165" t="s">
        <v>766</v>
      </c>
      <c r="H131" s="169" t="s">
        <v>51</v>
      </c>
      <c r="I131" s="169">
        <v>21109951</v>
      </c>
      <c r="J131" s="171" t="s">
        <v>767</v>
      </c>
      <c r="K131" s="169">
        <v>68</v>
      </c>
      <c r="L131" s="169">
        <v>3138987011</v>
      </c>
      <c r="M131" s="181" t="s">
        <v>52</v>
      </c>
      <c r="N131" s="165" t="s">
        <v>53</v>
      </c>
      <c r="O131" s="214" t="s">
        <v>54</v>
      </c>
      <c r="P131" s="169" t="s">
        <v>55</v>
      </c>
      <c r="Q131" s="169" t="s">
        <v>56</v>
      </c>
      <c r="R131" s="169" t="s">
        <v>75</v>
      </c>
      <c r="S131" s="165" t="s">
        <v>58</v>
      </c>
      <c r="T131" s="169" t="s">
        <v>59</v>
      </c>
      <c r="U131" s="169" t="s">
        <v>768</v>
      </c>
      <c r="V131" s="169" t="s">
        <v>60</v>
      </c>
      <c r="W131" s="170">
        <v>44865</v>
      </c>
      <c r="X131" s="169">
        <v>1</v>
      </c>
      <c r="Y131" s="170">
        <f t="shared" si="45"/>
        <v>44866</v>
      </c>
      <c r="Z131" s="165" t="s">
        <v>61</v>
      </c>
      <c r="AB131" s="168">
        <f t="shared" si="46"/>
        <v>-44865</v>
      </c>
      <c r="AC131" s="167" t="str">
        <f t="shared" si="47"/>
        <v>OPORTUNA</v>
      </c>
      <c r="AD131" s="165" t="str">
        <f t="shared" si="48"/>
        <v>Cerrado</v>
      </c>
      <c r="AE131" s="247" t="s">
        <v>62</v>
      </c>
      <c r="AF131" s="169" t="s">
        <v>63</v>
      </c>
      <c r="AG131" s="165" t="s">
        <v>769</v>
      </c>
      <c r="AH131" s="170">
        <v>44866</v>
      </c>
      <c r="AI131" s="165">
        <f t="shared" si="49"/>
        <v>11</v>
      </c>
      <c r="AJ131" s="166">
        <f t="shared" si="50"/>
        <v>1</v>
      </c>
      <c r="AK131" s="165" t="str">
        <f t="shared" si="42"/>
        <v>OPORTUNA</v>
      </c>
      <c r="AM131" s="165" t="str" cm="1">
        <f t="array" aca="1" ref="AM131" ca="1">_xlfn.IFS(AN131&lt;0,"Vencido",AN131=0,"Vence hoy",AN131&lt;4,"Por vencer",AN131&gt;3,"Pendiente")</f>
        <v>Vencido</v>
      </c>
      <c r="AN131" s="166">
        <f t="shared" ca="1" si="43"/>
        <v>-10</v>
      </c>
      <c r="AQ131" s="165">
        <f t="shared" si="51"/>
        <v>10</v>
      </c>
      <c r="AR131" s="165">
        <f t="shared" si="52"/>
        <v>2022</v>
      </c>
      <c r="AS131" s="184">
        <f t="shared" si="53"/>
        <v>31</v>
      </c>
    </row>
    <row r="132" spans="1:45" ht="25.5" customHeight="1">
      <c r="A132" s="165" t="str">
        <f t="shared" si="44"/>
        <v>AU-STD3336</v>
      </c>
      <c r="B132" s="164" t="s">
        <v>49</v>
      </c>
      <c r="C132" s="164" t="str">
        <f>IF(Q132=FILTROS!$G$2,"PT",IF(Q132=FILTROS!$G$3,"RC",IF(Q132=FILTROS!$G$4,"QJ",IF(Q132=FILTROS!$G$5,"FT",IF(Q132=FILTROS!$G$6,"STD","SIN ASIGNAR")))))</f>
        <v>STD</v>
      </c>
      <c r="D132" s="164">
        <v>3336</v>
      </c>
      <c r="E132" s="165" t="s">
        <v>9</v>
      </c>
      <c r="F132" s="165" t="s">
        <v>50</v>
      </c>
      <c r="G132" s="165" t="s">
        <v>770</v>
      </c>
      <c r="H132" s="169" t="s">
        <v>51</v>
      </c>
      <c r="I132" s="169">
        <v>20309923</v>
      </c>
      <c r="J132" s="171" t="s">
        <v>771</v>
      </c>
      <c r="K132" s="169">
        <v>81</v>
      </c>
      <c r="L132" s="169">
        <v>3103255111</v>
      </c>
      <c r="M132" s="181" t="s">
        <v>52</v>
      </c>
      <c r="N132" s="165" t="s">
        <v>53</v>
      </c>
      <c r="O132" s="214" t="s">
        <v>54</v>
      </c>
      <c r="P132" s="169" t="s">
        <v>55</v>
      </c>
      <c r="Q132" s="169" t="s">
        <v>56</v>
      </c>
      <c r="R132" s="169" t="s">
        <v>57</v>
      </c>
      <c r="S132" s="165" t="s">
        <v>58</v>
      </c>
      <c r="T132" s="169" t="s">
        <v>59</v>
      </c>
      <c r="U132" s="169" t="s">
        <v>772</v>
      </c>
      <c r="V132" s="169" t="s">
        <v>60</v>
      </c>
      <c r="W132" s="170">
        <v>44865</v>
      </c>
      <c r="X132" s="169">
        <v>3</v>
      </c>
      <c r="Y132" s="170">
        <f t="shared" si="45"/>
        <v>44868</v>
      </c>
      <c r="Z132" s="165" t="s">
        <v>61</v>
      </c>
      <c r="AB132" s="168">
        <f t="shared" si="46"/>
        <v>-44865</v>
      </c>
      <c r="AC132" s="167" t="str">
        <f t="shared" si="47"/>
        <v>OPORTUNA</v>
      </c>
      <c r="AD132" s="165" t="str">
        <f t="shared" si="48"/>
        <v>Cerrado</v>
      </c>
      <c r="AE132" s="248" t="s">
        <v>62</v>
      </c>
      <c r="AF132" s="169" t="s">
        <v>65</v>
      </c>
      <c r="AG132" s="165" t="s">
        <v>773</v>
      </c>
      <c r="AH132" s="170">
        <v>44868</v>
      </c>
      <c r="AI132" s="165">
        <f t="shared" si="49"/>
        <v>11</v>
      </c>
      <c r="AJ132" s="166">
        <f t="shared" si="50"/>
        <v>3</v>
      </c>
      <c r="AK132" s="165" t="str">
        <f t="shared" si="42"/>
        <v>OPORTUNA</v>
      </c>
      <c r="AM132" s="165" t="str" cm="1">
        <f t="array" aca="1" ref="AM132" ca="1">_xlfn.IFS(AN132&lt;0,"Vencido",AN132=0,"Vence hoy",AN132&lt;4,"Por vencer",AN132&gt;3,"Pendiente")</f>
        <v>Vencido</v>
      </c>
      <c r="AN132" s="166">
        <f t="shared" ca="1" si="43"/>
        <v>-8</v>
      </c>
      <c r="AQ132" s="165">
        <f t="shared" si="51"/>
        <v>10</v>
      </c>
      <c r="AR132" s="165">
        <f t="shared" si="52"/>
        <v>2022</v>
      </c>
      <c r="AS132" s="184">
        <f t="shared" si="53"/>
        <v>31</v>
      </c>
    </row>
    <row r="133" spans="1:45" ht="25.5" customHeight="1">
      <c r="A133" s="165" t="str">
        <f t="shared" si="44"/>
        <v>AU-PT3337</v>
      </c>
      <c r="B133" s="164" t="s">
        <v>49</v>
      </c>
      <c r="C133" s="164" t="str">
        <f>IF(Q133=FILTROS!$G$2,"PT",IF(Q133=FILTROS!$G$3,"RC",IF(Q133=FILTROS!$G$4,"QJ",IF(Q133=FILTROS!$G$5,"FT",IF(Q133=FILTROS!$G$6,"STD","SIN ASIGNAR")))))</f>
        <v>PT</v>
      </c>
      <c r="D133" s="164">
        <v>3337</v>
      </c>
      <c r="E133" s="165" t="s">
        <v>9</v>
      </c>
      <c r="F133" s="165" t="s">
        <v>82</v>
      </c>
      <c r="H133" s="169" t="s">
        <v>51</v>
      </c>
      <c r="I133" s="169">
        <v>1023867754</v>
      </c>
      <c r="J133" s="171" t="s">
        <v>774</v>
      </c>
      <c r="K133" s="169">
        <v>35</v>
      </c>
      <c r="L133" s="169">
        <v>3133397282</v>
      </c>
      <c r="M133" s="206" t="s">
        <v>775</v>
      </c>
      <c r="N133" s="165" t="s">
        <v>53</v>
      </c>
      <c r="O133" s="214" t="s">
        <v>54</v>
      </c>
      <c r="P133" s="169" t="s">
        <v>55</v>
      </c>
      <c r="Q133" s="169" t="s">
        <v>84</v>
      </c>
      <c r="R133" s="169" t="s">
        <v>57</v>
      </c>
      <c r="S133" s="165" t="s">
        <v>85</v>
      </c>
      <c r="T133" s="169" t="s">
        <v>86</v>
      </c>
      <c r="U133" s="169" t="s">
        <v>776</v>
      </c>
      <c r="V133" s="169" t="s">
        <v>60</v>
      </c>
      <c r="W133" s="170">
        <v>44865</v>
      </c>
      <c r="X133" s="169">
        <v>3</v>
      </c>
      <c r="Y133" s="170">
        <f t="shared" si="45"/>
        <v>44868</v>
      </c>
      <c r="Z133" s="165" t="s">
        <v>61</v>
      </c>
      <c r="AB133" s="168">
        <f t="shared" si="46"/>
        <v>-44865</v>
      </c>
      <c r="AC133" s="167" t="str">
        <f t="shared" si="47"/>
        <v>OPORTUNA</v>
      </c>
      <c r="AD133" s="165" t="str">
        <f t="shared" si="48"/>
        <v>Cerrado</v>
      </c>
      <c r="AE133" s="247" t="s">
        <v>71</v>
      </c>
      <c r="AF133" s="169" t="s">
        <v>87</v>
      </c>
      <c r="AG133" s="169" t="s">
        <v>131</v>
      </c>
      <c r="AH133" s="170">
        <v>44868</v>
      </c>
      <c r="AI133" s="165">
        <f t="shared" si="49"/>
        <v>11</v>
      </c>
      <c r="AJ133" s="166">
        <f t="shared" si="50"/>
        <v>3</v>
      </c>
      <c r="AK133" s="165" t="str">
        <f t="shared" si="42"/>
        <v>OPORTUNA</v>
      </c>
      <c r="AM133" s="165" t="str" cm="1">
        <f t="array" aca="1" ref="AM133" ca="1">_xlfn.IFS(AN133&lt;0,"Vencido",AN133=0,"Vence hoy",AN133&lt;4,"Por vencer",AN133&gt;3,"Pendiente")</f>
        <v>Vencido</v>
      </c>
      <c r="AN133" s="166">
        <f t="shared" ca="1" si="43"/>
        <v>-8</v>
      </c>
      <c r="AQ133" s="165">
        <f t="shared" si="51"/>
        <v>10</v>
      </c>
      <c r="AR133" s="165">
        <f t="shared" si="52"/>
        <v>2022</v>
      </c>
      <c r="AS133" s="184">
        <f t="shared" si="53"/>
        <v>31</v>
      </c>
    </row>
    <row r="134" spans="1:45" ht="25.5" customHeight="1">
      <c r="A134" s="165" t="str">
        <f t="shared" si="44"/>
        <v>AU-STD3338</v>
      </c>
      <c r="B134" s="164" t="s">
        <v>49</v>
      </c>
      <c r="C134" s="164" t="str">
        <f>IF(Q134=FILTROS!$G$2,"PT",IF(Q134=FILTROS!$G$3,"RC",IF(Q134=FILTROS!$G$4,"QJ",IF(Q134=FILTROS!$G$5,"FT",IF(Q134=FILTROS!$G$6,"STD","SIN ASIGNAR")))))</f>
        <v>STD</v>
      </c>
      <c r="D134" s="164">
        <v>3338</v>
      </c>
      <c r="E134" s="165" t="s">
        <v>9</v>
      </c>
      <c r="F134" s="165" t="s">
        <v>50</v>
      </c>
      <c r="G134" s="165" t="s">
        <v>777</v>
      </c>
      <c r="H134" s="169" t="s">
        <v>51</v>
      </c>
      <c r="I134" s="169">
        <v>20686174</v>
      </c>
      <c r="J134" s="171" t="s">
        <v>108</v>
      </c>
      <c r="K134" s="169">
        <v>71</v>
      </c>
      <c r="L134" s="169">
        <v>3134242271</v>
      </c>
      <c r="M134" s="181" t="s">
        <v>52</v>
      </c>
      <c r="N134" s="165" t="s">
        <v>53</v>
      </c>
      <c r="O134" s="214" t="s">
        <v>54</v>
      </c>
      <c r="P134" s="169" t="s">
        <v>55</v>
      </c>
      <c r="Q134" s="169" t="s">
        <v>56</v>
      </c>
      <c r="R134" s="169" t="s">
        <v>57</v>
      </c>
      <c r="S134" s="165" t="s">
        <v>58</v>
      </c>
      <c r="T134" s="169" t="s">
        <v>59</v>
      </c>
      <c r="U134" s="169" t="s">
        <v>778</v>
      </c>
      <c r="V134" s="169" t="s">
        <v>60</v>
      </c>
      <c r="W134" s="170">
        <v>44865</v>
      </c>
      <c r="X134" s="169">
        <v>2</v>
      </c>
      <c r="Y134" s="170">
        <f t="shared" si="45"/>
        <v>44867</v>
      </c>
      <c r="Z134" s="165" t="s">
        <v>61</v>
      </c>
      <c r="AB134" s="168">
        <f t="shared" si="46"/>
        <v>-44865</v>
      </c>
      <c r="AC134" s="167" t="str">
        <f t="shared" si="47"/>
        <v>OPORTUNA</v>
      </c>
      <c r="AD134" s="165" t="str">
        <f t="shared" si="48"/>
        <v>Cerrado</v>
      </c>
      <c r="AE134" s="248" t="s">
        <v>62</v>
      </c>
      <c r="AF134" s="169" t="s">
        <v>66</v>
      </c>
      <c r="AG134" s="165" t="s">
        <v>779</v>
      </c>
      <c r="AH134" s="170">
        <v>44867</v>
      </c>
      <c r="AI134" s="165">
        <f t="shared" si="49"/>
        <v>11</v>
      </c>
      <c r="AJ134" s="166">
        <f t="shared" si="50"/>
        <v>2</v>
      </c>
      <c r="AK134" s="165" t="str">
        <f t="shared" si="42"/>
        <v>OPORTUNA</v>
      </c>
      <c r="AM134" s="165" t="str" cm="1">
        <f t="array" aca="1" ref="AM134" ca="1">_xlfn.IFS(AN134&lt;0,"Vencido",AN134=0,"Vence hoy",AN134&lt;4,"Por vencer",AN134&gt;3,"Pendiente")</f>
        <v>Vencido</v>
      </c>
      <c r="AN134" s="166">
        <f t="shared" ca="1" si="43"/>
        <v>-9</v>
      </c>
      <c r="AQ134" s="165">
        <f t="shared" si="51"/>
        <v>10</v>
      </c>
      <c r="AR134" s="165">
        <f t="shared" si="52"/>
        <v>2022</v>
      </c>
      <c r="AS134" s="184">
        <f t="shared" si="53"/>
        <v>31</v>
      </c>
    </row>
    <row r="135" spans="1:45" ht="25.5" customHeight="1">
      <c r="A135" s="165" t="str">
        <f t="shared" si="44"/>
        <v>AU-STD3339</v>
      </c>
      <c r="B135" s="164" t="s">
        <v>49</v>
      </c>
      <c r="C135" s="164" t="str">
        <f>IF(Q135=FILTROS!$G$2,"PT",IF(Q135=FILTROS!$G$3,"RC",IF(Q135=FILTROS!$G$4,"QJ",IF(Q135=FILTROS!$G$5,"FT",IF(Q135=FILTROS!$G$6,"STD","SIN ASIGNAR")))))</f>
        <v>STD</v>
      </c>
      <c r="D135" s="164">
        <v>3339</v>
      </c>
      <c r="E135" s="165" t="s">
        <v>9</v>
      </c>
      <c r="F135" s="165" t="s">
        <v>50</v>
      </c>
      <c r="G135" s="165" t="s">
        <v>780</v>
      </c>
      <c r="H135" s="169" t="s">
        <v>51</v>
      </c>
      <c r="I135" s="169">
        <v>51685608</v>
      </c>
      <c r="J135" s="171" t="s">
        <v>781</v>
      </c>
      <c r="K135" s="169">
        <v>61</v>
      </c>
      <c r="L135" s="169">
        <v>3114467770</v>
      </c>
      <c r="M135" s="181" t="s">
        <v>52</v>
      </c>
      <c r="N135" s="165" t="s">
        <v>53</v>
      </c>
      <c r="O135" s="214" t="s">
        <v>54</v>
      </c>
      <c r="P135" s="169" t="s">
        <v>55</v>
      </c>
      <c r="Q135" s="169" t="s">
        <v>56</v>
      </c>
      <c r="R135" s="169" t="s">
        <v>57</v>
      </c>
      <c r="S135" s="165" t="s">
        <v>58</v>
      </c>
      <c r="T135" s="169" t="s">
        <v>59</v>
      </c>
      <c r="U135" s="169" t="s">
        <v>782</v>
      </c>
      <c r="V135" s="169" t="s">
        <v>60</v>
      </c>
      <c r="W135" s="170">
        <v>44865</v>
      </c>
      <c r="X135" s="169">
        <v>3</v>
      </c>
      <c r="Y135" s="170">
        <f t="shared" si="45"/>
        <v>44868</v>
      </c>
      <c r="Z135" s="165" t="s">
        <v>61</v>
      </c>
      <c r="AB135" s="168">
        <f t="shared" si="46"/>
        <v>-44865</v>
      </c>
      <c r="AC135" s="167" t="str">
        <f t="shared" si="47"/>
        <v>OPORTUNA</v>
      </c>
      <c r="AD135" s="165" t="str">
        <f t="shared" si="48"/>
        <v>Cerrado</v>
      </c>
      <c r="AE135" s="249" t="s">
        <v>62</v>
      </c>
      <c r="AF135" s="169" t="s">
        <v>63</v>
      </c>
      <c r="AG135" s="165" t="s">
        <v>783</v>
      </c>
      <c r="AH135" s="170">
        <v>44867</v>
      </c>
      <c r="AI135" s="165">
        <f t="shared" si="49"/>
        <v>11</v>
      </c>
      <c r="AJ135" s="166">
        <f t="shared" si="50"/>
        <v>2</v>
      </c>
      <c r="AK135" s="165" t="str">
        <f t="shared" si="42"/>
        <v>OPORTUNA</v>
      </c>
      <c r="AM135" s="165" t="str" cm="1">
        <f t="array" aca="1" ref="AM135" ca="1">_xlfn.IFS(AN135&lt;0,"Vencido",AN135=0,"Vence hoy",AN135&lt;4,"Por vencer",AN135&gt;3,"Pendiente")</f>
        <v>Vencido</v>
      </c>
      <c r="AN135" s="166">
        <f t="shared" ca="1" si="43"/>
        <v>-8</v>
      </c>
      <c r="AQ135" s="165">
        <f t="shared" si="51"/>
        <v>10</v>
      </c>
      <c r="AR135" s="165">
        <f t="shared" si="52"/>
        <v>2022</v>
      </c>
      <c r="AS135" s="184">
        <f t="shared" si="53"/>
        <v>31</v>
      </c>
    </row>
    <row r="136" spans="1:45" ht="25.5" customHeight="1">
      <c r="A136" s="165" t="str">
        <f t="shared" si="44"/>
        <v>AU-RC3340</v>
      </c>
      <c r="B136" s="164" t="s">
        <v>49</v>
      </c>
      <c r="C136" s="164" t="str">
        <f>IF(Q136=FILTROS!$G$2,"PT",IF(Q136=FILTROS!$G$3,"RC",IF(Q136=FILTROS!$G$4,"QJ",IF(Q136=FILTROS!$G$5,"FT",IF(Q136=FILTROS!$G$6,"STD","SIN ASIGNAR")))))</f>
        <v>RC</v>
      </c>
      <c r="D136" s="164">
        <v>3340</v>
      </c>
      <c r="E136" s="165" t="s">
        <v>9</v>
      </c>
      <c r="F136" s="165" t="s">
        <v>82</v>
      </c>
      <c r="H136" s="169" t="s">
        <v>51</v>
      </c>
      <c r="I136" s="222">
        <v>23349848</v>
      </c>
      <c r="J136" s="171" t="s">
        <v>784</v>
      </c>
      <c r="K136" s="169">
        <v>82</v>
      </c>
      <c r="L136" s="169">
        <v>3134619006</v>
      </c>
      <c r="M136" s="206" t="s">
        <v>785</v>
      </c>
      <c r="N136" s="165" t="s">
        <v>218</v>
      </c>
      <c r="O136" s="214" t="s">
        <v>192</v>
      </c>
      <c r="P136" s="169" t="s">
        <v>55</v>
      </c>
      <c r="Q136" s="169" t="s">
        <v>123</v>
      </c>
      <c r="R136" s="169" t="s">
        <v>57</v>
      </c>
      <c r="S136" s="165" t="s">
        <v>302</v>
      </c>
      <c r="T136" s="169" t="s">
        <v>194</v>
      </c>
      <c r="U136" s="169" t="s">
        <v>786</v>
      </c>
      <c r="V136" s="169" t="s">
        <v>60</v>
      </c>
      <c r="W136" s="170">
        <v>44865</v>
      </c>
      <c r="X136" s="169">
        <v>3</v>
      </c>
      <c r="Y136" s="170">
        <f t="shared" si="45"/>
        <v>44868</v>
      </c>
      <c r="Z136" s="165" t="s">
        <v>202</v>
      </c>
      <c r="AB136" s="168">
        <f t="shared" si="46"/>
        <v>-44865</v>
      </c>
      <c r="AC136" s="167" t="str">
        <f t="shared" si="47"/>
        <v>OPORTUNA</v>
      </c>
      <c r="AD136" s="165" t="str">
        <f t="shared" si="48"/>
        <v>Cerrado</v>
      </c>
      <c r="AE136" s="247" t="s">
        <v>62</v>
      </c>
      <c r="AF136" s="169" t="s">
        <v>65</v>
      </c>
      <c r="AG136" s="165" t="s">
        <v>787</v>
      </c>
      <c r="AH136" s="170">
        <v>44866</v>
      </c>
      <c r="AI136" s="165">
        <f t="shared" si="49"/>
        <v>11</v>
      </c>
      <c r="AJ136" s="166">
        <f t="shared" si="50"/>
        <v>1</v>
      </c>
      <c r="AK136" s="165" t="e">
        <f>IF(Y136&gt;=AH136,#REF!,#REF!)</f>
        <v>#REF!</v>
      </c>
      <c r="AM136" s="165" t="e" cm="1">
        <f t="array" ref="AM136">_xlfn.IFS(AN136&lt;0,"Vencido",AN136=0,"Vence hoy",AN136&lt;4,"Por vencer",AN136&gt;3,"Pendiente")</f>
        <v>#REF!</v>
      </c>
      <c r="AN136" s="166" t="e">
        <f>Y136-#REF!</f>
        <v>#REF!</v>
      </c>
      <c r="AQ136" s="165">
        <f t="shared" si="51"/>
        <v>10</v>
      </c>
      <c r="AR136" s="165">
        <f t="shared" si="52"/>
        <v>2022</v>
      </c>
      <c r="AS136" s="184">
        <f t="shared" si="53"/>
        <v>31</v>
      </c>
    </row>
    <row r="137" spans="1:45" ht="25.5" customHeight="1">
      <c r="A137" s="165" t="str">
        <f t="shared" si="44"/>
        <v>AU-STD3342</v>
      </c>
      <c r="B137" s="164" t="s">
        <v>49</v>
      </c>
      <c r="C137" s="164" t="str">
        <f>IF(Q137=FILTROS!$G$2,"PT",IF(Q137=FILTROS!$G$3,"RC",IF(Q137=FILTROS!$G$4,"QJ",IF(Q137=FILTROS!$G$5,"FT",IF(Q137=FILTROS!$G$6,"STD","SIN ASIGNAR")))))</f>
        <v>STD</v>
      </c>
      <c r="D137" s="164">
        <v>3342</v>
      </c>
      <c r="E137" s="165" t="s">
        <v>9</v>
      </c>
      <c r="F137" s="165" t="s">
        <v>50</v>
      </c>
      <c r="H137" s="169" t="s">
        <v>51</v>
      </c>
      <c r="I137" s="169">
        <v>19251462</v>
      </c>
      <c r="J137" s="171" t="s">
        <v>790</v>
      </c>
      <c r="K137" s="169">
        <v>68</v>
      </c>
      <c r="L137" s="169">
        <v>3173090511</v>
      </c>
      <c r="M137" s="206" t="s">
        <v>253</v>
      </c>
      <c r="N137" s="165" t="s">
        <v>53</v>
      </c>
      <c r="O137" s="214" t="s">
        <v>54</v>
      </c>
      <c r="P137" s="169" t="s">
        <v>55</v>
      </c>
      <c r="Q137" s="169" t="s">
        <v>56</v>
      </c>
      <c r="R137" s="169" t="s">
        <v>57</v>
      </c>
      <c r="S137" s="165" t="s">
        <v>58</v>
      </c>
      <c r="T137" s="169" t="s">
        <v>59</v>
      </c>
      <c r="U137" s="169" t="s">
        <v>161</v>
      </c>
      <c r="V137" s="169" t="s">
        <v>60</v>
      </c>
      <c r="W137" s="170">
        <v>44865</v>
      </c>
      <c r="X137" s="169">
        <v>3</v>
      </c>
      <c r="Y137" s="170">
        <f t="shared" si="45"/>
        <v>44868</v>
      </c>
      <c r="Z137" s="165" t="s">
        <v>61</v>
      </c>
      <c r="AB137" s="168">
        <f t="shared" si="46"/>
        <v>-44865</v>
      </c>
      <c r="AC137" s="167" t="str">
        <f t="shared" si="47"/>
        <v>OPORTUNA</v>
      </c>
      <c r="AD137" s="165" t="str">
        <f t="shared" si="48"/>
        <v>Cerrado</v>
      </c>
      <c r="AE137" s="248" t="s">
        <v>62</v>
      </c>
      <c r="AF137" s="169" t="s">
        <v>63</v>
      </c>
      <c r="AG137" s="165" t="s">
        <v>791</v>
      </c>
      <c r="AH137" s="170">
        <v>44867</v>
      </c>
      <c r="AI137" s="165">
        <f t="shared" si="49"/>
        <v>11</v>
      </c>
      <c r="AJ137" s="166">
        <f t="shared" si="50"/>
        <v>2</v>
      </c>
      <c r="AK137" s="165" t="str">
        <f t="shared" ref="AK137:AK138" si="54">IF(Y137&gt;=AH137,$AP$4,$AP$5)</f>
        <v>OPORTUNA</v>
      </c>
      <c r="AM137" s="165" t="str" cm="1">
        <f t="array" aca="1" ref="AM137" ca="1">_xlfn.IFS(AN137&lt;0,"Vencido",AN137=0,"Vence hoy",AN137&lt;4,"Por vencer",AN137&gt;3,"Pendiente")</f>
        <v>Vencido</v>
      </c>
      <c r="AN137" s="166">
        <f t="shared" ref="AN137:AN138" ca="1" si="55">Y137-$AP$2</f>
        <v>-8</v>
      </c>
      <c r="AQ137" s="165">
        <f t="shared" si="51"/>
        <v>10</v>
      </c>
      <c r="AR137" s="165">
        <f t="shared" si="52"/>
        <v>2022</v>
      </c>
      <c r="AS137" s="184">
        <f t="shared" si="53"/>
        <v>31</v>
      </c>
    </row>
    <row r="138" spans="1:45" ht="25.5" customHeight="1">
      <c r="A138" s="165" t="str">
        <f t="shared" si="44"/>
        <v>AU-STD3344</v>
      </c>
      <c r="B138" s="164" t="s">
        <v>49</v>
      </c>
      <c r="C138" s="164" t="str">
        <f>IF(Q138=FILTROS!$G$2,"PT",IF(Q138=FILTROS!$G$3,"RC",IF(Q138=FILTROS!$G$4,"QJ",IF(Q138=FILTROS!$G$5,"FT",IF(Q138=FILTROS!$G$6,"STD","SIN ASIGNAR")))))</f>
        <v>STD</v>
      </c>
      <c r="D138" s="164">
        <v>3344</v>
      </c>
      <c r="E138" s="165" t="s">
        <v>9</v>
      </c>
      <c r="F138" s="165" t="s">
        <v>50</v>
      </c>
      <c r="H138" s="169" t="s">
        <v>51</v>
      </c>
      <c r="I138" s="169">
        <v>30361578</v>
      </c>
      <c r="J138" s="171" t="s">
        <v>796</v>
      </c>
      <c r="K138" s="169">
        <v>37</v>
      </c>
      <c r="L138" s="169">
        <v>3194679523</v>
      </c>
      <c r="M138" s="231" t="s">
        <v>797</v>
      </c>
      <c r="N138" s="165" t="s">
        <v>142</v>
      </c>
      <c r="O138" s="214" t="s">
        <v>54</v>
      </c>
      <c r="P138" s="169" t="s">
        <v>55</v>
      </c>
      <c r="Q138" s="169" t="s">
        <v>56</v>
      </c>
      <c r="R138" s="169" t="s">
        <v>57</v>
      </c>
      <c r="S138" s="165" t="s">
        <v>58</v>
      </c>
      <c r="T138" s="169" t="s">
        <v>153</v>
      </c>
      <c r="U138" s="169" t="s">
        <v>798</v>
      </c>
      <c r="V138" s="169" t="s">
        <v>60</v>
      </c>
      <c r="W138" s="170">
        <v>44865</v>
      </c>
      <c r="X138" s="169">
        <v>3</v>
      </c>
      <c r="Y138" s="170">
        <f t="shared" si="45"/>
        <v>44868</v>
      </c>
      <c r="Z138" s="165" t="s">
        <v>61</v>
      </c>
      <c r="AB138" s="168">
        <f t="shared" si="46"/>
        <v>-44865</v>
      </c>
      <c r="AC138" s="167" t="str">
        <f t="shared" si="47"/>
        <v>OPORTUNA</v>
      </c>
      <c r="AD138" s="165" t="str">
        <f t="shared" si="48"/>
        <v>Cerrado</v>
      </c>
      <c r="AE138" s="248" t="s">
        <v>62</v>
      </c>
      <c r="AF138" s="169" t="s">
        <v>66</v>
      </c>
      <c r="AG138" s="165" t="s">
        <v>799</v>
      </c>
      <c r="AH138" s="170">
        <v>44868</v>
      </c>
      <c r="AI138" s="165">
        <f t="shared" si="49"/>
        <v>11</v>
      </c>
      <c r="AJ138" s="166">
        <f t="shared" si="50"/>
        <v>3</v>
      </c>
      <c r="AK138" s="165" t="str">
        <f t="shared" si="54"/>
        <v>OPORTUNA</v>
      </c>
      <c r="AM138" s="165" t="str" cm="1">
        <f t="array" aca="1" ref="AM138" ca="1">_xlfn.IFS(AN138&lt;0,"Vencido",AN138=0,"Vence hoy",AN138&lt;4,"Por vencer",AN138&gt;3,"Pendiente")</f>
        <v>Vencido</v>
      </c>
      <c r="AN138" s="166">
        <f t="shared" ca="1" si="55"/>
        <v>-8</v>
      </c>
      <c r="AQ138" s="165">
        <f t="shared" si="51"/>
        <v>10</v>
      </c>
      <c r="AR138" s="165">
        <f t="shared" si="52"/>
        <v>2022</v>
      </c>
      <c r="AS138" s="184">
        <f t="shared" si="53"/>
        <v>31</v>
      </c>
    </row>
    <row r="139" spans="1:45" ht="25.5" customHeight="1">
      <c r="A139" s="165" t="str">
        <f t="shared" si="44"/>
        <v>AU-PT3346</v>
      </c>
      <c r="B139" s="164" t="s">
        <v>49</v>
      </c>
      <c r="C139" s="164" t="str">
        <f>IF(Q139=FILTROS!$G$2,"PT",IF(Q139=FILTROS!$G$3,"RC",IF(Q139=FILTROS!$G$4,"QJ",IF(Q139=FILTROS!$G$5,"FT",IF(Q139=FILTROS!$G$6,"STD","SIN ASIGNAR")))))</f>
        <v>PT</v>
      </c>
      <c r="D139" s="164">
        <v>3346</v>
      </c>
      <c r="E139" s="165" t="s">
        <v>9</v>
      </c>
      <c r="F139" s="165" t="s">
        <v>166</v>
      </c>
      <c r="H139" s="169" t="s">
        <v>51</v>
      </c>
      <c r="I139" s="169">
        <v>39522772</v>
      </c>
      <c r="J139" s="171" t="s">
        <v>273</v>
      </c>
      <c r="K139" s="169">
        <v>65</v>
      </c>
      <c r="L139" s="169">
        <v>3182482878</v>
      </c>
      <c r="M139" s="206" t="s">
        <v>800</v>
      </c>
      <c r="N139" s="165" t="s">
        <v>218</v>
      </c>
      <c r="O139" s="214" t="s">
        <v>73</v>
      </c>
      <c r="P139" s="169" t="s">
        <v>55</v>
      </c>
      <c r="Q139" s="204" t="s">
        <v>84</v>
      </c>
      <c r="R139" s="169" t="s">
        <v>57</v>
      </c>
      <c r="S139" s="165" t="s">
        <v>196</v>
      </c>
      <c r="T139" s="169" t="s">
        <v>801</v>
      </c>
      <c r="U139" s="169" t="s">
        <v>802</v>
      </c>
      <c r="V139" s="169" t="s">
        <v>60</v>
      </c>
      <c r="W139" s="170">
        <v>44865</v>
      </c>
      <c r="X139" s="169">
        <v>2</v>
      </c>
      <c r="Y139" s="170">
        <f t="shared" si="45"/>
        <v>44867</v>
      </c>
      <c r="Z139" s="165" t="s">
        <v>79</v>
      </c>
      <c r="AA139" s="170">
        <v>44869</v>
      </c>
      <c r="AB139" s="168">
        <f t="shared" si="46"/>
        <v>4</v>
      </c>
      <c r="AC139" s="167" t="str">
        <f t="shared" si="47"/>
        <v>NO OPORTUNA</v>
      </c>
      <c r="AD139" s="165" t="str">
        <f t="shared" si="48"/>
        <v>Cerrado</v>
      </c>
      <c r="AE139" s="248" t="s">
        <v>62</v>
      </c>
      <c r="AF139" s="169" t="s">
        <v>80</v>
      </c>
      <c r="AG139" s="197" t="s">
        <v>803</v>
      </c>
      <c r="AH139" s="170">
        <v>44868</v>
      </c>
      <c r="AI139" s="165">
        <f t="shared" si="49"/>
        <v>11</v>
      </c>
      <c r="AJ139" s="166">
        <f t="shared" si="50"/>
        <v>3</v>
      </c>
      <c r="AK139" s="165" t="e">
        <f>IF(Y139&gt;=AH139,#REF!,#REF!)</f>
        <v>#REF!</v>
      </c>
      <c r="AM139" s="165" t="e" cm="1">
        <f t="array" ref="AM139">_xlfn.IFS(AN139&lt;0,"Vencido",AN139=0,"Vence hoy",AN139&lt;4,"Por vencer",AN139&gt;3,"Pendiente")</f>
        <v>#REF!</v>
      </c>
      <c r="AN139" s="166" t="e">
        <f>Y139-#REF!</f>
        <v>#REF!</v>
      </c>
      <c r="AQ139" s="165">
        <f t="shared" si="51"/>
        <v>10</v>
      </c>
      <c r="AR139" s="165">
        <f t="shared" si="52"/>
        <v>2022</v>
      </c>
      <c r="AS139" s="184">
        <f t="shared" si="53"/>
        <v>31</v>
      </c>
    </row>
    <row r="140" spans="1:45" ht="25.5" customHeight="1">
      <c r="A140" s="165" t="str">
        <f t="shared" si="44"/>
        <v>AU-STD3348</v>
      </c>
      <c r="B140" s="164" t="s">
        <v>49</v>
      </c>
      <c r="C140" s="164" t="str">
        <f>IF(Q140=FILTROS!$G$2,"PT",IF(Q140=FILTROS!$G$3,"RC",IF(Q140=FILTROS!$G$4,"QJ",IF(Q140=FILTROS!$G$5,"FT",IF(Q140=FILTROS!$G$6,"STD","SIN ASIGNAR")))))</f>
        <v>STD</v>
      </c>
      <c r="D140" s="164">
        <v>3348</v>
      </c>
      <c r="E140" s="165" t="s">
        <v>9</v>
      </c>
      <c r="F140" s="165" t="s">
        <v>82</v>
      </c>
      <c r="H140" s="169" t="s">
        <v>51</v>
      </c>
      <c r="I140" s="169">
        <v>20159859</v>
      </c>
      <c r="J140" s="171" t="s">
        <v>807</v>
      </c>
      <c r="K140" s="169">
        <v>90</v>
      </c>
      <c r="L140" s="169">
        <v>3132013519</v>
      </c>
      <c r="M140" s="206" t="s">
        <v>139</v>
      </c>
      <c r="N140" s="165" t="s">
        <v>72</v>
      </c>
      <c r="O140" s="214" t="s">
        <v>73</v>
      </c>
      <c r="P140" s="169" t="s">
        <v>55</v>
      </c>
      <c r="Q140" s="169" t="s">
        <v>56</v>
      </c>
      <c r="R140" s="169" t="s">
        <v>57</v>
      </c>
      <c r="S140" s="165" t="s">
        <v>58</v>
      </c>
      <c r="T140" s="169" t="s">
        <v>141</v>
      </c>
      <c r="U140" s="169" t="s">
        <v>808</v>
      </c>
      <c r="V140" s="169" t="s">
        <v>60</v>
      </c>
      <c r="W140" s="170">
        <v>44865</v>
      </c>
      <c r="X140" s="169">
        <v>2</v>
      </c>
      <c r="Y140" s="170">
        <f t="shared" si="45"/>
        <v>44867</v>
      </c>
      <c r="Z140" s="165" t="s">
        <v>79</v>
      </c>
      <c r="AA140" s="193">
        <v>44867</v>
      </c>
      <c r="AB140" s="168">
        <f t="shared" si="46"/>
        <v>2</v>
      </c>
      <c r="AC140" s="167" t="str">
        <f t="shared" si="47"/>
        <v>NO OPORTUNA</v>
      </c>
      <c r="AD140" s="165" t="str">
        <f t="shared" si="48"/>
        <v>Cerrado</v>
      </c>
      <c r="AE140" s="248" t="s">
        <v>71</v>
      </c>
      <c r="AF140" s="169" t="s">
        <v>80</v>
      </c>
      <c r="AG140" s="202" t="s">
        <v>809</v>
      </c>
      <c r="AH140" s="170">
        <v>44867</v>
      </c>
      <c r="AI140" s="165">
        <f t="shared" si="49"/>
        <v>11</v>
      </c>
      <c r="AJ140" s="166">
        <f t="shared" si="50"/>
        <v>2</v>
      </c>
      <c r="AK140" s="165" t="e">
        <f>IF(Y140&gt;=AH140,#REF!,#REF!)</f>
        <v>#REF!</v>
      </c>
      <c r="AM140" s="165" t="e" cm="1">
        <f t="array" ref="AM140">_xlfn.IFS(AN140&lt;0,"Vencido",AN140=0,"Vence hoy",AN140&lt;4,"Por vencer",AN140&gt;3,"Pendiente")</f>
        <v>#REF!</v>
      </c>
      <c r="AN140" s="166" t="e">
        <f>Y140-#REF!</f>
        <v>#REF!</v>
      </c>
      <c r="AQ140" s="165">
        <f t="shared" si="51"/>
        <v>10</v>
      </c>
      <c r="AR140" s="165">
        <f t="shared" si="52"/>
        <v>2022</v>
      </c>
      <c r="AS140" s="184">
        <f t="shared" si="53"/>
        <v>31</v>
      </c>
    </row>
    <row r="141" spans="1:45" ht="25.5" customHeight="1">
      <c r="A141" s="165" t="str">
        <f t="shared" si="44"/>
        <v>AU-PT3349</v>
      </c>
      <c r="B141" s="164" t="s">
        <v>49</v>
      </c>
      <c r="C141" s="164" t="str">
        <f>IF(Q141=FILTROS!$G$2,"PT",IF(Q141=FILTROS!$G$3,"RC",IF(Q141=FILTROS!$G$4,"QJ",IF(Q141=FILTROS!$G$5,"FT",IF(Q141=FILTROS!$G$6,"STD","SIN ASIGNAR")))))</f>
        <v>PT</v>
      </c>
      <c r="D141" s="164">
        <v>3349</v>
      </c>
      <c r="E141" s="165" t="s">
        <v>9</v>
      </c>
      <c r="F141" s="165" t="s">
        <v>82</v>
      </c>
      <c r="H141" s="169" t="s">
        <v>51</v>
      </c>
      <c r="I141" s="169">
        <v>2890368</v>
      </c>
      <c r="J141" s="171" t="s">
        <v>810</v>
      </c>
      <c r="K141" s="169">
        <v>85</v>
      </c>
      <c r="L141" s="169">
        <v>3183109476</v>
      </c>
      <c r="M141" s="206" t="s">
        <v>811</v>
      </c>
      <c r="N141" s="165" t="s">
        <v>146</v>
      </c>
      <c r="O141" s="214" t="s">
        <v>54</v>
      </c>
      <c r="P141" s="169" t="s">
        <v>55</v>
      </c>
      <c r="Q141" s="169" t="s">
        <v>84</v>
      </c>
      <c r="R141" s="169" t="s">
        <v>57</v>
      </c>
      <c r="S141" s="165" t="s">
        <v>89</v>
      </c>
      <c r="T141" s="169" t="s">
        <v>90</v>
      </c>
      <c r="U141" s="169" t="s">
        <v>812</v>
      </c>
      <c r="V141" s="169" t="s">
        <v>60</v>
      </c>
      <c r="W141" s="170">
        <v>44865</v>
      </c>
      <c r="X141" s="169">
        <v>3</v>
      </c>
      <c r="Y141" s="170">
        <f t="shared" si="45"/>
        <v>44868</v>
      </c>
      <c r="Z141" s="165" t="s">
        <v>61</v>
      </c>
      <c r="AB141" s="168">
        <f t="shared" si="46"/>
        <v>-44865</v>
      </c>
      <c r="AC141" s="167" t="str">
        <f t="shared" si="47"/>
        <v>OPORTUNA</v>
      </c>
      <c r="AD141" s="165" t="str">
        <f t="shared" si="48"/>
        <v>Cerrado</v>
      </c>
      <c r="AE141" s="248" t="s">
        <v>71</v>
      </c>
      <c r="AF141" s="169" t="s">
        <v>170</v>
      </c>
      <c r="AG141" s="169" t="s">
        <v>813</v>
      </c>
      <c r="AH141" s="170">
        <v>44866</v>
      </c>
      <c r="AI141" s="165">
        <f t="shared" si="49"/>
        <v>11</v>
      </c>
      <c r="AJ141" s="166">
        <f t="shared" si="50"/>
        <v>1</v>
      </c>
      <c r="AK141" s="165" t="str">
        <f>IF(Y141&gt;=AH141,$AP$4,$AP$5)</f>
        <v>OPORTUNA</v>
      </c>
      <c r="AM141" s="165" t="str" cm="1">
        <f t="array" aca="1" ref="AM141" ca="1">_xlfn.IFS(AN141&lt;0,"Vencido",AN141=0,"Vence hoy",AN141&lt;4,"Por vencer",AN141&gt;3,"Pendiente")</f>
        <v>Vencido</v>
      </c>
      <c r="AN141" s="166">
        <f ca="1">Y141-$AP$2</f>
        <v>-8</v>
      </c>
      <c r="AQ141" s="165">
        <f t="shared" si="51"/>
        <v>10</v>
      </c>
      <c r="AR141" s="165">
        <f t="shared" si="52"/>
        <v>2022</v>
      </c>
      <c r="AS141" s="184">
        <f t="shared" si="53"/>
        <v>31</v>
      </c>
    </row>
    <row r="142" spans="1:45" ht="25.5" customHeight="1">
      <c r="A142" s="165" t="str">
        <f t="shared" si="44"/>
        <v>AU-STD3350</v>
      </c>
      <c r="B142" s="164" t="s">
        <v>49</v>
      </c>
      <c r="C142" s="164" t="str">
        <f>IF(Q142=FILTROS!$G$2,"PT",IF(Q142=FILTROS!$G$3,"RC",IF(Q142=FILTROS!$G$4,"QJ",IF(Q142=FILTROS!$G$5,"FT",IF(Q142=FILTROS!$G$6,"STD","SIN ASIGNAR")))))</f>
        <v>STD</v>
      </c>
      <c r="D142" s="164">
        <v>3350</v>
      </c>
      <c r="E142" s="165" t="s">
        <v>9</v>
      </c>
      <c r="F142" s="165" t="s">
        <v>50</v>
      </c>
      <c r="G142" s="165" t="s">
        <v>814</v>
      </c>
      <c r="H142" s="169" t="s">
        <v>51</v>
      </c>
      <c r="I142" s="222">
        <v>7726300</v>
      </c>
      <c r="J142" s="171" t="s">
        <v>815</v>
      </c>
      <c r="K142" s="169">
        <v>38</v>
      </c>
      <c r="L142" s="169">
        <v>3204015285</v>
      </c>
      <c r="M142" s="206" t="s">
        <v>126</v>
      </c>
      <c r="N142" s="165" t="s">
        <v>88</v>
      </c>
      <c r="O142" s="214" t="s">
        <v>67</v>
      </c>
      <c r="P142" s="169" t="s">
        <v>55</v>
      </c>
      <c r="Q142" s="169" t="s">
        <v>56</v>
      </c>
      <c r="R142" s="169" t="s">
        <v>57</v>
      </c>
      <c r="S142" s="165" t="s">
        <v>58</v>
      </c>
      <c r="T142" s="169" t="s">
        <v>175</v>
      </c>
      <c r="U142" s="205" t="s">
        <v>816</v>
      </c>
      <c r="V142" s="169" t="s">
        <v>60</v>
      </c>
      <c r="W142" s="170">
        <v>44865</v>
      </c>
      <c r="X142" s="169">
        <v>3</v>
      </c>
      <c r="Y142" s="170">
        <f t="shared" si="45"/>
        <v>44868</v>
      </c>
      <c r="Z142" s="165" t="s">
        <v>91</v>
      </c>
      <c r="AB142" s="168">
        <f t="shared" si="46"/>
        <v>-44865</v>
      </c>
      <c r="AC142" s="167" t="str">
        <f t="shared" si="47"/>
        <v>OPORTUNA</v>
      </c>
      <c r="AD142" s="165" t="str">
        <f t="shared" si="48"/>
        <v>Cerrado</v>
      </c>
      <c r="AE142" s="248" t="s">
        <v>71</v>
      </c>
      <c r="AF142" s="169" t="s">
        <v>296</v>
      </c>
      <c r="AG142" s="165" t="s">
        <v>817</v>
      </c>
      <c r="AH142" s="170">
        <v>44868</v>
      </c>
      <c r="AI142" s="165">
        <f t="shared" si="49"/>
        <v>11</v>
      </c>
      <c r="AJ142" s="166">
        <f t="shared" si="50"/>
        <v>3</v>
      </c>
      <c r="AK142" s="165" t="e">
        <f>IF(Y142&gt;=AH142,#REF!,#REF!)</f>
        <v>#REF!</v>
      </c>
      <c r="AM142" s="165" t="e" cm="1">
        <f t="array" ref="AM142">_xlfn.IFS(AN142&lt;0,"Vencido",AN142=0,"Vence hoy",AN142&lt;4,"Por vencer",AN142&gt;3,"Pendiente")</f>
        <v>#REF!</v>
      </c>
      <c r="AN142" s="166" t="e">
        <f>Y142-#REF!</f>
        <v>#REF!</v>
      </c>
      <c r="AQ142" s="165">
        <f t="shared" si="51"/>
        <v>10</v>
      </c>
      <c r="AR142" s="165">
        <f t="shared" si="52"/>
        <v>2022</v>
      </c>
      <c r="AS142" s="184">
        <f t="shared" si="53"/>
        <v>31</v>
      </c>
    </row>
    <row r="143" spans="1:45" ht="25.5" customHeight="1">
      <c r="A143" s="165" t="str">
        <f t="shared" si="44"/>
        <v>AU-STD3351</v>
      </c>
      <c r="B143" s="164" t="s">
        <v>49</v>
      </c>
      <c r="C143" s="164" t="str">
        <f>IF(Q143=FILTROS!$G$2,"PT",IF(Q143=FILTROS!$G$3,"RC",IF(Q143=FILTROS!$G$4,"QJ",IF(Q143=FILTROS!$G$5,"FT",IF(Q143=FILTROS!$G$6,"STD","SIN ASIGNAR")))))</f>
        <v>STD</v>
      </c>
      <c r="D143" s="164">
        <v>3351</v>
      </c>
      <c r="E143" s="165" t="s">
        <v>9</v>
      </c>
      <c r="F143" s="165" t="s">
        <v>50</v>
      </c>
      <c r="G143" s="165" t="s">
        <v>818</v>
      </c>
      <c r="H143" s="169" t="s">
        <v>51</v>
      </c>
      <c r="I143" s="222">
        <v>79273463</v>
      </c>
      <c r="J143" s="171" t="s">
        <v>819</v>
      </c>
      <c r="K143" s="169">
        <v>59</v>
      </c>
      <c r="L143" s="169">
        <v>3214494697</v>
      </c>
      <c r="M143" s="212" t="s">
        <v>126</v>
      </c>
      <c r="N143" s="219" t="s">
        <v>88</v>
      </c>
      <c r="O143" s="220" t="s">
        <v>67</v>
      </c>
      <c r="P143" s="169" t="s">
        <v>55</v>
      </c>
      <c r="Q143" s="169" t="s">
        <v>56</v>
      </c>
      <c r="R143" s="169" t="s">
        <v>57</v>
      </c>
      <c r="S143" s="165" t="s">
        <v>58</v>
      </c>
      <c r="T143" s="169" t="s">
        <v>128</v>
      </c>
      <c r="U143" s="165" t="s">
        <v>820</v>
      </c>
      <c r="V143" s="169" t="s">
        <v>60</v>
      </c>
      <c r="W143" s="170">
        <v>44865</v>
      </c>
      <c r="X143" s="169">
        <v>3</v>
      </c>
      <c r="Y143" s="170">
        <f t="shared" si="45"/>
        <v>44868</v>
      </c>
      <c r="Z143" s="165" t="s">
        <v>91</v>
      </c>
      <c r="AA143" s="192">
        <v>44869</v>
      </c>
      <c r="AB143" s="168">
        <f t="shared" si="46"/>
        <v>4</v>
      </c>
      <c r="AC143" s="167" t="str">
        <f t="shared" si="47"/>
        <v>NO OPORTUNA</v>
      </c>
      <c r="AD143" s="165" t="str">
        <f t="shared" si="48"/>
        <v>Cerrado</v>
      </c>
      <c r="AE143" s="248" t="s">
        <v>62</v>
      </c>
      <c r="AF143" s="169" t="s">
        <v>296</v>
      </c>
      <c r="AG143" s="165" t="s">
        <v>821</v>
      </c>
      <c r="AH143" s="170">
        <v>44869</v>
      </c>
      <c r="AI143" s="165">
        <f t="shared" si="49"/>
        <v>11</v>
      </c>
      <c r="AJ143" s="166">
        <f t="shared" si="50"/>
        <v>4</v>
      </c>
      <c r="AK143" s="165" t="e">
        <f>IF(Y143&gt;=AH143,#REF!,#REF!)</f>
        <v>#REF!</v>
      </c>
      <c r="AM143" s="165" t="e" cm="1">
        <f t="array" ref="AM143">_xlfn.IFS(AN143&lt;0,"Vencido",AN143=0,"Vence hoy",AN143&lt;4,"Por vencer",AN143&gt;3,"Pendiente")</f>
        <v>#REF!</v>
      </c>
      <c r="AN143" s="166" t="e">
        <f>Y143-#REF!</f>
        <v>#REF!</v>
      </c>
      <c r="AQ143" s="165">
        <f t="shared" si="51"/>
        <v>10</v>
      </c>
      <c r="AR143" s="165">
        <f t="shared" si="52"/>
        <v>2022</v>
      </c>
      <c r="AS143" s="184">
        <f t="shared" si="53"/>
        <v>31</v>
      </c>
    </row>
    <row r="144" spans="1:45" ht="25.5" customHeight="1">
      <c r="A144" s="165" t="str">
        <f t="shared" si="44"/>
        <v>AU-STD3318</v>
      </c>
      <c r="B144" s="164" t="s">
        <v>49</v>
      </c>
      <c r="C144" s="164" t="str">
        <f>IF(Q144=FILTROS!$G$2,"PT",IF(Q144=FILTROS!$G$3,"RC",IF(Q144=FILTROS!$G$4,"QJ",IF(Q144=FILTROS!$G$5,"FT",IF(Q144=FILTROS!$G$6,"STD","SIN ASIGNAR")))))</f>
        <v>STD</v>
      </c>
      <c r="D144" s="164">
        <v>3318</v>
      </c>
      <c r="E144" s="165" t="s">
        <v>9</v>
      </c>
      <c r="F144" s="165" t="s">
        <v>101</v>
      </c>
      <c r="H144" s="169" t="s">
        <v>105</v>
      </c>
      <c r="I144" s="169">
        <v>1016004868</v>
      </c>
      <c r="J144" s="171" t="s">
        <v>705</v>
      </c>
      <c r="K144" s="169">
        <v>17</v>
      </c>
      <c r="L144" s="169">
        <v>3007787677</v>
      </c>
      <c r="M144" s="206" t="s">
        <v>706</v>
      </c>
      <c r="N144" s="165" t="s">
        <v>53</v>
      </c>
      <c r="O144" s="214" t="s">
        <v>54</v>
      </c>
      <c r="P144" s="169" t="s">
        <v>55</v>
      </c>
      <c r="Q144" s="169" t="s">
        <v>56</v>
      </c>
      <c r="R144" s="169" t="s">
        <v>57</v>
      </c>
      <c r="S144" s="165" t="s">
        <v>58</v>
      </c>
      <c r="T144" s="169" t="s">
        <v>98</v>
      </c>
      <c r="U144" s="169" t="s">
        <v>707</v>
      </c>
      <c r="V144" s="169" t="s">
        <v>60</v>
      </c>
      <c r="W144" s="170">
        <v>44865</v>
      </c>
      <c r="X144" s="169">
        <v>2</v>
      </c>
      <c r="Y144" s="170">
        <f t="shared" si="45"/>
        <v>44867</v>
      </c>
      <c r="Z144" s="165" t="s">
        <v>61</v>
      </c>
      <c r="AB144" s="168">
        <f t="shared" si="46"/>
        <v>-44865</v>
      </c>
      <c r="AC144" s="167" t="str">
        <f t="shared" si="47"/>
        <v>OPORTUNA</v>
      </c>
      <c r="AD144" s="165" t="str">
        <f t="shared" si="48"/>
        <v>Cerrado</v>
      </c>
      <c r="AE144" s="247" t="s">
        <v>62</v>
      </c>
      <c r="AF144" s="169" t="s">
        <v>65</v>
      </c>
      <c r="AG144" s="165" t="s">
        <v>708</v>
      </c>
      <c r="AH144" s="170">
        <v>44866</v>
      </c>
      <c r="AI144" s="165">
        <f t="shared" si="49"/>
        <v>11</v>
      </c>
      <c r="AJ144" s="166">
        <f t="shared" si="50"/>
        <v>1</v>
      </c>
      <c r="AK144" s="165" t="str">
        <f>IF(Y144&gt;=AH144,$AP$4,$AP$5)</f>
        <v>OPORTUNA</v>
      </c>
      <c r="AM144" s="165" t="str" cm="1">
        <f t="array" aca="1" ref="AM144" ca="1">_xlfn.IFS(AN144&lt;0,"Vencido",AN144=0,"Vence hoy",AN144&lt;4,"Por vencer",AN144&gt;3,"Pendiente")</f>
        <v>Vencido</v>
      </c>
      <c r="AN144" s="166">
        <f ca="1">Y144-$AP$2</f>
        <v>-9</v>
      </c>
      <c r="AQ144" s="165">
        <f t="shared" si="51"/>
        <v>10</v>
      </c>
      <c r="AR144" s="165">
        <f t="shared" si="52"/>
        <v>2022</v>
      </c>
      <c r="AS144" s="184">
        <f t="shared" si="53"/>
        <v>31</v>
      </c>
    </row>
    <row r="145" spans="1:45" ht="25.5" customHeight="1">
      <c r="A145" s="165" t="str">
        <f t="shared" si="44"/>
        <v>AU-STD3478</v>
      </c>
      <c r="B145" s="164" t="s">
        <v>49</v>
      </c>
      <c r="C145" s="164" t="str">
        <f>IF(Q145=FILTROS!$G$2,"PT",IF(Q145=FILTROS!$G$3,"RC",IF(Q145=FILTROS!$G$4,"QJ",IF(Q145=FILTROS!$G$5,"FT",IF(Q145=FILTROS!$G$6,"STD","SIN ASIGNAR")))))</f>
        <v>STD</v>
      </c>
      <c r="D145" s="164">
        <v>3478</v>
      </c>
      <c r="E145" s="165" t="s">
        <v>9</v>
      </c>
      <c r="F145" s="165" t="s">
        <v>50</v>
      </c>
      <c r="G145" s="165" t="s">
        <v>301</v>
      </c>
      <c r="H145" s="169" t="s">
        <v>51</v>
      </c>
      <c r="I145" s="169">
        <v>51583559</v>
      </c>
      <c r="J145" s="171" t="s">
        <v>265</v>
      </c>
      <c r="K145" s="169">
        <v>61</v>
      </c>
      <c r="L145" s="169">
        <v>3005232857</v>
      </c>
      <c r="M145" s="206" t="s">
        <v>126</v>
      </c>
      <c r="N145" s="165" t="s">
        <v>127</v>
      </c>
      <c r="O145" s="209" t="s">
        <v>73</v>
      </c>
      <c r="P145" s="169" t="s">
        <v>55</v>
      </c>
      <c r="Q145" s="204" t="s">
        <v>56</v>
      </c>
      <c r="R145" s="169" t="s">
        <v>57</v>
      </c>
      <c r="S145" s="165" t="s">
        <v>58</v>
      </c>
      <c r="T145" s="169" t="s">
        <v>128</v>
      </c>
      <c r="U145" s="165" t="s">
        <v>1206</v>
      </c>
      <c r="V145" s="169" t="s">
        <v>60</v>
      </c>
      <c r="W145" s="170">
        <v>44865</v>
      </c>
      <c r="X145" s="169">
        <v>0</v>
      </c>
      <c r="Y145" s="170">
        <f t="shared" si="45"/>
        <v>44865</v>
      </c>
      <c r="Z145" s="165" t="s">
        <v>79</v>
      </c>
      <c r="AB145" s="168">
        <f t="shared" si="46"/>
        <v>-44865</v>
      </c>
      <c r="AC145" s="167" t="str">
        <f t="shared" si="47"/>
        <v>OPORTUNA</v>
      </c>
      <c r="AD145" s="165" t="str">
        <f t="shared" si="48"/>
        <v>Cerrado</v>
      </c>
      <c r="AE145" s="248" t="s">
        <v>71</v>
      </c>
      <c r="AF145" s="169" t="s">
        <v>296</v>
      </c>
      <c r="AG145" s="205" t="s">
        <v>1207</v>
      </c>
      <c r="AH145" s="170">
        <v>44869</v>
      </c>
      <c r="AI145" s="165">
        <f t="shared" si="49"/>
        <v>11</v>
      </c>
      <c r="AJ145" s="166">
        <f t="shared" si="50"/>
        <v>4</v>
      </c>
      <c r="AK145" s="165" t="e">
        <f>IF(Y145&gt;=AH145,#REF!,#REF!)</f>
        <v>#REF!</v>
      </c>
      <c r="AM145" s="165" t="e" cm="1">
        <f t="array" ref="AM145">_xlfn.IFS(AN145&lt;0,"Vencido",AN145=0,"Vence hoy",AN145&lt;4,"Por vencer",AN145&gt;3,"Pendiente")</f>
        <v>#REF!</v>
      </c>
      <c r="AN145" s="166" t="e">
        <f>Y145-#REF!</f>
        <v>#REF!</v>
      </c>
      <c r="AQ145" s="165">
        <f t="shared" si="51"/>
        <v>10</v>
      </c>
      <c r="AR145" s="165">
        <f t="shared" si="52"/>
        <v>2022</v>
      </c>
      <c r="AS145" s="184">
        <f t="shared" si="53"/>
        <v>31</v>
      </c>
    </row>
    <row r="146" spans="1:45" ht="25.5" customHeight="1">
      <c r="A146" s="165" t="str">
        <f t="shared" si="44"/>
        <v>AU-STD3479</v>
      </c>
      <c r="B146" s="164" t="s">
        <v>49</v>
      </c>
      <c r="C146" s="164" t="str">
        <f>IF(Q146=FILTROS!$G$2,"PT",IF(Q146=FILTROS!$G$3,"RC",IF(Q146=FILTROS!$G$4,"QJ",IF(Q146=FILTROS!$G$5,"FT",IF(Q146=FILTROS!$G$6,"STD","SIN ASIGNAR")))))</f>
        <v>STD</v>
      </c>
      <c r="D146" s="164">
        <v>3479</v>
      </c>
      <c r="E146" s="165" t="s">
        <v>9</v>
      </c>
      <c r="F146" s="165" t="s">
        <v>50</v>
      </c>
      <c r="G146" s="165" t="s">
        <v>1208</v>
      </c>
      <c r="H146" s="169" t="s">
        <v>51</v>
      </c>
      <c r="I146" s="232">
        <v>19435108</v>
      </c>
      <c r="J146" s="171" t="s">
        <v>1209</v>
      </c>
      <c r="K146" s="169">
        <v>61</v>
      </c>
      <c r="L146" s="169">
        <v>0</v>
      </c>
      <c r="M146" s="63" t="s">
        <v>126</v>
      </c>
      <c r="N146" s="165" t="s">
        <v>88</v>
      </c>
      <c r="O146" s="214" t="s">
        <v>67</v>
      </c>
      <c r="P146" s="169" t="s">
        <v>55</v>
      </c>
      <c r="Q146" s="169" t="s">
        <v>56</v>
      </c>
      <c r="R146" s="169" t="s">
        <v>57</v>
      </c>
      <c r="S146" s="165" t="s">
        <v>58</v>
      </c>
      <c r="T146" s="169" t="s">
        <v>130</v>
      </c>
      <c r="U146" s="169" t="s">
        <v>1210</v>
      </c>
      <c r="V146" s="169" t="s">
        <v>60</v>
      </c>
      <c r="W146" s="170">
        <v>44865</v>
      </c>
      <c r="X146" s="169">
        <v>3</v>
      </c>
      <c r="Y146" s="170">
        <f t="shared" si="45"/>
        <v>44868</v>
      </c>
      <c r="Z146" s="165" t="s">
        <v>91</v>
      </c>
      <c r="AB146" s="168">
        <f t="shared" si="46"/>
        <v>-44865</v>
      </c>
      <c r="AC146" s="167" t="str">
        <f t="shared" si="47"/>
        <v>OPORTUNA</v>
      </c>
      <c r="AD146" s="165" t="str">
        <f t="shared" si="48"/>
        <v>Cerrado</v>
      </c>
      <c r="AE146" s="247" t="s">
        <v>71</v>
      </c>
      <c r="AF146" s="169" t="s">
        <v>296</v>
      </c>
      <c r="AG146" s="165" t="s">
        <v>1211</v>
      </c>
      <c r="AH146" s="170">
        <v>44868</v>
      </c>
      <c r="AI146" s="165">
        <f t="shared" si="49"/>
        <v>11</v>
      </c>
      <c r="AJ146" s="166">
        <f t="shared" si="50"/>
        <v>3</v>
      </c>
      <c r="AK146" s="165" t="e">
        <f>IF(Y146&gt;=AH146,#REF!,#REF!)</f>
        <v>#REF!</v>
      </c>
      <c r="AM146" s="165" t="e" cm="1">
        <f t="array" ref="AM146">_xlfn.IFS(AN146&lt;0,"Vencido",AN146=0,"Vence hoy",AN146&lt;4,"Por vencer",AN146&gt;3,"Pendiente")</f>
        <v>#REF!</v>
      </c>
      <c r="AN146" s="166" t="e">
        <f>Y146-#REF!</f>
        <v>#REF!</v>
      </c>
      <c r="AQ146" s="165">
        <f t="shared" si="51"/>
        <v>10</v>
      </c>
      <c r="AR146" s="165">
        <f t="shared" si="52"/>
        <v>2022</v>
      </c>
      <c r="AS146" s="184">
        <f t="shared" si="53"/>
        <v>31</v>
      </c>
    </row>
    <row r="147" spans="1:45" ht="25.5" customHeight="1">
      <c r="A147" s="165" t="str">
        <f t="shared" si="44"/>
        <v>AU-STD3343</v>
      </c>
      <c r="B147" s="164" t="s">
        <v>49</v>
      </c>
      <c r="C147" s="164" t="str">
        <f>IF(Q147=FILTROS!$G$2,"PT",IF(Q147=FILTROS!$G$3,"RC",IF(Q147=FILTROS!$G$4,"QJ",IF(Q147=FILTROS!$G$5,"FT",IF(Q147=FILTROS!$G$6,"STD","SIN ASIGNAR")))))</f>
        <v>STD</v>
      </c>
      <c r="D147" s="164">
        <v>3343</v>
      </c>
      <c r="E147" s="165" t="s">
        <v>9</v>
      </c>
      <c r="F147" s="165" t="s">
        <v>82</v>
      </c>
      <c r="H147" s="169" t="s">
        <v>51</v>
      </c>
      <c r="I147" s="169">
        <v>1023891768</v>
      </c>
      <c r="J147" s="171" t="s">
        <v>792</v>
      </c>
      <c r="K147" s="169">
        <v>32</v>
      </c>
      <c r="L147" s="169">
        <v>3132467683</v>
      </c>
      <c r="M147" s="63" t="s">
        <v>793</v>
      </c>
      <c r="N147" s="165" t="s">
        <v>53</v>
      </c>
      <c r="O147" s="214" t="s">
        <v>54</v>
      </c>
      <c r="P147" s="169" t="s">
        <v>55</v>
      </c>
      <c r="Q147" s="169" t="s">
        <v>56</v>
      </c>
      <c r="R147" s="169" t="s">
        <v>57</v>
      </c>
      <c r="S147" s="165" t="s">
        <v>58</v>
      </c>
      <c r="T147" s="169" t="s">
        <v>59</v>
      </c>
      <c r="U147" s="169" t="s">
        <v>794</v>
      </c>
      <c r="V147" s="169" t="s">
        <v>60</v>
      </c>
      <c r="W147" s="170">
        <v>44865</v>
      </c>
      <c r="X147" s="169">
        <v>3</v>
      </c>
      <c r="Y147" s="170">
        <f t="shared" si="45"/>
        <v>44868</v>
      </c>
      <c r="Z147" s="165" t="s">
        <v>61</v>
      </c>
      <c r="AB147" s="168">
        <f t="shared" si="46"/>
        <v>-44865</v>
      </c>
      <c r="AC147" s="167" t="str">
        <f t="shared" si="47"/>
        <v>OPORTUNA</v>
      </c>
      <c r="AD147" s="165" t="str">
        <f t="shared" si="48"/>
        <v>Cerrado</v>
      </c>
      <c r="AE147" s="248" t="s">
        <v>62</v>
      </c>
      <c r="AF147" s="169" t="s">
        <v>65</v>
      </c>
      <c r="AG147" s="165" t="s">
        <v>795</v>
      </c>
      <c r="AH147" s="170">
        <v>44868</v>
      </c>
      <c r="AI147" s="165">
        <f t="shared" si="49"/>
        <v>11</v>
      </c>
      <c r="AJ147" s="166">
        <f t="shared" si="50"/>
        <v>3</v>
      </c>
      <c r="AK147" s="165" t="str">
        <f>IF(Y147&gt;=AH147,$AP$4,$AP$5)</f>
        <v>OPORTUNA</v>
      </c>
      <c r="AM147" s="165" t="str" cm="1">
        <f t="array" aca="1" ref="AM147" ca="1">_xlfn.IFS(AN147&lt;0,"Vencido",AN147=0,"Vence hoy",AN147&lt;4,"Por vencer",AN147&gt;3,"Pendiente")</f>
        <v>Vencido</v>
      </c>
      <c r="AN147" s="166">
        <f ca="1">Y147-$AP$2</f>
        <v>-8</v>
      </c>
      <c r="AQ147" s="165">
        <f t="shared" si="51"/>
        <v>10</v>
      </c>
      <c r="AR147" s="165">
        <f t="shared" si="52"/>
        <v>2022</v>
      </c>
      <c r="AS147" s="184">
        <f t="shared" si="53"/>
        <v>31</v>
      </c>
    </row>
    <row r="148" spans="1:45" ht="25.5" customHeight="1">
      <c r="A148" s="165" t="str">
        <f t="shared" si="44"/>
        <v>AU-QJ3480</v>
      </c>
      <c r="B148" s="164" t="s">
        <v>49</v>
      </c>
      <c r="C148" s="164" t="str">
        <f>IF(Q148=FILTROS!$G$2,"PT",IF(Q148=FILTROS!$G$3,"RC",IF(Q148=FILTROS!$G$4,"QJ",IF(Q148=FILTROS!$G$5,"FT",IF(Q148=FILTROS!$G$6,"STD","SIN ASIGNAR")))))</f>
        <v>QJ</v>
      </c>
      <c r="D148" s="164">
        <v>3480</v>
      </c>
      <c r="E148" s="165" t="s">
        <v>107</v>
      </c>
      <c r="F148" s="165" t="s">
        <v>82</v>
      </c>
      <c r="H148" s="169" t="s">
        <v>51</v>
      </c>
      <c r="I148" s="169">
        <v>0</v>
      </c>
      <c r="J148" s="171" t="s">
        <v>233</v>
      </c>
      <c r="K148" s="169">
        <v>0</v>
      </c>
      <c r="L148" s="169">
        <v>0</v>
      </c>
      <c r="M148" s="169">
        <v>0</v>
      </c>
      <c r="N148" s="165" t="s">
        <v>53</v>
      </c>
      <c r="O148" s="209" t="s">
        <v>67</v>
      </c>
      <c r="P148" s="169" t="s">
        <v>109</v>
      </c>
      <c r="Q148" s="169" t="s">
        <v>74</v>
      </c>
      <c r="R148" s="169" t="s">
        <v>57</v>
      </c>
      <c r="S148" s="165" t="s">
        <v>110</v>
      </c>
      <c r="T148" s="169" t="s">
        <v>111</v>
      </c>
      <c r="U148" s="165" t="s">
        <v>1212</v>
      </c>
      <c r="V148" s="169" t="s">
        <v>60</v>
      </c>
      <c r="W148" s="170">
        <v>44866</v>
      </c>
      <c r="X148" s="169">
        <v>3</v>
      </c>
      <c r="Y148" s="170">
        <f t="shared" si="45"/>
        <v>44869</v>
      </c>
      <c r="Z148" s="165" t="s">
        <v>70</v>
      </c>
      <c r="AA148" s="170">
        <v>44868</v>
      </c>
      <c r="AB148" s="168">
        <f t="shared" si="46"/>
        <v>2</v>
      </c>
      <c r="AC148" s="167" t="str">
        <f t="shared" si="47"/>
        <v>NO OPORTUNA</v>
      </c>
      <c r="AD148" s="165" t="str">
        <f t="shared" si="48"/>
        <v>Cerrado</v>
      </c>
      <c r="AE148" s="248" t="s">
        <v>71</v>
      </c>
      <c r="AF148" s="169" t="s">
        <v>296</v>
      </c>
      <c r="AG148" s="165" t="s">
        <v>1213</v>
      </c>
      <c r="AH148" s="170">
        <v>44868</v>
      </c>
      <c r="AI148" s="165">
        <f t="shared" si="49"/>
        <v>11</v>
      </c>
      <c r="AJ148" s="166">
        <f t="shared" si="50"/>
        <v>2</v>
      </c>
      <c r="AK148" s="165" t="e">
        <f>IF(Y148&gt;=AH148,#REF!,#REF!)</f>
        <v>#REF!</v>
      </c>
      <c r="AM148" s="165" t="e" cm="1">
        <f t="array" ref="AM148">_xlfn.IFS(AN148&lt;0,"Vencido",AN148=0,"Vence hoy",AN148&lt;4,"Por vencer",AN148&gt;3,"Pendiente")</f>
        <v>#REF!</v>
      </c>
      <c r="AN148" s="166" t="e">
        <f>Y148-#REF!</f>
        <v>#REF!</v>
      </c>
      <c r="AQ148" s="165">
        <f t="shared" si="51"/>
        <v>11</v>
      </c>
      <c r="AR148" s="165">
        <f t="shared" si="52"/>
        <v>2022</v>
      </c>
      <c r="AS148" s="184">
        <f t="shared" si="53"/>
        <v>1</v>
      </c>
    </row>
    <row r="149" spans="1:45" ht="25.5" customHeight="1">
      <c r="A149" s="165" t="str">
        <f t="shared" si="44"/>
        <v>AU-PT3404</v>
      </c>
      <c r="B149" s="164" t="s">
        <v>49</v>
      </c>
      <c r="C149" s="164" t="str">
        <f>IF(Q149=FILTROS!$G$2,"PT",IF(Q149=FILTROS!$G$3,"RC",IF(Q149=FILTROS!$G$4,"QJ",IF(Q149=FILTROS!$G$5,"FT",IF(Q149=FILTROS!$G$6,"STD","SIN ASIGNAR")))))</f>
        <v>PT</v>
      </c>
      <c r="D149" s="164">
        <v>3404</v>
      </c>
      <c r="E149" s="165" t="s">
        <v>9</v>
      </c>
      <c r="F149" s="165" t="s">
        <v>92</v>
      </c>
      <c r="H149" s="169" t="s">
        <v>51</v>
      </c>
      <c r="I149" s="169">
        <v>20310721</v>
      </c>
      <c r="J149" s="171" t="s">
        <v>212</v>
      </c>
      <c r="K149" s="169">
        <v>80</v>
      </c>
      <c r="L149" s="169">
        <v>3123442346</v>
      </c>
      <c r="M149" s="63" t="s">
        <v>986</v>
      </c>
      <c r="N149" s="165" t="s">
        <v>72</v>
      </c>
      <c r="O149" s="209" t="s">
        <v>73</v>
      </c>
      <c r="P149" s="169" t="s">
        <v>55</v>
      </c>
      <c r="Q149" s="204" t="s">
        <v>84</v>
      </c>
      <c r="R149" s="169" t="s">
        <v>57</v>
      </c>
      <c r="S149" s="165" t="s">
        <v>159</v>
      </c>
      <c r="T149" s="169" t="s">
        <v>152</v>
      </c>
      <c r="U149" s="165" t="s">
        <v>987</v>
      </c>
      <c r="V149" s="169" t="s">
        <v>60</v>
      </c>
      <c r="W149" s="170">
        <v>44866</v>
      </c>
      <c r="X149" s="169">
        <v>2</v>
      </c>
      <c r="Y149" s="170">
        <f t="shared" si="45"/>
        <v>44868</v>
      </c>
      <c r="Z149" s="165" t="s">
        <v>79</v>
      </c>
      <c r="AA149" s="192">
        <v>44867</v>
      </c>
      <c r="AB149" s="168">
        <f t="shared" si="46"/>
        <v>1</v>
      </c>
      <c r="AC149" s="167" t="str">
        <f t="shared" si="47"/>
        <v>OPORTUNA</v>
      </c>
      <c r="AD149" s="165" t="str">
        <f t="shared" si="48"/>
        <v>Cerrado</v>
      </c>
      <c r="AE149" s="248" t="s">
        <v>71</v>
      </c>
      <c r="AF149" s="169" t="s">
        <v>80</v>
      </c>
      <c r="AG149" s="210" t="s">
        <v>988</v>
      </c>
      <c r="AH149" s="170">
        <v>44868</v>
      </c>
      <c r="AI149" s="165">
        <f t="shared" si="49"/>
        <v>11</v>
      </c>
      <c r="AJ149" s="166">
        <f t="shared" si="50"/>
        <v>2</v>
      </c>
      <c r="AK149" s="165" t="e">
        <f>IF(Y149&gt;=AH149,#REF!,#REF!)</f>
        <v>#REF!</v>
      </c>
      <c r="AM149" s="165" t="e" cm="1">
        <f t="array" ref="AM149">_xlfn.IFS(AN149&lt;0,"Vencido",AN149=0,"Vence hoy",AN149&lt;4,"Por vencer",AN149&gt;3,"Pendiente")</f>
        <v>#REF!</v>
      </c>
      <c r="AN149" s="166" t="e">
        <f>Y149-#REF!</f>
        <v>#REF!</v>
      </c>
      <c r="AQ149" s="165">
        <f t="shared" si="51"/>
        <v>11</v>
      </c>
      <c r="AR149" s="165">
        <f t="shared" si="52"/>
        <v>2022</v>
      </c>
      <c r="AS149" s="184">
        <f t="shared" si="53"/>
        <v>1</v>
      </c>
    </row>
    <row r="150" spans="1:45" ht="25.5" customHeight="1">
      <c r="A150" s="165" t="str">
        <f t="shared" si="44"/>
        <v>AU-STD3354</v>
      </c>
      <c r="B150" s="164" t="s">
        <v>49</v>
      </c>
      <c r="C150" s="164" t="str">
        <f>IF(Q150=FILTROS!$G$2,"PT",IF(Q150=FILTROS!$G$3,"RC",IF(Q150=FILTROS!$G$4,"QJ",IF(Q150=FILTROS!$G$5,"FT",IF(Q150=FILTROS!$G$6,"STD","SIN ASIGNAR")))))</f>
        <v>STD</v>
      </c>
      <c r="D150" s="164">
        <v>3354</v>
      </c>
      <c r="E150" s="165" t="s">
        <v>9</v>
      </c>
      <c r="F150" s="165" t="s">
        <v>50</v>
      </c>
      <c r="H150" s="169" t="s">
        <v>51</v>
      </c>
      <c r="I150" s="169">
        <v>80051911</v>
      </c>
      <c r="J150" s="171" t="s">
        <v>221</v>
      </c>
      <c r="K150" s="169">
        <v>42</v>
      </c>
      <c r="L150" s="169">
        <v>3144635600</v>
      </c>
      <c r="M150" s="63" t="s">
        <v>173</v>
      </c>
      <c r="N150" s="165" t="s">
        <v>53</v>
      </c>
      <c r="O150" s="209" t="s">
        <v>54</v>
      </c>
      <c r="P150" s="169" t="s">
        <v>55</v>
      </c>
      <c r="Q150" s="169" t="s">
        <v>56</v>
      </c>
      <c r="R150" s="169" t="s">
        <v>57</v>
      </c>
      <c r="S150" s="165" t="s">
        <v>58</v>
      </c>
      <c r="T150" s="169" t="s">
        <v>115</v>
      </c>
      <c r="U150" s="165" t="s">
        <v>830</v>
      </c>
      <c r="V150" s="169" t="s">
        <v>60</v>
      </c>
      <c r="W150" s="170">
        <v>44866</v>
      </c>
      <c r="X150" s="169">
        <v>3</v>
      </c>
      <c r="Y150" s="170">
        <f t="shared" si="45"/>
        <v>44869</v>
      </c>
      <c r="Z150" s="165" t="s">
        <v>61</v>
      </c>
      <c r="AB150" s="168">
        <f t="shared" si="46"/>
        <v>-44866</v>
      </c>
      <c r="AC150" s="167" t="str">
        <f t="shared" si="47"/>
        <v>OPORTUNA</v>
      </c>
      <c r="AD150" s="165" t="str">
        <f t="shared" si="48"/>
        <v>Cerrado</v>
      </c>
      <c r="AE150" s="248" t="s">
        <v>62</v>
      </c>
      <c r="AF150" s="186" t="s">
        <v>65</v>
      </c>
      <c r="AG150" s="185" t="s">
        <v>831</v>
      </c>
      <c r="AH150" s="189">
        <v>44869</v>
      </c>
      <c r="AI150" s="165">
        <f t="shared" si="49"/>
        <v>11</v>
      </c>
      <c r="AJ150" s="166">
        <f t="shared" si="50"/>
        <v>3</v>
      </c>
      <c r="AK150" s="165" t="str">
        <f t="shared" ref="AK150:AK151" si="56">IF(Y150&gt;=AH150,$AP$4,$AP$5)</f>
        <v>OPORTUNA</v>
      </c>
      <c r="AM150" s="165" t="str" cm="1">
        <f t="array" aca="1" ref="AM150" ca="1">_xlfn.IFS(AN150&lt;0,"Vencido",AN150=0,"Vence hoy",AN150&lt;4,"Por vencer",AN150&gt;3,"Pendiente")</f>
        <v>Vencido</v>
      </c>
      <c r="AN150" s="166">
        <f t="shared" ref="AN150:AN151" ca="1" si="57">Y150-$AP$2</f>
        <v>-7</v>
      </c>
      <c r="AQ150" s="165">
        <f t="shared" si="51"/>
        <v>11</v>
      </c>
      <c r="AR150" s="165">
        <f t="shared" si="52"/>
        <v>2022</v>
      </c>
      <c r="AS150" s="184">
        <f t="shared" si="53"/>
        <v>1</v>
      </c>
    </row>
    <row r="151" spans="1:45" ht="25.5" customHeight="1">
      <c r="A151" s="165" t="str">
        <f t="shared" si="44"/>
        <v>AU-STD3354</v>
      </c>
      <c r="B151" s="164" t="s">
        <v>49</v>
      </c>
      <c r="C151" s="164" t="str">
        <f>IF(Q151=FILTROS!$G$2,"PT",IF(Q151=FILTROS!$G$3,"RC",IF(Q151=FILTROS!$G$4,"QJ",IF(Q151=FILTROS!$G$5,"FT",IF(Q151=FILTROS!$G$6,"STD","SIN ASIGNAR")))))</f>
        <v>STD</v>
      </c>
      <c r="D151" s="164">
        <v>3354</v>
      </c>
      <c r="E151" s="165" t="s">
        <v>9</v>
      </c>
      <c r="F151" s="165" t="s">
        <v>50</v>
      </c>
      <c r="H151" s="169" t="s">
        <v>51</v>
      </c>
      <c r="I151" s="169">
        <v>80051911</v>
      </c>
      <c r="J151" s="171" t="s">
        <v>221</v>
      </c>
      <c r="K151" s="169">
        <v>42</v>
      </c>
      <c r="L151" s="169">
        <v>3144635600</v>
      </c>
      <c r="M151" s="63" t="s">
        <v>173</v>
      </c>
      <c r="N151" s="165" t="s">
        <v>53</v>
      </c>
      <c r="O151" s="209" t="s">
        <v>54</v>
      </c>
      <c r="P151" s="169" t="s">
        <v>55</v>
      </c>
      <c r="Q151" s="169" t="s">
        <v>56</v>
      </c>
      <c r="R151" s="169" t="s">
        <v>57</v>
      </c>
      <c r="S151" s="165" t="s">
        <v>58</v>
      </c>
      <c r="T151" s="169" t="s">
        <v>59</v>
      </c>
      <c r="U151" s="165" t="s">
        <v>830</v>
      </c>
      <c r="V151" s="169" t="s">
        <v>60</v>
      </c>
      <c r="W151" s="170">
        <v>44866</v>
      </c>
      <c r="X151" s="169">
        <v>3</v>
      </c>
      <c r="Y151" s="170">
        <f t="shared" si="45"/>
        <v>44869</v>
      </c>
      <c r="Z151" s="165" t="s">
        <v>61</v>
      </c>
      <c r="AB151" s="168">
        <f t="shared" si="46"/>
        <v>-44866</v>
      </c>
      <c r="AC151" s="167" t="str">
        <f t="shared" si="47"/>
        <v>OPORTUNA</v>
      </c>
      <c r="AD151" s="165" t="str">
        <f t="shared" si="48"/>
        <v>Cerrado</v>
      </c>
      <c r="AE151" s="250" t="s">
        <v>62</v>
      </c>
      <c r="AF151" s="169" t="s">
        <v>65</v>
      </c>
      <c r="AG151" s="165" t="s">
        <v>832</v>
      </c>
      <c r="AH151" s="170">
        <v>44869</v>
      </c>
      <c r="AI151" s="190">
        <f t="shared" si="49"/>
        <v>11</v>
      </c>
      <c r="AJ151" s="166">
        <f t="shared" si="50"/>
        <v>3</v>
      </c>
      <c r="AK151" s="165" t="str">
        <f t="shared" si="56"/>
        <v>OPORTUNA</v>
      </c>
      <c r="AM151" s="165" t="str" cm="1">
        <f t="array" aca="1" ref="AM151" ca="1">_xlfn.IFS(AN151&lt;0,"Vencido",AN151=0,"Vence hoy",AN151&lt;4,"Por vencer",AN151&gt;3,"Pendiente")</f>
        <v>Vencido</v>
      </c>
      <c r="AN151" s="166">
        <f t="shared" ca="1" si="57"/>
        <v>-7</v>
      </c>
      <c r="AQ151" s="165">
        <f t="shared" si="51"/>
        <v>11</v>
      </c>
      <c r="AR151" s="165">
        <f t="shared" si="52"/>
        <v>2022</v>
      </c>
      <c r="AS151" s="184">
        <f t="shared" si="53"/>
        <v>1</v>
      </c>
    </row>
    <row r="152" spans="1:45" ht="25.5" customHeight="1">
      <c r="A152" s="165" t="str">
        <f t="shared" si="44"/>
        <v>AU-STD3392</v>
      </c>
      <c r="B152" s="164" t="s">
        <v>49</v>
      </c>
      <c r="C152" s="164" t="str">
        <f>IF(Q152=FILTROS!$G$2,"PT",IF(Q152=FILTROS!$G$3,"RC",IF(Q152=FILTROS!$G$4,"QJ",IF(Q152=FILTROS!$G$5,"FT",IF(Q152=FILTROS!$G$6,"STD","SIN ASIGNAR")))))</f>
        <v>STD</v>
      </c>
      <c r="D152" s="164">
        <v>3392</v>
      </c>
      <c r="E152" s="165" t="s">
        <v>9</v>
      </c>
      <c r="F152" s="165" t="s">
        <v>92</v>
      </c>
      <c r="H152" s="169" t="s">
        <v>51</v>
      </c>
      <c r="I152" s="169">
        <v>20187538</v>
      </c>
      <c r="J152" s="171" t="s">
        <v>305</v>
      </c>
      <c r="K152" s="169">
        <v>93</v>
      </c>
      <c r="L152" s="169">
        <v>3133251560</v>
      </c>
      <c r="M152" s="63" t="s">
        <v>306</v>
      </c>
      <c r="N152" s="165" t="s">
        <v>218</v>
      </c>
      <c r="O152" s="209" t="s">
        <v>73</v>
      </c>
      <c r="P152" s="169" t="s">
        <v>55</v>
      </c>
      <c r="Q152" s="169" t="s">
        <v>56</v>
      </c>
      <c r="R152" s="169" t="s">
        <v>57</v>
      </c>
      <c r="S152" s="165" t="s">
        <v>58</v>
      </c>
      <c r="T152" s="169" t="s">
        <v>178</v>
      </c>
      <c r="U152" s="165" t="s">
        <v>953</v>
      </c>
      <c r="V152" s="169" t="s">
        <v>60</v>
      </c>
      <c r="W152" s="170">
        <v>44866</v>
      </c>
      <c r="X152" s="169">
        <v>2</v>
      </c>
      <c r="Y152" s="170">
        <f t="shared" si="45"/>
        <v>44868</v>
      </c>
      <c r="Z152" s="165" t="s">
        <v>79</v>
      </c>
      <c r="AB152" s="168">
        <f t="shared" si="46"/>
        <v>-44866</v>
      </c>
      <c r="AC152" s="167" t="str">
        <f t="shared" si="47"/>
        <v>OPORTUNA</v>
      </c>
      <c r="AD152" s="165" t="e">
        <f t="shared" si="48"/>
        <v>#REF!</v>
      </c>
      <c r="AE152" s="250" t="s">
        <v>71</v>
      </c>
      <c r="AF152" s="169" t="s">
        <v>80</v>
      </c>
      <c r="AI152" s="190">
        <f t="shared" si="49"/>
        <v>1</v>
      </c>
      <c r="AJ152" s="166">
        <f t="shared" si="50"/>
        <v>-44866</v>
      </c>
      <c r="AK152" s="165" t="e">
        <f>IF(Y152&gt;=AH152,#REF!,#REF!)</f>
        <v>#REF!</v>
      </c>
      <c r="AM152" s="165" t="e" cm="1">
        <f t="array" ref="AM152">_xlfn.IFS(AN152&lt;0,"Vencido",AN152=0,"Vence hoy",AN152&lt;4,"Por vencer",AN152&gt;3,"Pendiente")</f>
        <v>#REF!</v>
      </c>
      <c r="AN152" s="166" t="e">
        <f>Y152-#REF!</f>
        <v>#REF!</v>
      </c>
      <c r="AQ152" s="165">
        <f t="shared" si="51"/>
        <v>11</v>
      </c>
      <c r="AR152" s="165">
        <f t="shared" si="52"/>
        <v>2022</v>
      </c>
      <c r="AS152" s="184">
        <f t="shared" si="53"/>
        <v>1</v>
      </c>
    </row>
    <row r="153" spans="1:45" ht="25.5" customHeight="1">
      <c r="A153" s="165" t="str">
        <f t="shared" si="44"/>
        <v>AU-STD3356</v>
      </c>
      <c r="B153" s="164" t="s">
        <v>49</v>
      </c>
      <c r="C153" s="164" t="str">
        <f>IF(Q153=FILTROS!$G$2,"PT",IF(Q153=FILTROS!$G$3,"RC",IF(Q153=FILTROS!$G$4,"QJ",IF(Q153=FILTROS!$G$5,"FT",IF(Q153=FILTROS!$G$6,"STD","SIN ASIGNAR")))))</f>
        <v>STD</v>
      </c>
      <c r="D153" s="164">
        <v>3356</v>
      </c>
      <c r="E153" s="165" t="s">
        <v>9</v>
      </c>
      <c r="F153" s="165" t="s">
        <v>92</v>
      </c>
      <c r="H153" s="169" t="s">
        <v>51</v>
      </c>
      <c r="I153" s="169">
        <v>20292227</v>
      </c>
      <c r="J153" s="171" t="s">
        <v>837</v>
      </c>
      <c r="K153" s="169">
        <v>79</v>
      </c>
      <c r="L153" s="169">
        <v>3188311123</v>
      </c>
      <c r="M153" s="63" t="s">
        <v>838</v>
      </c>
      <c r="N153" s="165" t="s">
        <v>53</v>
      </c>
      <c r="O153" s="209" t="s">
        <v>54</v>
      </c>
      <c r="P153" s="169" t="s">
        <v>55</v>
      </c>
      <c r="Q153" s="169" t="s">
        <v>56</v>
      </c>
      <c r="R153" s="169" t="s">
        <v>57</v>
      </c>
      <c r="S153" s="165" t="s">
        <v>58</v>
      </c>
      <c r="T153" s="169" t="s">
        <v>59</v>
      </c>
      <c r="U153" s="169" t="s">
        <v>839</v>
      </c>
      <c r="V153" s="169" t="s">
        <v>60</v>
      </c>
      <c r="W153" s="170">
        <v>44866</v>
      </c>
      <c r="X153" s="169">
        <v>3</v>
      </c>
      <c r="Y153" s="170">
        <f t="shared" si="45"/>
        <v>44869</v>
      </c>
      <c r="Z153" s="165" t="s">
        <v>61</v>
      </c>
      <c r="AB153" s="168">
        <f t="shared" si="46"/>
        <v>-44866</v>
      </c>
      <c r="AC153" s="167" t="str">
        <f t="shared" si="47"/>
        <v>OPORTUNA</v>
      </c>
      <c r="AD153" s="165" t="str">
        <f t="shared" si="48"/>
        <v>Cerrado</v>
      </c>
      <c r="AE153" s="248" t="s">
        <v>62</v>
      </c>
      <c r="AF153" s="188" t="s">
        <v>63</v>
      </c>
      <c r="AG153" s="228" t="s">
        <v>840</v>
      </c>
      <c r="AH153" s="194">
        <v>44867</v>
      </c>
      <c r="AI153" s="165">
        <f t="shared" si="49"/>
        <v>11</v>
      </c>
      <c r="AJ153" s="166">
        <f t="shared" si="50"/>
        <v>1</v>
      </c>
      <c r="AK153" s="165" t="str">
        <f t="shared" ref="AK153:AK167" si="58">IF(Y153&gt;=AH153,$AP$4,$AP$5)</f>
        <v>OPORTUNA</v>
      </c>
      <c r="AM153" s="165" t="str" cm="1">
        <f t="array" aca="1" ref="AM153" ca="1">_xlfn.IFS(AN153&lt;0,"Vencido",AN153=0,"Vence hoy",AN153&lt;4,"Por vencer",AN153&gt;3,"Pendiente")</f>
        <v>Vencido</v>
      </c>
      <c r="AN153" s="166">
        <f t="shared" ref="AN153:AN167" ca="1" si="59">Y153-$AP$2</f>
        <v>-7</v>
      </c>
      <c r="AQ153" s="165">
        <f t="shared" si="51"/>
        <v>11</v>
      </c>
      <c r="AR153" s="165">
        <f t="shared" si="52"/>
        <v>2022</v>
      </c>
      <c r="AS153" s="184">
        <f t="shared" si="53"/>
        <v>1</v>
      </c>
    </row>
    <row r="154" spans="1:45" ht="25.5" customHeight="1">
      <c r="A154" s="165" t="str">
        <f t="shared" si="44"/>
        <v>AU-STD3352</v>
      </c>
      <c r="B154" s="164" t="s">
        <v>49</v>
      </c>
      <c r="C154" s="164" t="str">
        <f>IF(Q154=FILTROS!$G$2,"PT",IF(Q154=FILTROS!$G$3,"RC",IF(Q154=FILTROS!$G$4,"QJ",IF(Q154=FILTROS!$G$5,"FT",IF(Q154=FILTROS!$G$6,"STD","SIN ASIGNAR")))))</f>
        <v>STD</v>
      </c>
      <c r="D154" s="164">
        <v>3352</v>
      </c>
      <c r="E154" s="165" t="s">
        <v>9</v>
      </c>
      <c r="F154" s="165" t="s">
        <v>50</v>
      </c>
      <c r="H154" s="169" t="s">
        <v>51</v>
      </c>
      <c r="I154" s="222">
        <v>1070403538</v>
      </c>
      <c r="J154" s="171" t="s">
        <v>822</v>
      </c>
      <c r="K154" s="169" t="s">
        <v>823</v>
      </c>
      <c r="L154" s="169">
        <v>3133364423</v>
      </c>
      <c r="M154" s="212" t="s">
        <v>103</v>
      </c>
      <c r="N154" s="165" t="s">
        <v>53</v>
      </c>
      <c r="O154" s="209" t="s">
        <v>54</v>
      </c>
      <c r="P154" s="169" t="s">
        <v>55</v>
      </c>
      <c r="Q154" s="169" t="s">
        <v>56</v>
      </c>
      <c r="R154" s="169" t="s">
        <v>57</v>
      </c>
      <c r="S154" s="165" t="s">
        <v>58</v>
      </c>
      <c r="T154" s="169" t="s">
        <v>115</v>
      </c>
      <c r="U154" s="169" t="s">
        <v>824</v>
      </c>
      <c r="V154" s="169" t="s">
        <v>60</v>
      </c>
      <c r="W154" s="170">
        <v>44866</v>
      </c>
      <c r="X154" s="169">
        <v>3</v>
      </c>
      <c r="Y154" s="170">
        <f t="shared" si="45"/>
        <v>44869</v>
      </c>
      <c r="Z154" s="165" t="s">
        <v>61</v>
      </c>
      <c r="AB154" s="168">
        <f t="shared" si="46"/>
        <v>-44866</v>
      </c>
      <c r="AC154" s="167" t="str">
        <f t="shared" si="47"/>
        <v>OPORTUNA</v>
      </c>
      <c r="AD154" s="165" t="str">
        <f t="shared" si="48"/>
        <v>Cerrado</v>
      </c>
      <c r="AE154" s="248" t="s">
        <v>62</v>
      </c>
      <c r="AF154" s="169" t="s">
        <v>66</v>
      </c>
      <c r="AG154" s="165" t="s">
        <v>825</v>
      </c>
      <c r="AH154" s="170">
        <v>44869</v>
      </c>
      <c r="AI154" s="165">
        <f t="shared" si="49"/>
        <v>11</v>
      </c>
      <c r="AJ154" s="166">
        <f t="shared" si="50"/>
        <v>3</v>
      </c>
      <c r="AK154" s="165" t="str">
        <f t="shared" si="58"/>
        <v>OPORTUNA</v>
      </c>
      <c r="AM154" s="165" t="str" cm="1">
        <f t="array" aca="1" ref="AM154" ca="1">_xlfn.IFS(AN154&lt;0,"Vencido",AN154=0,"Vence hoy",AN154&lt;4,"Por vencer",AN154&gt;3,"Pendiente")</f>
        <v>Vencido</v>
      </c>
      <c r="AN154" s="166">
        <f t="shared" ca="1" si="59"/>
        <v>-7</v>
      </c>
      <c r="AQ154" s="165">
        <f t="shared" si="51"/>
        <v>11</v>
      </c>
      <c r="AR154" s="165">
        <f t="shared" si="52"/>
        <v>2022</v>
      </c>
      <c r="AS154" s="184">
        <f t="shared" si="53"/>
        <v>1</v>
      </c>
    </row>
    <row r="155" spans="1:45" ht="25.5" customHeight="1">
      <c r="A155" s="165" t="str">
        <f t="shared" si="44"/>
        <v>AU-STD3353</v>
      </c>
      <c r="B155" s="164" t="s">
        <v>49</v>
      </c>
      <c r="C155" s="164" t="str">
        <f>IF(Q155=FILTROS!$G$2,"PT",IF(Q155=FILTROS!$G$3,"RC",IF(Q155=FILTROS!$G$4,"QJ",IF(Q155=FILTROS!$G$5,"FT",IF(Q155=FILTROS!$G$6,"STD","SIN ASIGNAR")))))</f>
        <v>STD</v>
      </c>
      <c r="D155" s="164">
        <v>3353</v>
      </c>
      <c r="E155" s="165" t="s">
        <v>9</v>
      </c>
      <c r="F155" s="165" t="s">
        <v>92</v>
      </c>
      <c r="H155" s="169" t="s">
        <v>51</v>
      </c>
      <c r="I155" s="232">
        <v>52643</v>
      </c>
      <c r="J155" s="171" t="s">
        <v>826</v>
      </c>
      <c r="K155" s="169">
        <v>97</v>
      </c>
      <c r="L155" s="169">
        <v>3008222632</v>
      </c>
      <c r="M155" s="218" t="s">
        <v>827</v>
      </c>
      <c r="N155" s="165" t="s">
        <v>53</v>
      </c>
      <c r="O155" s="209" t="s">
        <v>54</v>
      </c>
      <c r="P155" s="169" t="s">
        <v>55</v>
      </c>
      <c r="Q155" s="169" t="s">
        <v>56</v>
      </c>
      <c r="R155" s="169" t="s">
        <v>57</v>
      </c>
      <c r="S155" s="165" t="s">
        <v>58</v>
      </c>
      <c r="T155" s="169" t="s">
        <v>59</v>
      </c>
      <c r="U155" s="169" t="s">
        <v>828</v>
      </c>
      <c r="V155" s="169" t="s">
        <v>60</v>
      </c>
      <c r="W155" s="170">
        <v>44866</v>
      </c>
      <c r="X155" s="169">
        <v>3</v>
      </c>
      <c r="Y155" s="170">
        <f t="shared" si="45"/>
        <v>44869</v>
      </c>
      <c r="Z155" s="165" t="s">
        <v>61</v>
      </c>
      <c r="AB155" s="168">
        <f t="shared" si="46"/>
        <v>-44866</v>
      </c>
      <c r="AC155" s="167" t="str">
        <f t="shared" si="47"/>
        <v>OPORTUNA</v>
      </c>
      <c r="AD155" s="165" t="str">
        <f t="shared" si="48"/>
        <v>Cerrado</v>
      </c>
      <c r="AE155" s="248" t="s">
        <v>62</v>
      </c>
      <c r="AF155" s="169" t="s">
        <v>63</v>
      </c>
      <c r="AG155" s="165" t="s">
        <v>829</v>
      </c>
      <c r="AH155" s="170">
        <v>44867</v>
      </c>
      <c r="AI155" s="165">
        <f t="shared" si="49"/>
        <v>11</v>
      </c>
      <c r="AJ155" s="166">
        <f t="shared" si="50"/>
        <v>1</v>
      </c>
      <c r="AK155" s="165" t="str">
        <f t="shared" si="58"/>
        <v>OPORTUNA</v>
      </c>
      <c r="AM155" s="165" t="str" cm="1">
        <f t="array" aca="1" ref="AM155" ca="1">_xlfn.IFS(AN155&lt;0,"Vencido",AN155=0,"Vence hoy",AN155&lt;4,"Por vencer",AN155&gt;3,"Pendiente")</f>
        <v>Vencido</v>
      </c>
      <c r="AN155" s="166">
        <f t="shared" ca="1" si="59"/>
        <v>-7</v>
      </c>
      <c r="AQ155" s="165">
        <f t="shared" si="51"/>
        <v>11</v>
      </c>
      <c r="AR155" s="165">
        <f t="shared" si="52"/>
        <v>2022</v>
      </c>
      <c r="AS155" s="184">
        <f t="shared" si="53"/>
        <v>1</v>
      </c>
    </row>
    <row r="156" spans="1:45" ht="25.5" customHeight="1">
      <c r="A156" s="165" t="str">
        <f t="shared" si="44"/>
        <v>AU-STD3362</v>
      </c>
      <c r="B156" s="164" t="s">
        <v>49</v>
      </c>
      <c r="C156" s="164" t="str">
        <f>IF(Q156=FILTROS!$G$2,"PT",IF(Q156=FILTROS!$G$3,"RC",IF(Q156=FILTROS!$G$4,"QJ",IF(Q156=FILTROS!$G$5,"FT",IF(Q156=FILTROS!$G$6,"STD","SIN ASIGNAR")))))</f>
        <v>STD</v>
      </c>
      <c r="D156" s="164">
        <v>3362</v>
      </c>
      <c r="E156" s="165" t="s">
        <v>9</v>
      </c>
      <c r="F156" s="165" t="s">
        <v>50</v>
      </c>
      <c r="G156" s="165" t="s">
        <v>857</v>
      </c>
      <c r="H156" s="169" t="s">
        <v>51</v>
      </c>
      <c r="I156" s="232">
        <v>93384564</v>
      </c>
      <c r="J156" s="171" t="s">
        <v>858</v>
      </c>
      <c r="K156" s="169">
        <v>51</v>
      </c>
      <c r="L156" s="169">
        <v>3144577186</v>
      </c>
      <c r="M156" s="235" t="s">
        <v>52</v>
      </c>
      <c r="N156" s="165" t="s">
        <v>53</v>
      </c>
      <c r="O156" s="209" t="s">
        <v>54</v>
      </c>
      <c r="P156" s="169" t="s">
        <v>55</v>
      </c>
      <c r="Q156" s="169" t="s">
        <v>56</v>
      </c>
      <c r="R156" s="169" t="s">
        <v>57</v>
      </c>
      <c r="S156" s="165" t="s">
        <v>58</v>
      </c>
      <c r="T156" s="169" t="s">
        <v>59</v>
      </c>
      <c r="U156" s="165" t="s">
        <v>859</v>
      </c>
      <c r="V156" s="169" t="s">
        <v>60</v>
      </c>
      <c r="W156" s="170">
        <v>44866</v>
      </c>
      <c r="X156" s="169">
        <v>3</v>
      </c>
      <c r="Y156" s="170">
        <f t="shared" si="45"/>
        <v>44869</v>
      </c>
      <c r="Z156" s="165" t="s">
        <v>61</v>
      </c>
      <c r="AB156" s="168">
        <f t="shared" si="46"/>
        <v>-44866</v>
      </c>
      <c r="AC156" s="167" t="str">
        <f t="shared" si="47"/>
        <v>OPORTUNA</v>
      </c>
      <c r="AD156" s="165" t="str">
        <f t="shared" si="48"/>
        <v>Cerrado</v>
      </c>
      <c r="AE156" s="248" t="s">
        <v>71</v>
      </c>
      <c r="AF156" s="169" t="s">
        <v>63</v>
      </c>
      <c r="AG156" s="169" t="s">
        <v>860</v>
      </c>
      <c r="AH156" s="170">
        <v>44867</v>
      </c>
      <c r="AI156" s="165">
        <f t="shared" si="49"/>
        <v>11</v>
      </c>
      <c r="AJ156" s="166">
        <f t="shared" si="50"/>
        <v>1</v>
      </c>
      <c r="AK156" s="165" t="str">
        <f t="shared" si="58"/>
        <v>OPORTUNA</v>
      </c>
      <c r="AM156" s="165" t="str" cm="1">
        <f t="array" aca="1" ref="AM156" ca="1">_xlfn.IFS(AN156&lt;0,"Vencido",AN156=0,"Vence hoy",AN156&lt;4,"Por vencer",AN156&gt;3,"Pendiente")</f>
        <v>Vencido</v>
      </c>
      <c r="AN156" s="166">
        <f t="shared" ca="1" si="59"/>
        <v>-7</v>
      </c>
      <c r="AQ156" s="165">
        <f t="shared" si="51"/>
        <v>11</v>
      </c>
      <c r="AR156" s="165">
        <f t="shared" si="52"/>
        <v>2022</v>
      </c>
      <c r="AS156" s="184">
        <f t="shared" si="53"/>
        <v>1</v>
      </c>
    </row>
    <row r="157" spans="1:45" ht="25.5" customHeight="1">
      <c r="A157" s="165" t="str">
        <f t="shared" si="44"/>
        <v>AU-STD3355</v>
      </c>
      <c r="B157" s="164" t="s">
        <v>49</v>
      </c>
      <c r="C157" s="164" t="str">
        <f>IF(Q157=FILTROS!$G$2,"PT",IF(Q157=FILTROS!$G$3,"RC",IF(Q157=FILTROS!$G$4,"QJ",IF(Q157=FILTROS!$G$5,"FT",IF(Q157=FILTROS!$G$6,"STD","SIN ASIGNAR")))))</f>
        <v>STD</v>
      </c>
      <c r="D157" s="164">
        <v>3355</v>
      </c>
      <c r="E157" s="165" t="s">
        <v>9</v>
      </c>
      <c r="F157" s="165" t="s">
        <v>50</v>
      </c>
      <c r="H157" s="169" t="s">
        <v>51</v>
      </c>
      <c r="I157" s="232">
        <v>80039940</v>
      </c>
      <c r="J157" s="171" t="s">
        <v>833</v>
      </c>
      <c r="K157" s="169">
        <v>42</v>
      </c>
      <c r="L157" s="169">
        <v>3177122334</v>
      </c>
      <c r="M157" s="63" t="s">
        <v>834</v>
      </c>
      <c r="N157" s="165" t="s">
        <v>53</v>
      </c>
      <c r="O157" s="209" t="s">
        <v>54</v>
      </c>
      <c r="P157" s="169" t="s">
        <v>55</v>
      </c>
      <c r="Q157" s="169" t="s">
        <v>56</v>
      </c>
      <c r="R157" s="169" t="s">
        <v>57</v>
      </c>
      <c r="S157" s="165" t="s">
        <v>58</v>
      </c>
      <c r="T157" s="169" t="s">
        <v>59</v>
      </c>
      <c r="U157" s="169" t="s">
        <v>835</v>
      </c>
      <c r="V157" s="169" t="s">
        <v>60</v>
      </c>
      <c r="W157" s="170">
        <v>44866</v>
      </c>
      <c r="X157" s="169">
        <v>3</v>
      </c>
      <c r="Y157" s="170">
        <f t="shared" si="45"/>
        <v>44869</v>
      </c>
      <c r="Z157" s="165" t="s">
        <v>61</v>
      </c>
      <c r="AB157" s="168">
        <f t="shared" si="46"/>
        <v>-44866</v>
      </c>
      <c r="AC157" s="167" t="str">
        <f t="shared" si="47"/>
        <v>OPORTUNA</v>
      </c>
      <c r="AD157" s="165" t="str">
        <f t="shared" si="48"/>
        <v>Cerrado</v>
      </c>
      <c r="AE157" s="248" t="s">
        <v>62</v>
      </c>
      <c r="AF157" s="169" t="s">
        <v>66</v>
      </c>
      <c r="AG157" s="165" t="s">
        <v>836</v>
      </c>
      <c r="AH157" s="170">
        <v>44869</v>
      </c>
      <c r="AI157" s="165">
        <f t="shared" si="49"/>
        <v>11</v>
      </c>
      <c r="AJ157" s="166">
        <f t="shared" si="50"/>
        <v>3</v>
      </c>
      <c r="AK157" s="165" t="str">
        <f t="shared" si="58"/>
        <v>OPORTUNA</v>
      </c>
      <c r="AM157" s="165" t="str" cm="1">
        <f t="array" aca="1" ref="AM157" ca="1">_xlfn.IFS(AN157&lt;0,"Vencido",AN157=0,"Vence hoy",AN157&lt;4,"Por vencer",AN157&gt;3,"Pendiente")</f>
        <v>Vencido</v>
      </c>
      <c r="AN157" s="166">
        <f t="shared" ca="1" si="59"/>
        <v>-7</v>
      </c>
      <c r="AQ157" s="165">
        <f t="shared" si="51"/>
        <v>11</v>
      </c>
      <c r="AR157" s="165">
        <f t="shared" si="52"/>
        <v>2022</v>
      </c>
      <c r="AS157" s="184">
        <f t="shared" si="53"/>
        <v>1</v>
      </c>
    </row>
    <row r="158" spans="1:45" ht="25.5" customHeight="1">
      <c r="A158" s="165" t="str">
        <f t="shared" si="44"/>
        <v>AU-STD3357</v>
      </c>
      <c r="B158" s="164" t="s">
        <v>49</v>
      </c>
      <c r="C158" s="164" t="str">
        <f>IF(Q158=FILTROS!$G$2,"PT",IF(Q158=FILTROS!$G$3,"RC",IF(Q158=FILTROS!$G$4,"QJ",IF(Q158=FILTROS!$G$5,"FT",IF(Q158=FILTROS!$G$6,"STD","SIN ASIGNAR")))))</f>
        <v>STD</v>
      </c>
      <c r="D158" s="164">
        <v>3357</v>
      </c>
      <c r="E158" s="165" t="s">
        <v>9</v>
      </c>
      <c r="F158" s="165" t="s">
        <v>50</v>
      </c>
      <c r="G158" s="165" t="s">
        <v>841</v>
      </c>
      <c r="H158" s="169" t="s">
        <v>51</v>
      </c>
      <c r="I158" s="169">
        <v>28703982</v>
      </c>
      <c r="J158" s="171" t="s">
        <v>842</v>
      </c>
      <c r="K158" s="169">
        <v>90</v>
      </c>
      <c r="L158" s="169">
        <v>3114605763</v>
      </c>
      <c r="M158" s="63" t="s">
        <v>297</v>
      </c>
      <c r="N158" s="165" t="s">
        <v>146</v>
      </c>
      <c r="O158" s="209" t="s">
        <v>54</v>
      </c>
      <c r="P158" s="169" t="s">
        <v>55</v>
      </c>
      <c r="Q158" s="169" t="s">
        <v>56</v>
      </c>
      <c r="R158" s="169" t="s">
        <v>57</v>
      </c>
      <c r="S158" s="165" t="s">
        <v>58</v>
      </c>
      <c r="T158" s="169" t="s">
        <v>178</v>
      </c>
      <c r="U158" s="169" t="s">
        <v>843</v>
      </c>
      <c r="V158" s="169" t="s">
        <v>60</v>
      </c>
      <c r="W158" s="170">
        <v>44866</v>
      </c>
      <c r="X158" s="169">
        <v>3</v>
      </c>
      <c r="Y158" s="170">
        <f t="shared" si="45"/>
        <v>44869</v>
      </c>
      <c r="Z158" s="165" t="s">
        <v>61</v>
      </c>
      <c r="AB158" s="168">
        <f t="shared" si="46"/>
        <v>-44866</v>
      </c>
      <c r="AC158" s="167" t="str">
        <f t="shared" si="47"/>
        <v>OPORTUNA</v>
      </c>
      <c r="AD158" s="165" t="str">
        <f t="shared" si="48"/>
        <v>Cerrado</v>
      </c>
      <c r="AE158" s="248" t="s">
        <v>62</v>
      </c>
      <c r="AF158" s="169" t="s">
        <v>65</v>
      </c>
      <c r="AG158" s="165" t="s">
        <v>844</v>
      </c>
      <c r="AH158" s="170">
        <v>44869</v>
      </c>
      <c r="AI158" s="165">
        <f t="shared" si="49"/>
        <v>11</v>
      </c>
      <c r="AJ158" s="166">
        <f t="shared" si="50"/>
        <v>3</v>
      </c>
      <c r="AK158" s="165" t="str">
        <f t="shared" si="58"/>
        <v>OPORTUNA</v>
      </c>
      <c r="AM158" s="165" t="str" cm="1">
        <f t="array" aca="1" ref="AM158" ca="1">_xlfn.IFS(AN158&lt;0,"Vencido",AN158=0,"Vence hoy",AN158&lt;4,"Por vencer",AN158&gt;3,"Pendiente")</f>
        <v>Vencido</v>
      </c>
      <c r="AN158" s="166">
        <f t="shared" ca="1" si="59"/>
        <v>-7</v>
      </c>
      <c r="AQ158" s="165">
        <f t="shared" si="51"/>
        <v>11</v>
      </c>
      <c r="AR158" s="165">
        <f t="shared" si="52"/>
        <v>2022</v>
      </c>
      <c r="AS158" s="184">
        <f t="shared" si="53"/>
        <v>1</v>
      </c>
    </row>
    <row r="159" spans="1:45" ht="25.5" customHeight="1">
      <c r="A159" s="165" t="str">
        <f t="shared" si="44"/>
        <v>AU-STD3359</v>
      </c>
      <c r="B159" s="164" t="s">
        <v>49</v>
      </c>
      <c r="C159" s="164" t="str">
        <f>IF(Q159=FILTROS!$G$2,"PT",IF(Q159=FILTROS!$G$3,"RC",IF(Q159=FILTROS!$G$4,"QJ",IF(Q159=FILTROS!$G$5,"FT",IF(Q159=FILTROS!$G$6,"STD","SIN ASIGNAR")))))</f>
        <v>STD</v>
      </c>
      <c r="D159" s="164">
        <v>3359</v>
      </c>
      <c r="E159" s="165" t="s">
        <v>9</v>
      </c>
      <c r="F159" s="165" t="s">
        <v>50</v>
      </c>
      <c r="G159" s="165" t="s">
        <v>845</v>
      </c>
      <c r="H159" s="169" t="s">
        <v>51</v>
      </c>
      <c r="I159" s="169">
        <v>52809533</v>
      </c>
      <c r="J159" s="171" t="s">
        <v>846</v>
      </c>
      <c r="K159" s="169">
        <v>41</v>
      </c>
      <c r="L159" s="169">
        <v>3234395716</v>
      </c>
      <c r="M159" s="229" t="s">
        <v>52</v>
      </c>
      <c r="N159" s="165" t="s">
        <v>53</v>
      </c>
      <c r="O159" s="209" t="s">
        <v>54</v>
      </c>
      <c r="P159" s="169" t="s">
        <v>55</v>
      </c>
      <c r="Q159" s="169" t="s">
        <v>56</v>
      </c>
      <c r="R159" s="169" t="s">
        <v>57</v>
      </c>
      <c r="S159" s="165" t="s">
        <v>58</v>
      </c>
      <c r="T159" s="169" t="s">
        <v>59</v>
      </c>
      <c r="U159" s="169" t="s">
        <v>847</v>
      </c>
      <c r="V159" s="169" t="s">
        <v>60</v>
      </c>
      <c r="W159" s="170">
        <v>44866</v>
      </c>
      <c r="X159" s="169">
        <v>3</v>
      </c>
      <c r="Y159" s="170">
        <f t="shared" si="45"/>
        <v>44869</v>
      </c>
      <c r="Z159" s="165" t="s">
        <v>61</v>
      </c>
      <c r="AB159" s="168">
        <f t="shared" si="46"/>
        <v>-44866</v>
      </c>
      <c r="AC159" s="167" t="str">
        <f t="shared" si="47"/>
        <v>OPORTUNA</v>
      </c>
      <c r="AD159" s="165" t="str">
        <f t="shared" si="48"/>
        <v>Cerrado</v>
      </c>
      <c r="AE159" s="248" t="s">
        <v>62</v>
      </c>
      <c r="AF159" s="169" t="s">
        <v>63</v>
      </c>
      <c r="AG159" s="165" t="s">
        <v>848</v>
      </c>
      <c r="AH159" s="170">
        <v>44867</v>
      </c>
      <c r="AI159" s="165">
        <f t="shared" si="49"/>
        <v>11</v>
      </c>
      <c r="AJ159" s="166">
        <f t="shared" si="50"/>
        <v>1</v>
      </c>
      <c r="AK159" s="165" t="str">
        <f t="shared" si="58"/>
        <v>OPORTUNA</v>
      </c>
      <c r="AM159" s="165" t="str" cm="1">
        <f t="array" aca="1" ref="AM159" ca="1">_xlfn.IFS(AN159&lt;0,"Vencido",AN159=0,"Vence hoy",AN159&lt;4,"Por vencer",AN159&gt;3,"Pendiente")</f>
        <v>Vencido</v>
      </c>
      <c r="AN159" s="166">
        <f t="shared" ca="1" si="59"/>
        <v>-7</v>
      </c>
      <c r="AQ159" s="165">
        <f t="shared" si="51"/>
        <v>11</v>
      </c>
      <c r="AR159" s="165">
        <f t="shared" si="52"/>
        <v>2022</v>
      </c>
      <c r="AS159" s="184">
        <f t="shared" si="53"/>
        <v>1</v>
      </c>
    </row>
    <row r="160" spans="1:45" ht="25.5" customHeight="1">
      <c r="A160" s="165" t="str">
        <f t="shared" si="44"/>
        <v>AU-STD3360</v>
      </c>
      <c r="B160" s="164" t="s">
        <v>49</v>
      </c>
      <c r="C160" s="164" t="str">
        <f>IF(Q160=FILTROS!$G$2,"PT",IF(Q160=FILTROS!$G$3,"RC",IF(Q160=FILTROS!$G$4,"QJ",IF(Q160=FILTROS!$G$5,"FT",IF(Q160=FILTROS!$G$6,"STD","SIN ASIGNAR")))))</f>
        <v>STD</v>
      </c>
      <c r="D160" s="164">
        <v>3360</v>
      </c>
      <c r="E160" s="165" t="s">
        <v>9</v>
      </c>
      <c r="F160" s="165" t="s">
        <v>50</v>
      </c>
      <c r="G160" s="165" t="s">
        <v>849</v>
      </c>
      <c r="H160" s="169" t="s">
        <v>51</v>
      </c>
      <c r="I160" s="169">
        <v>52755764</v>
      </c>
      <c r="J160" s="171" t="s">
        <v>850</v>
      </c>
      <c r="K160" s="169">
        <v>63</v>
      </c>
      <c r="L160" s="169">
        <v>3224038370</v>
      </c>
      <c r="M160" s="229" t="s">
        <v>52</v>
      </c>
      <c r="N160" s="165" t="s">
        <v>53</v>
      </c>
      <c r="O160" s="209" t="s">
        <v>54</v>
      </c>
      <c r="P160" s="169" t="s">
        <v>55</v>
      </c>
      <c r="Q160" s="169" t="s">
        <v>56</v>
      </c>
      <c r="R160" s="169" t="s">
        <v>57</v>
      </c>
      <c r="S160" s="165" t="s">
        <v>58</v>
      </c>
      <c r="T160" s="169" t="s">
        <v>99</v>
      </c>
      <c r="U160" s="165" t="s">
        <v>851</v>
      </c>
      <c r="V160" s="169" t="s">
        <v>60</v>
      </c>
      <c r="W160" s="170">
        <v>44866</v>
      </c>
      <c r="X160" s="169">
        <v>1</v>
      </c>
      <c r="Y160" s="170">
        <f t="shared" si="45"/>
        <v>44867</v>
      </c>
      <c r="Z160" s="165" t="s">
        <v>61</v>
      </c>
      <c r="AA160" s="192">
        <v>44869</v>
      </c>
      <c r="AB160" s="168">
        <f t="shared" si="46"/>
        <v>3</v>
      </c>
      <c r="AC160" s="167" t="str">
        <f t="shared" si="47"/>
        <v>NO OPORTUNA</v>
      </c>
      <c r="AD160" s="165" t="str">
        <f t="shared" si="48"/>
        <v>Cerrado</v>
      </c>
      <c r="AE160" s="248" t="s">
        <v>62</v>
      </c>
      <c r="AF160" s="169" t="s">
        <v>65</v>
      </c>
      <c r="AG160" s="165" t="s">
        <v>852</v>
      </c>
      <c r="AH160" s="170">
        <v>44869</v>
      </c>
      <c r="AI160" s="165">
        <f t="shared" si="49"/>
        <v>11</v>
      </c>
      <c r="AJ160" s="166">
        <f t="shared" si="50"/>
        <v>3</v>
      </c>
      <c r="AK160" s="165" t="str">
        <f t="shared" si="58"/>
        <v>NO OPORTUNA</v>
      </c>
      <c r="AM160" s="165" t="str" cm="1">
        <f t="array" aca="1" ref="AM160" ca="1">_xlfn.IFS(AN160&lt;0,"Vencido",AN160=0,"Vence hoy",AN160&lt;4,"Por vencer",AN160&gt;3,"Pendiente")</f>
        <v>Vencido</v>
      </c>
      <c r="AN160" s="166">
        <f t="shared" ca="1" si="59"/>
        <v>-9</v>
      </c>
      <c r="AQ160" s="165">
        <f t="shared" si="51"/>
        <v>11</v>
      </c>
      <c r="AR160" s="165">
        <f t="shared" si="52"/>
        <v>2022</v>
      </c>
      <c r="AS160" s="184">
        <f t="shared" si="53"/>
        <v>1</v>
      </c>
    </row>
    <row r="161" spans="1:45" ht="25.5" customHeight="1">
      <c r="A161" s="165" t="str">
        <f t="shared" si="44"/>
        <v>AU-STD3361</v>
      </c>
      <c r="B161" s="164" t="s">
        <v>49</v>
      </c>
      <c r="C161" s="164" t="str">
        <f>IF(Q161=FILTROS!$G$2,"PT",IF(Q161=FILTROS!$G$3,"RC",IF(Q161=FILTROS!$G$4,"QJ",IF(Q161=FILTROS!$G$5,"FT",IF(Q161=FILTROS!$G$6,"STD","SIN ASIGNAR")))))</f>
        <v>STD</v>
      </c>
      <c r="D161" s="164">
        <v>3361</v>
      </c>
      <c r="E161" s="165" t="s">
        <v>9</v>
      </c>
      <c r="F161" s="165" t="s">
        <v>50</v>
      </c>
      <c r="G161" s="165" t="s">
        <v>853</v>
      </c>
      <c r="H161" s="169" t="s">
        <v>51</v>
      </c>
      <c r="I161" s="169">
        <v>1000134601</v>
      </c>
      <c r="J161" s="171" t="s">
        <v>854</v>
      </c>
      <c r="K161" s="169">
        <v>24</v>
      </c>
      <c r="L161" s="169">
        <v>3114860041</v>
      </c>
      <c r="M161" s="229" t="s">
        <v>52</v>
      </c>
      <c r="N161" s="165" t="s">
        <v>53</v>
      </c>
      <c r="O161" s="209" t="s">
        <v>54</v>
      </c>
      <c r="P161" s="169" t="s">
        <v>55</v>
      </c>
      <c r="Q161" s="169" t="s">
        <v>56</v>
      </c>
      <c r="R161" s="169" t="s">
        <v>57</v>
      </c>
      <c r="S161" s="165" t="s">
        <v>58</v>
      </c>
      <c r="T161" s="169" t="s">
        <v>59</v>
      </c>
      <c r="U161" s="165" t="s">
        <v>855</v>
      </c>
      <c r="V161" s="169" t="s">
        <v>60</v>
      </c>
      <c r="W161" s="170">
        <v>44866</v>
      </c>
      <c r="X161" s="169">
        <v>3</v>
      </c>
      <c r="Y161" s="170">
        <f t="shared" si="45"/>
        <v>44869</v>
      </c>
      <c r="Z161" s="165" t="s">
        <v>61</v>
      </c>
      <c r="AB161" s="168">
        <f t="shared" si="46"/>
        <v>-44866</v>
      </c>
      <c r="AC161" s="167" t="str">
        <f t="shared" si="47"/>
        <v>OPORTUNA</v>
      </c>
      <c r="AD161" s="165" t="str">
        <f t="shared" si="48"/>
        <v>Cerrado</v>
      </c>
      <c r="AE161" s="248" t="s">
        <v>62</v>
      </c>
      <c r="AF161" s="169" t="s">
        <v>66</v>
      </c>
      <c r="AG161" s="165" t="s">
        <v>856</v>
      </c>
      <c r="AH161" s="170">
        <v>44869</v>
      </c>
      <c r="AI161" s="165">
        <f t="shared" si="49"/>
        <v>11</v>
      </c>
      <c r="AJ161" s="166">
        <f t="shared" si="50"/>
        <v>3</v>
      </c>
      <c r="AK161" s="165" t="str">
        <f t="shared" si="58"/>
        <v>OPORTUNA</v>
      </c>
      <c r="AM161" s="165" t="str" cm="1">
        <f t="array" aca="1" ref="AM161" ca="1">_xlfn.IFS(AN161&lt;0,"Vencido",AN161=0,"Vence hoy",AN161&lt;4,"Por vencer",AN161&gt;3,"Pendiente")</f>
        <v>Vencido</v>
      </c>
      <c r="AN161" s="166">
        <f t="shared" ca="1" si="59"/>
        <v>-7</v>
      </c>
      <c r="AQ161" s="165">
        <f t="shared" si="51"/>
        <v>11</v>
      </c>
      <c r="AR161" s="165">
        <f t="shared" si="52"/>
        <v>2022</v>
      </c>
      <c r="AS161" s="184">
        <f t="shared" si="53"/>
        <v>1</v>
      </c>
    </row>
    <row r="162" spans="1:45" ht="25.5" customHeight="1">
      <c r="A162" s="165" t="str">
        <f t="shared" si="44"/>
        <v>AU-STD3363</v>
      </c>
      <c r="B162" s="164" t="s">
        <v>49</v>
      </c>
      <c r="C162" s="164" t="str">
        <f>IF(Q162=FILTROS!$G$2,"PT",IF(Q162=FILTROS!$G$3,"RC",IF(Q162=FILTROS!$G$4,"QJ",IF(Q162=FILTROS!$G$5,"FT",IF(Q162=FILTROS!$G$6,"STD","SIN ASIGNAR")))))</f>
        <v>STD</v>
      </c>
      <c r="D162" s="164">
        <v>3363</v>
      </c>
      <c r="E162" s="165" t="s">
        <v>9</v>
      </c>
      <c r="F162" s="165" t="s">
        <v>50</v>
      </c>
      <c r="G162" s="165" t="s">
        <v>861</v>
      </c>
      <c r="H162" s="169" t="s">
        <v>51</v>
      </c>
      <c r="I162" s="169">
        <v>1016034358</v>
      </c>
      <c r="J162" s="171" t="s">
        <v>862</v>
      </c>
      <c r="K162" s="169">
        <v>31</v>
      </c>
      <c r="L162" s="169">
        <v>3223707232</v>
      </c>
      <c r="M162" s="229" t="s">
        <v>52</v>
      </c>
      <c r="N162" s="165" t="s">
        <v>53</v>
      </c>
      <c r="O162" s="209" t="s">
        <v>54</v>
      </c>
      <c r="P162" s="169" t="s">
        <v>55</v>
      </c>
      <c r="Q162" s="169" t="s">
        <v>56</v>
      </c>
      <c r="R162" s="169" t="s">
        <v>57</v>
      </c>
      <c r="S162" s="165" t="s">
        <v>58</v>
      </c>
      <c r="T162" s="169" t="s">
        <v>59</v>
      </c>
      <c r="U162" s="165" t="s">
        <v>863</v>
      </c>
      <c r="V162" s="169" t="s">
        <v>60</v>
      </c>
      <c r="W162" s="170">
        <v>44866</v>
      </c>
      <c r="X162" s="169">
        <v>1</v>
      </c>
      <c r="Y162" s="170">
        <f t="shared" si="45"/>
        <v>44867</v>
      </c>
      <c r="Z162" s="165" t="s">
        <v>61</v>
      </c>
      <c r="AB162" s="168">
        <f t="shared" si="46"/>
        <v>-44866</v>
      </c>
      <c r="AC162" s="167" t="str">
        <f t="shared" si="47"/>
        <v>OPORTUNA</v>
      </c>
      <c r="AD162" s="165" t="str">
        <f t="shared" si="48"/>
        <v>Cerrado</v>
      </c>
      <c r="AE162" s="248" t="s">
        <v>62</v>
      </c>
      <c r="AF162" s="169" t="s">
        <v>65</v>
      </c>
      <c r="AG162" s="165" t="s">
        <v>864</v>
      </c>
      <c r="AH162" s="170">
        <v>44867</v>
      </c>
      <c r="AI162" s="165">
        <f t="shared" si="49"/>
        <v>11</v>
      </c>
      <c r="AJ162" s="166">
        <f t="shared" si="50"/>
        <v>1</v>
      </c>
      <c r="AK162" s="165" t="str">
        <f t="shared" si="58"/>
        <v>OPORTUNA</v>
      </c>
      <c r="AM162" s="165" t="str" cm="1">
        <f t="array" aca="1" ref="AM162" ca="1">_xlfn.IFS(AN162&lt;0,"Vencido",AN162=0,"Vence hoy",AN162&lt;4,"Por vencer",AN162&gt;3,"Pendiente")</f>
        <v>Vencido</v>
      </c>
      <c r="AN162" s="166">
        <f t="shared" ca="1" si="59"/>
        <v>-9</v>
      </c>
      <c r="AQ162" s="165">
        <f t="shared" si="51"/>
        <v>11</v>
      </c>
      <c r="AR162" s="165">
        <f t="shared" si="52"/>
        <v>2022</v>
      </c>
      <c r="AS162" s="184">
        <f t="shared" si="53"/>
        <v>1</v>
      </c>
    </row>
    <row r="163" spans="1:45" ht="25.5" customHeight="1">
      <c r="A163" s="165" t="str">
        <f t="shared" si="44"/>
        <v>AU-STD3364</v>
      </c>
      <c r="B163" s="164" t="s">
        <v>49</v>
      </c>
      <c r="C163" s="164" t="str">
        <f>IF(Q163=FILTROS!$G$2,"PT",IF(Q163=FILTROS!$G$3,"RC",IF(Q163=FILTROS!$G$4,"QJ",IF(Q163=FILTROS!$G$5,"FT",IF(Q163=FILTROS!$G$6,"STD","SIN ASIGNAR")))))</f>
        <v>STD</v>
      </c>
      <c r="D163" s="164">
        <v>3364</v>
      </c>
      <c r="E163" s="165" t="s">
        <v>9</v>
      </c>
      <c r="F163" s="165" t="s">
        <v>50</v>
      </c>
      <c r="G163" s="165" t="s">
        <v>865</v>
      </c>
      <c r="H163" s="169" t="s">
        <v>51</v>
      </c>
      <c r="I163" s="169">
        <v>52119484</v>
      </c>
      <c r="J163" s="171" t="s">
        <v>269</v>
      </c>
      <c r="K163" s="169">
        <v>50</v>
      </c>
      <c r="L163" s="169">
        <v>3124409688</v>
      </c>
      <c r="M163" s="229" t="s">
        <v>52</v>
      </c>
      <c r="N163" s="165" t="s">
        <v>53</v>
      </c>
      <c r="O163" s="209" t="s">
        <v>54</v>
      </c>
      <c r="P163" s="169" t="s">
        <v>55</v>
      </c>
      <c r="Q163" s="169" t="s">
        <v>56</v>
      </c>
      <c r="R163" s="169" t="s">
        <v>57</v>
      </c>
      <c r="S163" s="165" t="s">
        <v>58</v>
      </c>
      <c r="T163" s="169" t="s">
        <v>59</v>
      </c>
      <c r="U163" s="165" t="s">
        <v>866</v>
      </c>
      <c r="V163" s="169" t="s">
        <v>60</v>
      </c>
      <c r="W163" s="170">
        <v>44866</v>
      </c>
      <c r="X163" s="169">
        <v>3</v>
      </c>
      <c r="Y163" s="170">
        <f t="shared" si="45"/>
        <v>44869</v>
      </c>
      <c r="Z163" s="165" t="s">
        <v>61</v>
      </c>
      <c r="AB163" s="168">
        <f t="shared" si="46"/>
        <v>-44866</v>
      </c>
      <c r="AC163" s="167" t="str">
        <f t="shared" si="47"/>
        <v>OPORTUNA</v>
      </c>
      <c r="AD163" s="165" t="str">
        <f t="shared" si="48"/>
        <v>Cerrado</v>
      </c>
      <c r="AE163" s="248" t="s">
        <v>62</v>
      </c>
      <c r="AF163" s="169" t="s">
        <v>66</v>
      </c>
      <c r="AG163" s="165" t="s">
        <v>867</v>
      </c>
      <c r="AH163" s="170">
        <v>44868</v>
      </c>
      <c r="AI163" s="165">
        <f t="shared" si="49"/>
        <v>11</v>
      </c>
      <c r="AJ163" s="166">
        <f t="shared" si="50"/>
        <v>2</v>
      </c>
      <c r="AK163" s="165" t="str">
        <f t="shared" si="58"/>
        <v>OPORTUNA</v>
      </c>
      <c r="AM163" s="165" t="str" cm="1">
        <f t="array" aca="1" ref="AM163" ca="1">_xlfn.IFS(AN163&lt;0,"Vencido",AN163=0,"Vence hoy",AN163&lt;4,"Por vencer",AN163&gt;3,"Pendiente")</f>
        <v>Vencido</v>
      </c>
      <c r="AN163" s="166">
        <f t="shared" ca="1" si="59"/>
        <v>-7</v>
      </c>
      <c r="AQ163" s="165">
        <f t="shared" si="51"/>
        <v>11</v>
      </c>
      <c r="AR163" s="165">
        <f t="shared" si="52"/>
        <v>2022</v>
      </c>
      <c r="AS163" s="184">
        <f t="shared" si="53"/>
        <v>1</v>
      </c>
    </row>
    <row r="164" spans="1:45" ht="25.5" customHeight="1">
      <c r="A164" s="165" t="str">
        <f t="shared" si="44"/>
        <v>AU-STD3365</v>
      </c>
      <c r="B164" s="164" t="s">
        <v>49</v>
      </c>
      <c r="C164" s="164" t="str">
        <f>IF(Q164=FILTROS!$G$2,"PT",IF(Q164=FILTROS!$G$3,"RC",IF(Q164=FILTROS!$G$4,"QJ",IF(Q164=FILTROS!$G$5,"FT",IF(Q164=FILTROS!$G$6,"STD","SIN ASIGNAR")))))</f>
        <v>STD</v>
      </c>
      <c r="D164" s="164">
        <v>3365</v>
      </c>
      <c r="E164" s="165" t="s">
        <v>9</v>
      </c>
      <c r="F164" s="165" t="s">
        <v>50</v>
      </c>
      <c r="G164" s="165" t="s">
        <v>868</v>
      </c>
      <c r="H164" s="169" t="s">
        <v>51</v>
      </c>
      <c r="I164" s="169">
        <v>20662591</v>
      </c>
      <c r="J164" s="171" t="s">
        <v>869</v>
      </c>
      <c r="K164" s="169">
        <v>42</v>
      </c>
      <c r="L164" s="169">
        <v>3202785672</v>
      </c>
      <c r="M164" s="181" t="s">
        <v>52</v>
      </c>
      <c r="N164" s="165" t="s">
        <v>53</v>
      </c>
      <c r="O164" s="209" t="s">
        <v>54</v>
      </c>
      <c r="P164" s="169" t="s">
        <v>55</v>
      </c>
      <c r="Q164" s="169" t="s">
        <v>56</v>
      </c>
      <c r="R164" s="169" t="s">
        <v>57</v>
      </c>
      <c r="S164" s="165" t="s">
        <v>58</v>
      </c>
      <c r="T164" s="169" t="s">
        <v>59</v>
      </c>
      <c r="U164" s="165" t="s">
        <v>870</v>
      </c>
      <c r="V164" s="169" t="s">
        <v>60</v>
      </c>
      <c r="W164" s="170">
        <v>44866</v>
      </c>
      <c r="X164" s="169">
        <v>3</v>
      </c>
      <c r="Y164" s="170">
        <f t="shared" si="45"/>
        <v>44869</v>
      </c>
      <c r="Z164" s="165" t="s">
        <v>61</v>
      </c>
      <c r="AB164" s="168">
        <f t="shared" si="46"/>
        <v>-44866</v>
      </c>
      <c r="AC164" s="167" t="str">
        <f t="shared" si="47"/>
        <v>OPORTUNA</v>
      </c>
      <c r="AD164" s="165" t="str">
        <f t="shared" si="48"/>
        <v>Cerrado</v>
      </c>
      <c r="AE164" s="248" t="s">
        <v>62</v>
      </c>
      <c r="AF164" s="169" t="s">
        <v>63</v>
      </c>
      <c r="AG164" s="165" t="s">
        <v>871</v>
      </c>
      <c r="AH164" s="170">
        <v>44867</v>
      </c>
      <c r="AI164" s="165">
        <f t="shared" si="49"/>
        <v>11</v>
      </c>
      <c r="AJ164" s="166">
        <f t="shared" si="50"/>
        <v>1</v>
      </c>
      <c r="AK164" s="165" t="str">
        <f t="shared" si="58"/>
        <v>OPORTUNA</v>
      </c>
      <c r="AM164" s="165" t="str" cm="1">
        <f t="array" aca="1" ref="AM164" ca="1">_xlfn.IFS(AN164&lt;0,"Vencido",AN164=0,"Vence hoy",AN164&lt;4,"Por vencer",AN164&gt;3,"Pendiente")</f>
        <v>Vencido</v>
      </c>
      <c r="AN164" s="166">
        <f t="shared" ca="1" si="59"/>
        <v>-7</v>
      </c>
      <c r="AQ164" s="165">
        <f t="shared" si="51"/>
        <v>11</v>
      </c>
      <c r="AR164" s="165">
        <f t="shared" si="52"/>
        <v>2022</v>
      </c>
      <c r="AS164" s="184">
        <f t="shared" si="53"/>
        <v>1</v>
      </c>
    </row>
    <row r="165" spans="1:45" ht="25.5" customHeight="1">
      <c r="A165" s="165" t="str">
        <f t="shared" si="44"/>
        <v>AU-STD3366</v>
      </c>
      <c r="B165" s="164" t="s">
        <v>49</v>
      </c>
      <c r="C165" s="164" t="str">
        <f>IF(Q165=FILTROS!$G$2,"PT",IF(Q165=FILTROS!$G$3,"RC",IF(Q165=FILTROS!$G$4,"QJ",IF(Q165=FILTROS!$G$5,"FT",IF(Q165=FILTROS!$G$6,"STD","SIN ASIGNAR")))))</f>
        <v>STD</v>
      </c>
      <c r="D165" s="164">
        <v>3366</v>
      </c>
      <c r="E165" s="165" t="s">
        <v>9</v>
      </c>
      <c r="F165" s="165" t="s">
        <v>50</v>
      </c>
      <c r="G165" s="165" t="s">
        <v>872</v>
      </c>
      <c r="H165" s="169" t="s">
        <v>51</v>
      </c>
      <c r="I165" s="169">
        <v>41760699</v>
      </c>
      <c r="J165" s="171" t="s">
        <v>873</v>
      </c>
      <c r="K165" s="169">
        <v>63</v>
      </c>
      <c r="L165" s="169">
        <v>7732661</v>
      </c>
      <c r="M165" s="181" t="s">
        <v>52</v>
      </c>
      <c r="N165" s="165" t="s">
        <v>53</v>
      </c>
      <c r="O165" s="209" t="s">
        <v>54</v>
      </c>
      <c r="P165" s="169" t="s">
        <v>55</v>
      </c>
      <c r="Q165" s="169" t="s">
        <v>56</v>
      </c>
      <c r="R165" s="169" t="s">
        <v>57</v>
      </c>
      <c r="S165" s="165" t="s">
        <v>58</v>
      </c>
      <c r="T165" s="169" t="s">
        <v>59</v>
      </c>
      <c r="U165" s="169" t="s">
        <v>874</v>
      </c>
      <c r="V165" s="169" t="s">
        <v>60</v>
      </c>
      <c r="W165" s="170">
        <v>44866</v>
      </c>
      <c r="X165" s="169">
        <v>3</v>
      </c>
      <c r="Y165" s="170">
        <f t="shared" si="45"/>
        <v>44869</v>
      </c>
      <c r="Z165" s="165" t="s">
        <v>61</v>
      </c>
      <c r="AB165" s="168">
        <f t="shared" si="46"/>
        <v>-44866</v>
      </c>
      <c r="AC165" s="167" t="str">
        <f t="shared" si="47"/>
        <v>OPORTUNA</v>
      </c>
      <c r="AD165" s="165" t="str">
        <f t="shared" si="48"/>
        <v>Cerrado</v>
      </c>
      <c r="AE165" s="248" t="s">
        <v>62</v>
      </c>
      <c r="AF165" s="169" t="s">
        <v>65</v>
      </c>
      <c r="AG165" s="165" t="s">
        <v>875</v>
      </c>
      <c r="AH165" s="170">
        <v>44868</v>
      </c>
      <c r="AI165" s="165">
        <f t="shared" si="49"/>
        <v>11</v>
      </c>
      <c r="AJ165" s="166">
        <f t="shared" si="50"/>
        <v>2</v>
      </c>
      <c r="AK165" s="165" t="str">
        <f t="shared" si="58"/>
        <v>OPORTUNA</v>
      </c>
      <c r="AM165" s="165" t="str" cm="1">
        <f t="array" aca="1" ref="AM165" ca="1">_xlfn.IFS(AN165&lt;0,"Vencido",AN165=0,"Vence hoy",AN165&lt;4,"Por vencer",AN165&gt;3,"Pendiente")</f>
        <v>Vencido</v>
      </c>
      <c r="AN165" s="166">
        <f t="shared" ca="1" si="59"/>
        <v>-7</v>
      </c>
      <c r="AQ165" s="165">
        <f t="shared" si="51"/>
        <v>11</v>
      </c>
      <c r="AR165" s="165">
        <f t="shared" si="52"/>
        <v>2022</v>
      </c>
      <c r="AS165" s="184">
        <f t="shared" si="53"/>
        <v>1</v>
      </c>
    </row>
    <row r="166" spans="1:45" ht="25.5" customHeight="1">
      <c r="A166" s="165" t="str">
        <f t="shared" si="44"/>
        <v>AU-STD3367</v>
      </c>
      <c r="B166" s="164" t="s">
        <v>49</v>
      </c>
      <c r="C166" s="164" t="str">
        <f>IF(Q166=FILTROS!$G$2,"PT",IF(Q166=FILTROS!$G$3,"RC",IF(Q166=FILTROS!$G$4,"QJ",IF(Q166=FILTROS!$G$5,"FT",IF(Q166=FILTROS!$G$6,"STD","SIN ASIGNAR")))))</f>
        <v>STD</v>
      </c>
      <c r="D166" s="164">
        <v>3367</v>
      </c>
      <c r="E166" s="165" t="s">
        <v>9</v>
      </c>
      <c r="F166" s="165" t="s">
        <v>50</v>
      </c>
      <c r="G166" s="165" t="s">
        <v>876</v>
      </c>
      <c r="H166" s="169" t="s">
        <v>51</v>
      </c>
      <c r="I166" s="169">
        <v>51695944</v>
      </c>
      <c r="J166" s="171" t="s">
        <v>877</v>
      </c>
      <c r="K166" s="169">
        <v>60</v>
      </c>
      <c r="L166" s="169">
        <v>3103427666</v>
      </c>
      <c r="M166" s="181" t="s">
        <v>52</v>
      </c>
      <c r="N166" s="165" t="s">
        <v>53</v>
      </c>
      <c r="O166" s="209" t="s">
        <v>54</v>
      </c>
      <c r="P166" s="169" t="s">
        <v>55</v>
      </c>
      <c r="Q166" s="169" t="s">
        <v>56</v>
      </c>
      <c r="R166" s="169" t="s">
        <v>57</v>
      </c>
      <c r="S166" s="165" t="s">
        <v>58</v>
      </c>
      <c r="T166" s="169" t="s">
        <v>59</v>
      </c>
      <c r="U166" s="169" t="s">
        <v>878</v>
      </c>
      <c r="V166" s="169" t="s">
        <v>60</v>
      </c>
      <c r="W166" s="170">
        <v>44866</v>
      </c>
      <c r="X166" s="169">
        <v>3</v>
      </c>
      <c r="Y166" s="170">
        <f t="shared" si="45"/>
        <v>44869</v>
      </c>
      <c r="Z166" s="165" t="s">
        <v>61</v>
      </c>
      <c r="AB166" s="168">
        <f t="shared" si="46"/>
        <v>-44866</v>
      </c>
      <c r="AC166" s="167" t="str">
        <f t="shared" si="47"/>
        <v>OPORTUNA</v>
      </c>
      <c r="AD166" s="165" t="str">
        <f t="shared" si="48"/>
        <v>Cerrado</v>
      </c>
      <c r="AE166" s="248" t="s">
        <v>62</v>
      </c>
      <c r="AF166" s="169" t="s">
        <v>66</v>
      </c>
      <c r="AG166" s="165" t="s">
        <v>879</v>
      </c>
      <c r="AH166" s="170">
        <v>44868</v>
      </c>
      <c r="AI166" s="165">
        <f t="shared" si="49"/>
        <v>11</v>
      </c>
      <c r="AJ166" s="166">
        <f t="shared" si="50"/>
        <v>2</v>
      </c>
      <c r="AK166" s="165" t="str">
        <f t="shared" si="58"/>
        <v>OPORTUNA</v>
      </c>
      <c r="AM166" s="165" t="str" cm="1">
        <f t="array" aca="1" ref="AM166" ca="1">_xlfn.IFS(AN166&lt;0,"Vencido",AN166=0,"Vence hoy",AN166&lt;4,"Por vencer",AN166&gt;3,"Pendiente")</f>
        <v>Vencido</v>
      </c>
      <c r="AN166" s="166">
        <f t="shared" ca="1" si="59"/>
        <v>-7</v>
      </c>
      <c r="AQ166" s="165">
        <f t="shared" si="51"/>
        <v>11</v>
      </c>
      <c r="AR166" s="165">
        <f t="shared" si="52"/>
        <v>2022</v>
      </c>
      <c r="AS166" s="184">
        <f t="shared" si="53"/>
        <v>1</v>
      </c>
    </row>
    <row r="167" spans="1:45" ht="25.5" customHeight="1">
      <c r="A167" s="165" t="str">
        <f t="shared" si="44"/>
        <v>AU-STD3368</v>
      </c>
      <c r="B167" s="164" t="s">
        <v>49</v>
      </c>
      <c r="C167" s="164" t="str">
        <f>IF(Q167=FILTROS!$G$2,"PT",IF(Q167=FILTROS!$G$3,"RC",IF(Q167=FILTROS!$G$4,"QJ",IF(Q167=FILTROS!$G$5,"FT",IF(Q167=FILTROS!$G$6,"STD","SIN ASIGNAR")))))</f>
        <v>STD</v>
      </c>
      <c r="D167" s="164">
        <v>3368</v>
      </c>
      <c r="E167" s="165" t="s">
        <v>9</v>
      </c>
      <c r="F167" s="165" t="s">
        <v>50</v>
      </c>
      <c r="G167" s="165" t="s">
        <v>880</v>
      </c>
      <c r="H167" s="169" t="s">
        <v>51</v>
      </c>
      <c r="I167" s="169">
        <v>53064274</v>
      </c>
      <c r="J167" s="171" t="s">
        <v>881</v>
      </c>
      <c r="K167" s="169">
        <v>38</v>
      </c>
      <c r="L167" s="169">
        <v>3118609411</v>
      </c>
      <c r="M167" s="181" t="s">
        <v>52</v>
      </c>
      <c r="N167" s="165" t="s">
        <v>53</v>
      </c>
      <c r="O167" s="209" t="s">
        <v>54</v>
      </c>
      <c r="P167" s="169" t="s">
        <v>55</v>
      </c>
      <c r="Q167" s="169" t="s">
        <v>56</v>
      </c>
      <c r="R167" s="169" t="s">
        <v>57</v>
      </c>
      <c r="S167" s="165" t="s">
        <v>58</v>
      </c>
      <c r="T167" s="169" t="s">
        <v>99</v>
      </c>
      <c r="U167" s="169" t="s">
        <v>882</v>
      </c>
      <c r="V167" s="169" t="s">
        <v>60</v>
      </c>
      <c r="W167" s="170">
        <v>44866</v>
      </c>
      <c r="X167" s="169">
        <v>3</v>
      </c>
      <c r="Y167" s="170">
        <f t="shared" si="45"/>
        <v>44869</v>
      </c>
      <c r="Z167" s="165" t="s">
        <v>100</v>
      </c>
      <c r="AB167" s="168">
        <f t="shared" si="46"/>
        <v>-44866</v>
      </c>
      <c r="AC167" s="167" t="str">
        <f t="shared" si="47"/>
        <v>OPORTUNA</v>
      </c>
      <c r="AD167" s="165" t="str">
        <f t="shared" ca="1" si="48"/>
        <v>Vencido</v>
      </c>
      <c r="AE167" s="249" t="s">
        <v>62</v>
      </c>
      <c r="AF167" s="169" t="s">
        <v>63</v>
      </c>
      <c r="AI167" s="165">
        <f t="shared" si="49"/>
        <v>1</v>
      </c>
      <c r="AJ167" s="166">
        <f t="shared" si="50"/>
        <v>-44866</v>
      </c>
      <c r="AK167" s="165" t="str">
        <f t="shared" si="58"/>
        <v>OPORTUNA</v>
      </c>
      <c r="AM167" s="165" t="str" cm="1">
        <f t="array" aca="1" ref="AM167" ca="1">_xlfn.IFS(AN167&lt;0,"Vencido",AN167=0,"Vence hoy",AN167&lt;4,"Por vencer",AN167&gt;3,"Pendiente")</f>
        <v>Vencido</v>
      </c>
      <c r="AN167" s="166">
        <f t="shared" ca="1" si="59"/>
        <v>-7</v>
      </c>
      <c r="AQ167" s="165">
        <f t="shared" si="51"/>
        <v>11</v>
      </c>
      <c r="AR167" s="165">
        <f t="shared" si="52"/>
        <v>2022</v>
      </c>
      <c r="AS167" s="184">
        <f t="shared" si="53"/>
        <v>1</v>
      </c>
    </row>
    <row r="168" spans="1:45" ht="25.5" customHeight="1">
      <c r="A168" s="165" t="str">
        <f t="shared" si="44"/>
        <v>AU-STD3369</v>
      </c>
      <c r="B168" s="164" t="s">
        <v>49</v>
      </c>
      <c r="C168" s="164" t="str">
        <f>IF(Q168=FILTROS!$G$2,"PT",IF(Q168=FILTROS!$G$3,"RC",IF(Q168=FILTROS!$G$4,"QJ",IF(Q168=FILTROS!$G$5,"FT",IF(Q168=FILTROS!$G$6,"STD","SIN ASIGNAR")))))</f>
        <v>STD</v>
      </c>
      <c r="D168" s="164">
        <v>3369</v>
      </c>
      <c r="E168" s="165" t="s">
        <v>9</v>
      </c>
      <c r="F168" s="165" t="s">
        <v>50</v>
      </c>
      <c r="G168" s="165" t="s">
        <v>883</v>
      </c>
      <c r="H168" s="169" t="s">
        <v>51</v>
      </c>
      <c r="I168" s="169">
        <v>9512569</v>
      </c>
      <c r="J168" s="171" t="s">
        <v>303</v>
      </c>
      <c r="K168" s="169">
        <v>75</v>
      </c>
      <c r="L168" s="169">
        <v>3143043164</v>
      </c>
      <c r="M168" s="181" t="s">
        <v>52</v>
      </c>
      <c r="N168" s="165" t="s">
        <v>53</v>
      </c>
      <c r="O168" s="209" t="s">
        <v>67</v>
      </c>
      <c r="P168" s="169" t="s">
        <v>109</v>
      </c>
      <c r="Q168" s="169" t="s">
        <v>56</v>
      </c>
      <c r="R168" s="169" t="s">
        <v>75</v>
      </c>
      <c r="S168" s="165" t="s">
        <v>58</v>
      </c>
      <c r="T168" s="169" t="s">
        <v>248</v>
      </c>
      <c r="U168" s="169" t="s">
        <v>884</v>
      </c>
      <c r="V168" s="169" t="s">
        <v>60</v>
      </c>
      <c r="W168" s="170">
        <v>44866</v>
      </c>
      <c r="X168" s="169">
        <v>1</v>
      </c>
      <c r="Y168" s="170">
        <f t="shared" si="45"/>
        <v>44867</v>
      </c>
      <c r="Z168" s="165" t="s">
        <v>70</v>
      </c>
      <c r="AA168" s="170">
        <v>44867</v>
      </c>
      <c r="AB168" s="168">
        <f t="shared" si="46"/>
        <v>1</v>
      </c>
      <c r="AC168" s="167" t="str">
        <f t="shared" si="47"/>
        <v>OPORTUNA</v>
      </c>
      <c r="AD168" s="165" t="str">
        <f t="shared" si="48"/>
        <v>Cerrado</v>
      </c>
      <c r="AE168" s="248" t="s">
        <v>62</v>
      </c>
      <c r="AF168" s="169" t="s">
        <v>65</v>
      </c>
      <c r="AG168" s="165" t="s">
        <v>885</v>
      </c>
      <c r="AH168" s="170">
        <v>44867</v>
      </c>
      <c r="AI168" s="165">
        <f t="shared" si="49"/>
        <v>11</v>
      </c>
      <c r="AJ168" s="166">
        <f t="shared" si="50"/>
        <v>1</v>
      </c>
      <c r="AK168" s="165" t="e">
        <f>IF(Y168&gt;=AH168,#REF!,#REF!)</f>
        <v>#REF!</v>
      </c>
      <c r="AM168" s="165" t="e" cm="1">
        <f t="array" ref="AM168">_xlfn.IFS(AN168&lt;0,"Vencido",AN168=0,"Vence hoy",AN168&lt;4,"Por vencer",AN168&gt;3,"Pendiente")</f>
        <v>#REF!</v>
      </c>
      <c r="AN168" s="166" t="e">
        <f>Y168-#REF!</f>
        <v>#REF!</v>
      </c>
      <c r="AQ168" s="165">
        <f t="shared" si="51"/>
        <v>11</v>
      </c>
      <c r="AR168" s="165">
        <f t="shared" si="52"/>
        <v>2022</v>
      </c>
      <c r="AS168" s="184">
        <f t="shared" si="53"/>
        <v>1</v>
      </c>
    </row>
    <row r="169" spans="1:45" ht="25.5" customHeight="1">
      <c r="A169" s="165" t="str">
        <f t="shared" si="44"/>
        <v>AU-STD3371</v>
      </c>
      <c r="B169" s="164" t="s">
        <v>49</v>
      </c>
      <c r="C169" s="164" t="str">
        <f>IF(Q169=FILTROS!$G$2,"PT",IF(Q169=FILTROS!$G$3,"RC",IF(Q169=FILTROS!$G$4,"QJ",IF(Q169=FILTROS!$G$5,"FT",IF(Q169=FILTROS!$G$6,"STD","SIN ASIGNAR")))))</f>
        <v>STD</v>
      </c>
      <c r="D169" s="164">
        <v>3371</v>
      </c>
      <c r="E169" s="165" t="s">
        <v>9</v>
      </c>
      <c r="F169" s="165" t="s">
        <v>50</v>
      </c>
      <c r="G169" s="165" t="s">
        <v>886</v>
      </c>
      <c r="H169" s="169" t="s">
        <v>51</v>
      </c>
      <c r="I169" s="169">
        <v>23263472</v>
      </c>
      <c r="J169" s="171" t="s">
        <v>887</v>
      </c>
      <c r="K169" s="169">
        <v>77</v>
      </c>
      <c r="L169" s="169">
        <v>3209495772</v>
      </c>
      <c r="M169" s="181" t="s">
        <v>52</v>
      </c>
      <c r="N169" s="165" t="s">
        <v>53</v>
      </c>
      <c r="O169" s="209" t="s">
        <v>54</v>
      </c>
      <c r="P169" s="169" t="s">
        <v>55</v>
      </c>
      <c r="Q169" s="169" t="s">
        <v>56</v>
      </c>
      <c r="R169" s="169" t="s">
        <v>75</v>
      </c>
      <c r="S169" s="165" t="s">
        <v>58</v>
      </c>
      <c r="T169" s="169" t="s">
        <v>59</v>
      </c>
      <c r="U169" s="169" t="s">
        <v>888</v>
      </c>
      <c r="V169" s="169" t="s">
        <v>60</v>
      </c>
      <c r="W169" s="170">
        <v>44866</v>
      </c>
      <c r="X169" s="169">
        <v>1</v>
      </c>
      <c r="Y169" s="170">
        <f t="shared" si="45"/>
        <v>44867</v>
      </c>
      <c r="Z169" s="165" t="s">
        <v>61</v>
      </c>
      <c r="AB169" s="168">
        <f t="shared" si="46"/>
        <v>-44866</v>
      </c>
      <c r="AC169" s="167" t="str">
        <f t="shared" si="47"/>
        <v>OPORTUNA</v>
      </c>
      <c r="AD169" s="165" t="str">
        <f t="shared" si="48"/>
        <v>Cerrado</v>
      </c>
      <c r="AE169" s="248" t="s">
        <v>71</v>
      </c>
      <c r="AF169" s="169" t="s">
        <v>63</v>
      </c>
      <c r="AG169" s="169" t="s">
        <v>889</v>
      </c>
      <c r="AH169" s="170">
        <v>44867</v>
      </c>
      <c r="AI169" s="165">
        <f t="shared" si="49"/>
        <v>11</v>
      </c>
      <c r="AJ169" s="166">
        <f t="shared" si="50"/>
        <v>1</v>
      </c>
      <c r="AK169" s="165" t="str">
        <f t="shared" ref="AK169:AK184" si="60">IF(Y169&gt;=AH169,$AP$4,$AP$5)</f>
        <v>OPORTUNA</v>
      </c>
      <c r="AM169" s="165" t="str" cm="1">
        <f t="array" aca="1" ref="AM169" ca="1">_xlfn.IFS(AN169&lt;0,"Vencido",AN169=0,"Vence hoy",AN169&lt;4,"Por vencer",AN169&gt;3,"Pendiente")</f>
        <v>Vencido</v>
      </c>
      <c r="AN169" s="166">
        <f t="shared" ref="AN169:AN184" ca="1" si="61">Y169-$AP$2</f>
        <v>-9</v>
      </c>
      <c r="AQ169" s="165">
        <f t="shared" si="51"/>
        <v>11</v>
      </c>
      <c r="AR169" s="165">
        <f t="shared" si="52"/>
        <v>2022</v>
      </c>
      <c r="AS169" s="184">
        <f t="shared" si="53"/>
        <v>1</v>
      </c>
    </row>
    <row r="170" spans="1:45" ht="25.5" customHeight="1">
      <c r="A170" s="165" t="str">
        <f t="shared" si="44"/>
        <v>AU-STD3372</v>
      </c>
      <c r="B170" s="164" t="s">
        <v>49</v>
      </c>
      <c r="C170" s="164" t="str">
        <f>IF(Q170=FILTROS!$G$2,"PT",IF(Q170=FILTROS!$G$3,"RC",IF(Q170=FILTROS!$G$4,"QJ",IF(Q170=FILTROS!$G$5,"FT",IF(Q170=FILTROS!$G$6,"STD","SIN ASIGNAR")))))</f>
        <v>STD</v>
      </c>
      <c r="D170" s="164">
        <v>3372</v>
      </c>
      <c r="E170" s="165" t="s">
        <v>9</v>
      </c>
      <c r="F170" s="165" t="s">
        <v>50</v>
      </c>
      <c r="G170" s="165" t="s">
        <v>890</v>
      </c>
      <c r="H170" s="169" t="s">
        <v>51</v>
      </c>
      <c r="I170" s="169">
        <v>23531924</v>
      </c>
      <c r="J170" s="171" t="s">
        <v>891</v>
      </c>
      <c r="K170" s="169">
        <v>80</v>
      </c>
      <c r="L170" s="169">
        <v>3209850122</v>
      </c>
      <c r="M170" s="181" t="s">
        <v>52</v>
      </c>
      <c r="N170" s="165" t="s">
        <v>53</v>
      </c>
      <c r="O170" s="209" t="s">
        <v>54</v>
      </c>
      <c r="P170" s="169" t="s">
        <v>55</v>
      </c>
      <c r="Q170" s="169" t="s">
        <v>56</v>
      </c>
      <c r="R170" s="169" t="s">
        <v>57</v>
      </c>
      <c r="S170" s="165" t="s">
        <v>58</v>
      </c>
      <c r="T170" s="169" t="s">
        <v>59</v>
      </c>
      <c r="U170" s="169" t="s">
        <v>892</v>
      </c>
      <c r="V170" s="169" t="s">
        <v>60</v>
      </c>
      <c r="W170" s="170">
        <v>44866</v>
      </c>
      <c r="X170" s="169">
        <v>3</v>
      </c>
      <c r="Y170" s="170">
        <f t="shared" si="45"/>
        <v>44869</v>
      </c>
      <c r="Z170" s="165" t="s">
        <v>61</v>
      </c>
      <c r="AB170" s="168">
        <f t="shared" si="46"/>
        <v>-44866</v>
      </c>
      <c r="AC170" s="167" t="str">
        <f t="shared" si="47"/>
        <v>OPORTUNA</v>
      </c>
      <c r="AD170" s="165" t="str">
        <f t="shared" si="48"/>
        <v>Cerrado</v>
      </c>
      <c r="AE170" s="248" t="s">
        <v>62</v>
      </c>
      <c r="AF170" s="169" t="s">
        <v>65</v>
      </c>
      <c r="AG170" s="165" t="s">
        <v>893</v>
      </c>
      <c r="AH170" s="170">
        <v>44868</v>
      </c>
      <c r="AI170" s="165">
        <f t="shared" si="49"/>
        <v>11</v>
      </c>
      <c r="AJ170" s="166">
        <f t="shared" si="50"/>
        <v>2</v>
      </c>
      <c r="AK170" s="165" t="str">
        <f t="shared" si="60"/>
        <v>OPORTUNA</v>
      </c>
      <c r="AM170" s="165" t="str" cm="1">
        <f t="array" aca="1" ref="AM170" ca="1">_xlfn.IFS(AN170&lt;0,"Vencido",AN170=0,"Vence hoy",AN170&lt;4,"Por vencer",AN170&gt;3,"Pendiente")</f>
        <v>Vencido</v>
      </c>
      <c r="AN170" s="166">
        <f t="shared" ca="1" si="61"/>
        <v>-7</v>
      </c>
      <c r="AQ170" s="165">
        <f t="shared" si="51"/>
        <v>11</v>
      </c>
      <c r="AR170" s="165">
        <f t="shared" si="52"/>
        <v>2022</v>
      </c>
      <c r="AS170" s="184">
        <f t="shared" si="53"/>
        <v>1</v>
      </c>
    </row>
    <row r="171" spans="1:45" ht="25.5" customHeight="1">
      <c r="A171" s="165" t="str">
        <f t="shared" si="44"/>
        <v>AU-STD3373</v>
      </c>
      <c r="B171" s="164" t="s">
        <v>49</v>
      </c>
      <c r="C171" s="164" t="str">
        <f>IF(Q171=FILTROS!$G$2,"PT",IF(Q171=FILTROS!$G$3,"RC",IF(Q171=FILTROS!$G$4,"QJ",IF(Q171=FILTROS!$G$5,"FT",IF(Q171=FILTROS!$G$6,"STD","SIN ASIGNAR")))))</f>
        <v>STD</v>
      </c>
      <c r="D171" s="164">
        <v>3373</v>
      </c>
      <c r="E171" s="165" t="s">
        <v>9</v>
      </c>
      <c r="F171" s="165" t="s">
        <v>50</v>
      </c>
      <c r="G171" s="165" t="s">
        <v>894</v>
      </c>
      <c r="H171" s="169" t="s">
        <v>51</v>
      </c>
      <c r="I171" s="169">
        <v>1000323389</v>
      </c>
      <c r="J171" s="171" t="s">
        <v>895</v>
      </c>
      <c r="K171" s="169">
        <v>21</v>
      </c>
      <c r="L171" s="169">
        <v>3044738656</v>
      </c>
      <c r="M171" s="181" t="s">
        <v>52</v>
      </c>
      <c r="N171" s="165" t="s">
        <v>53</v>
      </c>
      <c r="O171" s="209" t="s">
        <v>54</v>
      </c>
      <c r="P171" s="169" t="s">
        <v>55</v>
      </c>
      <c r="Q171" s="169" t="s">
        <v>56</v>
      </c>
      <c r="R171" s="169" t="s">
        <v>57</v>
      </c>
      <c r="S171" s="165" t="s">
        <v>58</v>
      </c>
      <c r="T171" s="169" t="s">
        <v>59</v>
      </c>
      <c r="U171" s="169" t="s">
        <v>896</v>
      </c>
      <c r="V171" s="169" t="s">
        <v>60</v>
      </c>
      <c r="W171" s="170">
        <v>44866</v>
      </c>
      <c r="X171" s="169">
        <v>2</v>
      </c>
      <c r="Y171" s="170">
        <f t="shared" si="45"/>
        <v>44868</v>
      </c>
      <c r="Z171" s="165" t="s">
        <v>61</v>
      </c>
      <c r="AB171" s="168">
        <f t="shared" si="46"/>
        <v>-44866</v>
      </c>
      <c r="AC171" s="167" t="str">
        <f t="shared" si="47"/>
        <v>OPORTUNA</v>
      </c>
      <c r="AD171" s="165" t="str">
        <f t="shared" si="48"/>
        <v>Cerrado</v>
      </c>
      <c r="AE171" s="248" t="s">
        <v>62</v>
      </c>
      <c r="AF171" s="169" t="s">
        <v>66</v>
      </c>
      <c r="AG171" s="165" t="s">
        <v>897</v>
      </c>
      <c r="AH171" s="170">
        <v>44868</v>
      </c>
      <c r="AI171" s="165">
        <f t="shared" si="49"/>
        <v>11</v>
      </c>
      <c r="AJ171" s="166">
        <f t="shared" si="50"/>
        <v>2</v>
      </c>
      <c r="AK171" s="165" t="str">
        <f t="shared" si="60"/>
        <v>OPORTUNA</v>
      </c>
      <c r="AM171" s="165" t="str" cm="1">
        <f t="array" aca="1" ref="AM171" ca="1">_xlfn.IFS(AN171&lt;0,"Vencido",AN171=0,"Vence hoy",AN171&lt;4,"Por vencer",AN171&gt;3,"Pendiente")</f>
        <v>Vencido</v>
      </c>
      <c r="AN171" s="166">
        <f t="shared" ca="1" si="61"/>
        <v>-8</v>
      </c>
      <c r="AQ171" s="165">
        <f t="shared" si="51"/>
        <v>11</v>
      </c>
      <c r="AR171" s="165">
        <f t="shared" si="52"/>
        <v>2022</v>
      </c>
      <c r="AS171" s="184">
        <f t="shared" si="53"/>
        <v>1</v>
      </c>
    </row>
    <row r="172" spans="1:45" ht="25.5" customHeight="1">
      <c r="A172" s="165" t="str">
        <f t="shared" si="44"/>
        <v>AU-STD3374</v>
      </c>
      <c r="B172" s="164" t="s">
        <v>49</v>
      </c>
      <c r="C172" s="164" t="str">
        <f>IF(Q172=FILTROS!$G$2,"PT",IF(Q172=FILTROS!$G$3,"RC",IF(Q172=FILTROS!$G$4,"QJ",IF(Q172=FILTROS!$G$5,"FT",IF(Q172=FILTROS!$G$6,"STD","SIN ASIGNAR")))))</f>
        <v>STD</v>
      </c>
      <c r="D172" s="164">
        <v>3374</v>
      </c>
      <c r="E172" s="165" t="s">
        <v>9</v>
      </c>
      <c r="F172" s="165" t="s">
        <v>50</v>
      </c>
      <c r="G172" s="165" t="s">
        <v>898</v>
      </c>
      <c r="H172" s="169" t="s">
        <v>51</v>
      </c>
      <c r="I172" s="169">
        <v>19084600</v>
      </c>
      <c r="J172" s="171" t="s">
        <v>899</v>
      </c>
      <c r="K172" s="169" t="s">
        <v>64</v>
      </c>
      <c r="L172" s="169">
        <v>3005753744</v>
      </c>
      <c r="M172" s="181" t="s">
        <v>52</v>
      </c>
      <c r="N172" s="165" t="s">
        <v>53</v>
      </c>
      <c r="O172" s="209" t="s">
        <v>54</v>
      </c>
      <c r="P172" s="169" t="s">
        <v>55</v>
      </c>
      <c r="Q172" s="169" t="s">
        <v>56</v>
      </c>
      <c r="R172" s="169" t="s">
        <v>57</v>
      </c>
      <c r="S172" s="165" t="s">
        <v>58</v>
      </c>
      <c r="T172" s="169" t="s">
        <v>59</v>
      </c>
      <c r="U172" s="169" t="s">
        <v>900</v>
      </c>
      <c r="V172" s="169" t="s">
        <v>60</v>
      </c>
      <c r="W172" s="170">
        <v>44866</v>
      </c>
      <c r="X172" s="169">
        <v>2</v>
      </c>
      <c r="Y172" s="170">
        <f t="shared" si="45"/>
        <v>44868</v>
      </c>
      <c r="Z172" s="165" t="s">
        <v>61</v>
      </c>
      <c r="AB172" s="168">
        <f t="shared" si="46"/>
        <v>-44866</v>
      </c>
      <c r="AC172" s="167" t="str">
        <f t="shared" si="47"/>
        <v>OPORTUNA</v>
      </c>
      <c r="AD172" s="165" t="str">
        <f t="shared" si="48"/>
        <v>Cerrado</v>
      </c>
      <c r="AE172" s="248" t="s">
        <v>62</v>
      </c>
      <c r="AF172" s="169" t="s">
        <v>63</v>
      </c>
      <c r="AG172" s="165" t="s">
        <v>901</v>
      </c>
      <c r="AH172" s="170">
        <v>44867</v>
      </c>
      <c r="AI172" s="165">
        <f t="shared" si="49"/>
        <v>11</v>
      </c>
      <c r="AJ172" s="166">
        <f t="shared" si="50"/>
        <v>1</v>
      </c>
      <c r="AK172" s="165" t="str">
        <f t="shared" si="60"/>
        <v>OPORTUNA</v>
      </c>
      <c r="AM172" s="165" t="str" cm="1">
        <f t="array" aca="1" ref="AM172" ca="1">_xlfn.IFS(AN172&lt;0,"Vencido",AN172=0,"Vence hoy",AN172&lt;4,"Por vencer",AN172&gt;3,"Pendiente")</f>
        <v>Vencido</v>
      </c>
      <c r="AN172" s="166">
        <f t="shared" ca="1" si="61"/>
        <v>-8</v>
      </c>
      <c r="AQ172" s="165">
        <f t="shared" si="51"/>
        <v>11</v>
      </c>
      <c r="AR172" s="165">
        <f t="shared" si="52"/>
        <v>2022</v>
      </c>
      <c r="AS172" s="184">
        <f t="shared" si="53"/>
        <v>1</v>
      </c>
    </row>
    <row r="173" spans="1:45" ht="25.5" customHeight="1">
      <c r="A173" s="165" t="str">
        <f t="shared" si="44"/>
        <v>AU-STD3375</v>
      </c>
      <c r="B173" s="164" t="s">
        <v>49</v>
      </c>
      <c r="C173" s="164" t="str">
        <f>IF(Q173=FILTROS!$G$2,"PT",IF(Q173=FILTROS!$G$3,"RC",IF(Q173=FILTROS!$G$4,"QJ",IF(Q173=FILTROS!$G$5,"FT",IF(Q173=FILTROS!$G$6,"STD","SIN ASIGNAR")))))</f>
        <v>STD</v>
      </c>
      <c r="D173" s="164">
        <v>3375</v>
      </c>
      <c r="E173" s="165" t="s">
        <v>9</v>
      </c>
      <c r="F173" s="165" t="s">
        <v>50</v>
      </c>
      <c r="G173" s="165" t="s">
        <v>902</v>
      </c>
      <c r="H173" s="169" t="s">
        <v>51</v>
      </c>
      <c r="I173" s="169">
        <v>37925495</v>
      </c>
      <c r="J173" s="171" t="s">
        <v>903</v>
      </c>
      <c r="K173" s="169">
        <v>63</v>
      </c>
      <c r="L173" s="169">
        <v>3108829456</v>
      </c>
      <c r="M173" s="181" t="s">
        <v>52</v>
      </c>
      <c r="N173" s="165" t="s">
        <v>53</v>
      </c>
      <c r="O173" s="209" t="s">
        <v>54</v>
      </c>
      <c r="P173" s="169" t="s">
        <v>55</v>
      </c>
      <c r="Q173" s="169" t="s">
        <v>56</v>
      </c>
      <c r="R173" s="169" t="s">
        <v>57</v>
      </c>
      <c r="S173" s="165" t="s">
        <v>58</v>
      </c>
      <c r="T173" s="169" t="s">
        <v>59</v>
      </c>
      <c r="U173" s="169" t="s">
        <v>904</v>
      </c>
      <c r="V173" s="169" t="s">
        <v>60</v>
      </c>
      <c r="W173" s="170">
        <v>44866</v>
      </c>
      <c r="X173" s="169">
        <v>3</v>
      </c>
      <c r="Y173" s="170">
        <f t="shared" si="45"/>
        <v>44869</v>
      </c>
      <c r="Z173" s="165" t="s">
        <v>61</v>
      </c>
      <c r="AB173" s="168">
        <f t="shared" si="46"/>
        <v>-44866</v>
      </c>
      <c r="AC173" s="167" t="str">
        <f t="shared" si="47"/>
        <v>OPORTUNA</v>
      </c>
      <c r="AD173" s="165" t="str">
        <f t="shared" si="48"/>
        <v>Cerrado</v>
      </c>
      <c r="AE173" s="248" t="s">
        <v>62</v>
      </c>
      <c r="AF173" s="169" t="s">
        <v>65</v>
      </c>
      <c r="AG173" s="165" t="s">
        <v>905</v>
      </c>
      <c r="AH173" s="170">
        <v>44869</v>
      </c>
      <c r="AI173" s="165">
        <f t="shared" si="49"/>
        <v>11</v>
      </c>
      <c r="AJ173" s="166">
        <f t="shared" si="50"/>
        <v>3</v>
      </c>
      <c r="AK173" s="165" t="str">
        <f t="shared" si="60"/>
        <v>OPORTUNA</v>
      </c>
      <c r="AM173" s="165" t="str" cm="1">
        <f t="array" aca="1" ref="AM173" ca="1">_xlfn.IFS(AN173&lt;0,"Vencido",AN173=0,"Vence hoy",AN173&lt;4,"Por vencer",AN173&gt;3,"Pendiente")</f>
        <v>Vencido</v>
      </c>
      <c r="AN173" s="166">
        <f t="shared" ca="1" si="61"/>
        <v>-7</v>
      </c>
      <c r="AQ173" s="165">
        <f t="shared" si="51"/>
        <v>11</v>
      </c>
      <c r="AR173" s="165">
        <f t="shared" si="52"/>
        <v>2022</v>
      </c>
      <c r="AS173" s="184">
        <f t="shared" si="53"/>
        <v>1</v>
      </c>
    </row>
    <row r="174" spans="1:45" ht="25.5" customHeight="1">
      <c r="A174" s="165" t="str">
        <f t="shared" si="44"/>
        <v>AU-STD3376</v>
      </c>
      <c r="B174" s="164" t="s">
        <v>49</v>
      </c>
      <c r="C174" s="164" t="str">
        <f>IF(Q174=FILTROS!$G$2,"PT",IF(Q174=FILTROS!$G$3,"RC",IF(Q174=FILTROS!$G$4,"QJ",IF(Q174=FILTROS!$G$5,"FT",IF(Q174=FILTROS!$G$6,"STD","SIN ASIGNAR")))))</f>
        <v>STD</v>
      </c>
      <c r="D174" s="164">
        <v>3376</v>
      </c>
      <c r="E174" s="165" t="s">
        <v>9</v>
      </c>
      <c r="F174" s="165" t="s">
        <v>50</v>
      </c>
      <c r="G174" s="165" t="s">
        <v>906</v>
      </c>
      <c r="H174" s="169" t="s">
        <v>51</v>
      </c>
      <c r="I174" s="169" t="s">
        <v>907</v>
      </c>
      <c r="J174" s="171" t="s">
        <v>908</v>
      </c>
      <c r="K174" s="169">
        <v>67</v>
      </c>
      <c r="L174" s="169">
        <v>3016861548</v>
      </c>
      <c r="M174" s="181" t="s">
        <v>52</v>
      </c>
      <c r="N174" s="165" t="s">
        <v>53</v>
      </c>
      <c r="O174" s="209" t="s">
        <v>54</v>
      </c>
      <c r="P174" s="169" t="s">
        <v>55</v>
      </c>
      <c r="Q174" s="169" t="s">
        <v>56</v>
      </c>
      <c r="R174" s="169" t="s">
        <v>57</v>
      </c>
      <c r="S174" s="165" t="s">
        <v>58</v>
      </c>
      <c r="T174" s="169" t="s">
        <v>59</v>
      </c>
      <c r="U174" s="169" t="s">
        <v>909</v>
      </c>
      <c r="V174" s="169" t="s">
        <v>60</v>
      </c>
      <c r="W174" s="170">
        <v>44866</v>
      </c>
      <c r="X174" s="169">
        <v>3</v>
      </c>
      <c r="Y174" s="170">
        <f t="shared" si="45"/>
        <v>44869</v>
      </c>
      <c r="Z174" s="165" t="s">
        <v>61</v>
      </c>
      <c r="AB174" s="168">
        <f t="shared" si="46"/>
        <v>-44866</v>
      </c>
      <c r="AC174" s="167" t="str">
        <f t="shared" si="47"/>
        <v>OPORTUNA</v>
      </c>
      <c r="AD174" s="165" t="str">
        <f t="shared" si="48"/>
        <v>Cerrado</v>
      </c>
      <c r="AE174" s="248" t="s">
        <v>62</v>
      </c>
      <c r="AF174" s="169" t="s">
        <v>66</v>
      </c>
      <c r="AG174" s="165" t="s">
        <v>910</v>
      </c>
      <c r="AH174" s="170">
        <v>44869</v>
      </c>
      <c r="AI174" s="165">
        <f t="shared" si="49"/>
        <v>11</v>
      </c>
      <c r="AJ174" s="166">
        <f t="shared" si="50"/>
        <v>3</v>
      </c>
      <c r="AK174" s="165" t="str">
        <f t="shared" si="60"/>
        <v>OPORTUNA</v>
      </c>
      <c r="AM174" s="165" t="str" cm="1">
        <f t="array" aca="1" ref="AM174" ca="1">_xlfn.IFS(AN174&lt;0,"Vencido",AN174=0,"Vence hoy",AN174&lt;4,"Por vencer",AN174&gt;3,"Pendiente")</f>
        <v>Vencido</v>
      </c>
      <c r="AN174" s="166">
        <f t="shared" ca="1" si="61"/>
        <v>-7</v>
      </c>
      <c r="AQ174" s="165">
        <f t="shared" si="51"/>
        <v>11</v>
      </c>
      <c r="AR174" s="165">
        <f t="shared" si="52"/>
        <v>2022</v>
      </c>
      <c r="AS174" s="184">
        <f t="shared" si="53"/>
        <v>1</v>
      </c>
    </row>
    <row r="175" spans="1:45" ht="25.5" customHeight="1">
      <c r="A175" s="165" t="str">
        <f t="shared" si="44"/>
        <v>AU-STD3377</v>
      </c>
      <c r="B175" s="164" t="s">
        <v>49</v>
      </c>
      <c r="C175" s="164" t="str">
        <f>IF(Q175=FILTROS!$G$2,"PT",IF(Q175=FILTROS!$G$3,"RC",IF(Q175=FILTROS!$G$4,"QJ",IF(Q175=FILTROS!$G$5,"FT",IF(Q175=FILTROS!$G$6,"STD","SIN ASIGNAR")))))</f>
        <v>STD</v>
      </c>
      <c r="D175" s="164">
        <v>3377</v>
      </c>
      <c r="E175" s="165" t="s">
        <v>9</v>
      </c>
      <c r="F175" s="165" t="s">
        <v>50</v>
      </c>
      <c r="G175" s="165" t="s">
        <v>911</v>
      </c>
      <c r="H175" s="169" t="s">
        <v>51</v>
      </c>
      <c r="I175" s="169">
        <v>19433874</v>
      </c>
      <c r="J175" s="171" t="s">
        <v>912</v>
      </c>
      <c r="K175" s="169">
        <v>62</v>
      </c>
      <c r="L175" s="169">
        <v>3124721110</v>
      </c>
      <c r="M175" s="181" t="s">
        <v>52</v>
      </c>
      <c r="N175" s="165" t="s">
        <v>53</v>
      </c>
      <c r="O175" s="209" t="s">
        <v>54</v>
      </c>
      <c r="P175" s="169" t="s">
        <v>55</v>
      </c>
      <c r="Q175" s="169" t="s">
        <v>56</v>
      </c>
      <c r="R175" s="169" t="s">
        <v>57</v>
      </c>
      <c r="S175" s="165" t="s">
        <v>58</v>
      </c>
      <c r="T175" s="169" t="s">
        <v>59</v>
      </c>
      <c r="U175" s="165" t="s">
        <v>913</v>
      </c>
      <c r="V175" s="169" t="s">
        <v>60</v>
      </c>
      <c r="W175" s="170">
        <v>44866</v>
      </c>
      <c r="X175" s="169">
        <v>3</v>
      </c>
      <c r="Y175" s="170">
        <f t="shared" si="45"/>
        <v>44869</v>
      </c>
      <c r="Z175" s="165" t="s">
        <v>61</v>
      </c>
      <c r="AB175" s="168">
        <f t="shared" si="46"/>
        <v>-44866</v>
      </c>
      <c r="AC175" s="167" t="str">
        <f t="shared" si="47"/>
        <v>OPORTUNA</v>
      </c>
      <c r="AD175" s="165" t="str">
        <f t="shared" si="48"/>
        <v>Cerrado</v>
      </c>
      <c r="AE175" s="248" t="s">
        <v>71</v>
      </c>
      <c r="AF175" s="169" t="s">
        <v>63</v>
      </c>
      <c r="AG175" s="169" t="s">
        <v>914</v>
      </c>
      <c r="AH175" s="170">
        <v>44867</v>
      </c>
      <c r="AI175" s="165">
        <f t="shared" si="49"/>
        <v>11</v>
      </c>
      <c r="AJ175" s="166">
        <f t="shared" si="50"/>
        <v>1</v>
      </c>
      <c r="AK175" s="165" t="str">
        <f t="shared" si="60"/>
        <v>OPORTUNA</v>
      </c>
      <c r="AM175" s="165" t="str" cm="1">
        <f t="array" aca="1" ref="AM175" ca="1">_xlfn.IFS(AN175&lt;0,"Vencido",AN175=0,"Vence hoy",AN175&lt;4,"Por vencer",AN175&gt;3,"Pendiente")</f>
        <v>Vencido</v>
      </c>
      <c r="AN175" s="166">
        <f t="shared" ca="1" si="61"/>
        <v>-7</v>
      </c>
      <c r="AQ175" s="165">
        <f t="shared" si="51"/>
        <v>11</v>
      </c>
      <c r="AR175" s="165">
        <f t="shared" si="52"/>
        <v>2022</v>
      </c>
      <c r="AS175" s="184">
        <f t="shared" si="53"/>
        <v>1</v>
      </c>
    </row>
    <row r="176" spans="1:45" ht="25.5" customHeight="1">
      <c r="A176" s="165" t="str">
        <f t="shared" si="44"/>
        <v>AU-STD3378</v>
      </c>
      <c r="B176" s="164" t="s">
        <v>49</v>
      </c>
      <c r="C176" s="164" t="str">
        <f>IF(Q176=FILTROS!$G$2,"PT",IF(Q176=FILTROS!$G$3,"RC",IF(Q176=FILTROS!$G$4,"QJ",IF(Q176=FILTROS!$G$5,"FT",IF(Q176=FILTROS!$G$6,"STD","SIN ASIGNAR")))))</f>
        <v>STD</v>
      </c>
      <c r="D176" s="164">
        <v>3378</v>
      </c>
      <c r="E176" s="165" t="s">
        <v>9</v>
      </c>
      <c r="F176" s="165" t="s">
        <v>50</v>
      </c>
      <c r="G176" s="165" t="s">
        <v>915</v>
      </c>
      <c r="H176" s="169" t="s">
        <v>51</v>
      </c>
      <c r="I176" s="169">
        <v>41545758</v>
      </c>
      <c r="J176" s="171" t="s">
        <v>916</v>
      </c>
      <c r="K176" s="169">
        <v>76</v>
      </c>
      <c r="L176" s="169">
        <v>3132873326</v>
      </c>
      <c r="M176" s="181" t="s">
        <v>52</v>
      </c>
      <c r="N176" s="165" t="s">
        <v>53</v>
      </c>
      <c r="O176" s="209" t="s">
        <v>54</v>
      </c>
      <c r="P176" s="169" t="s">
        <v>55</v>
      </c>
      <c r="Q176" s="169" t="s">
        <v>56</v>
      </c>
      <c r="R176" s="169" t="s">
        <v>57</v>
      </c>
      <c r="S176" s="165" t="s">
        <v>58</v>
      </c>
      <c r="T176" s="169" t="s">
        <v>59</v>
      </c>
      <c r="U176" s="165" t="s">
        <v>917</v>
      </c>
      <c r="V176" s="169" t="s">
        <v>60</v>
      </c>
      <c r="W176" s="170">
        <v>44866</v>
      </c>
      <c r="X176" s="169">
        <v>3</v>
      </c>
      <c r="Y176" s="170">
        <f t="shared" si="45"/>
        <v>44869</v>
      </c>
      <c r="Z176" s="165" t="s">
        <v>61</v>
      </c>
      <c r="AB176" s="168">
        <f t="shared" si="46"/>
        <v>-44866</v>
      </c>
      <c r="AC176" s="167" t="str">
        <f t="shared" si="47"/>
        <v>OPORTUNA</v>
      </c>
      <c r="AD176" s="165" t="str">
        <f t="shared" si="48"/>
        <v>Cerrado</v>
      </c>
      <c r="AE176" s="248" t="s">
        <v>62</v>
      </c>
      <c r="AF176" s="169" t="s">
        <v>65</v>
      </c>
      <c r="AG176" s="165" t="s">
        <v>918</v>
      </c>
      <c r="AH176" s="170">
        <v>44869</v>
      </c>
      <c r="AI176" s="165">
        <f t="shared" si="49"/>
        <v>11</v>
      </c>
      <c r="AJ176" s="166">
        <f t="shared" si="50"/>
        <v>3</v>
      </c>
      <c r="AK176" s="165" t="str">
        <f t="shared" si="60"/>
        <v>OPORTUNA</v>
      </c>
      <c r="AM176" s="165" t="str" cm="1">
        <f t="array" aca="1" ref="AM176" ca="1">_xlfn.IFS(AN176&lt;0,"Vencido",AN176=0,"Vence hoy",AN176&lt;4,"Por vencer",AN176&gt;3,"Pendiente")</f>
        <v>Vencido</v>
      </c>
      <c r="AN176" s="166">
        <f t="shared" ca="1" si="61"/>
        <v>-7</v>
      </c>
      <c r="AQ176" s="165">
        <f t="shared" si="51"/>
        <v>11</v>
      </c>
      <c r="AR176" s="165">
        <f t="shared" si="52"/>
        <v>2022</v>
      </c>
      <c r="AS176" s="184">
        <f t="shared" si="53"/>
        <v>1</v>
      </c>
    </row>
    <row r="177" spans="1:45" ht="25.5" customHeight="1">
      <c r="A177" s="165" t="str">
        <f t="shared" si="44"/>
        <v>AU-STD3379</v>
      </c>
      <c r="B177" s="164" t="s">
        <v>49</v>
      </c>
      <c r="C177" s="164" t="str">
        <f>IF(Q177=FILTROS!$G$2,"PT",IF(Q177=FILTROS!$G$3,"RC",IF(Q177=FILTROS!$G$4,"QJ",IF(Q177=FILTROS!$G$5,"FT",IF(Q177=FILTROS!$G$6,"STD","SIN ASIGNAR")))))</f>
        <v>STD</v>
      </c>
      <c r="D177" s="164">
        <v>3379</v>
      </c>
      <c r="E177" s="165" t="s">
        <v>9</v>
      </c>
      <c r="F177" s="165" t="s">
        <v>50</v>
      </c>
      <c r="G177" s="165" t="s">
        <v>919</v>
      </c>
      <c r="H177" s="169" t="s">
        <v>51</v>
      </c>
      <c r="I177" s="169">
        <v>51998603</v>
      </c>
      <c r="J177" s="171" t="s">
        <v>920</v>
      </c>
      <c r="K177" s="169">
        <v>52</v>
      </c>
      <c r="L177" s="169">
        <v>3123835983</v>
      </c>
      <c r="M177" s="181" t="s">
        <v>52</v>
      </c>
      <c r="N177" s="165" t="s">
        <v>53</v>
      </c>
      <c r="O177" s="209" t="s">
        <v>54</v>
      </c>
      <c r="P177" s="169" t="s">
        <v>55</v>
      </c>
      <c r="Q177" s="169" t="s">
        <v>56</v>
      </c>
      <c r="R177" s="169" t="s">
        <v>57</v>
      </c>
      <c r="S177" s="165" t="s">
        <v>58</v>
      </c>
      <c r="T177" s="169" t="s">
        <v>59</v>
      </c>
      <c r="U177" s="169" t="s">
        <v>921</v>
      </c>
      <c r="V177" s="169" t="s">
        <v>60</v>
      </c>
      <c r="W177" s="170">
        <v>44866</v>
      </c>
      <c r="X177" s="169">
        <v>3</v>
      </c>
      <c r="Y177" s="170">
        <f t="shared" si="45"/>
        <v>44869</v>
      </c>
      <c r="Z177" s="165" t="s">
        <v>61</v>
      </c>
      <c r="AB177" s="168">
        <f t="shared" si="46"/>
        <v>-44866</v>
      </c>
      <c r="AC177" s="167" t="str">
        <f t="shared" si="47"/>
        <v>OPORTUNA</v>
      </c>
      <c r="AD177" s="165" t="str">
        <f t="shared" si="48"/>
        <v>Cerrado</v>
      </c>
      <c r="AE177" s="248" t="s">
        <v>62</v>
      </c>
      <c r="AF177" s="169" t="s">
        <v>66</v>
      </c>
      <c r="AG177" s="165" t="s">
        <v>922</v>
      </c>
      <c r="AH177" s="170">
        <v>44869</v>
      </c>
      <c r="AI177" s="165">
        <f t="shared" si="49"/>
        <v>11</v>
      </c>
      <c r="AJ177" s="166">
        <f t="shared" si="50"/>
        <v>3</v>
      </c>
      <c r="AK177" s="165" t="str">
        <f t="shared" si="60"/>
        <v>OPORTUNA</v>
      </c>
      <c r="AM177" s="165" t="str" cm="1">
        <f t="array" aca="1" ref="AM177" ca="1">_xlfn.IFS(AN177&lt;0,"Vencido",AN177=0,"Vence hoy",AN177&lt;4,"Por vencer",AN177&gt;3,"Pendiente")</f>
        <v>Vencido</v>
      </c>
      <c r="AN177" s="166">
        <f t="shared" ca="1" si="61"/>
        <v>-7</v>
      </c>
      <c r="AQ177" s="165">
        <f t="shared" si="51"/>
        <v>11</v>
      </c>
      <c r="AR177" s="165">
        <f t="shared" si="52"/>
        <v>2022</v>
      </c>
      <c r="AS177" s="184">
        <f t="shared" si="53"/>
        <v>1</v>
      </c>
    </row>
    <row r="178" spans="1:45" ht="25.5" customHeight="1">
      <c r="A178" s="165" t="str">
        <f t="shared" si="44"/>
        <v>AU-STD3380</v>
      </c>
      <c r="B178" s="164" t="s">
        <v>49</v>
      </c>
      <c r="C178" s="164" t="str">
        <f>IF(Q178=FILTROS!$G$2,"PT",IF(Q178=FILTROS!$G$3,"RC",IF(Q178=FILTROS!$G$4,"QJ",IF(Q178=FILTROS!$G$5,"FT",IF(Q178=FILTROS!$G$6,"STD","SIN ASIGNAR")))))</f>
        <v>STD</v>
      </c>
      <c r="D178" s="164">
        <v>3380</v>
      </c>
      <c r="E178" s="165" t="s">
        <v>9</v>
      </c>
      <c r="F178" s="165" t="s">
        <v>50</v>
      </c>
      <c r="G178" s="165" t="s">
        <v>923</v>
      </c>
      <c r="H178" s="169" t="s">
        <v>51</v>
      </c>
      <c r="I178" s="169">
        <v>52725656</v>
      </c>
      <c r="J178" s="171" t="s">
        <v>924</v>
      </c>
      <c r="K178" s="169">
        <v>41</v>
      </c>
      <c r="L178" s="169">
        <v>3162945268</v>
      </c>
      <c r="M178" s="181" t="s">
        <v>52</v>
      </c>
      <c r="N178" s="165" t="s">
        <v>53</v>
      </c>
      <c r="O178" s="209" t="s">
        <v>54</v>
      </c>
      <c r="P178" s="169" t="s">
        <v>55</v>
      </c>
      <c r="Q178" s="169" t="s">
        <v>56</v>
      </c>
      <c r="R178" s="169" t="s">
        <v>57</v>
      </c>
      <c r="S178" s="165" t="s">
        <v>58</v>
      </c>
      <c r="T178" s="169" t="s">
        <v>59</v>
      </c>
      <c r="U178" s="169" t="s">
        <v>925</v>
      </c>
      <c r="V178" s="169" t="s">
        <v>60</v>
      </c>
      <c r="W178" s="170">
        <v>44866</v>
      </c>
      <c r="X178" s="169">
        <v>3</v>
      </c>
      <c r="Y178" s="170">
        <f t="shared" si="45"/>
        <v>44869</v>
      </c>
      <c r="Z178" s="165" t="s">
        <v>61</v>
      </c>
      <c r="AB178" s="168">
        <f t="shared" si="46"/>
        <v>-44866</v>
      </c>
      <c r="AC178" s="167" t="str">
        <f t="shared" si="47"/>
        <v>OPORTUNA</v>
      </c>
      <c r="AD178" s="165" t="str">
        <f t="shared" si="48"/>
        <v>Cerrado</v>
      </c>
      <c r="AE178" s="248" t="s">
        <v>62</v>
      </c>
      <c r="AF178" s="169" t="s">
        <v>63</v>
      </c>
      <c r="AG178" s="165" t="s">
        <v>926</v>
      </c>
      <c r="AH178" s="170">
        <v>44867</v>
      </c>
      <c r="AI178" s="165">
        <f t="shared" si="49"/>
        <v>11</v>
      </c>
      <c r="AJ178" s="166">
        <f t="shared" si="50"/>
        <v>1</v>
      </c>
      <c r="AK178" s="165" t="str">
        <f t="shared" si="60"/>
        <v>OPORTUNA</v>
      </c>
      <c r="AM178" s="165" t="str" cm="1">
        <f t="array" aca="1" ref="AM178" ca="1">_xlfn.IFS(AN178&lt;0,"Vencido",AN178=0,"Vence hoy",AN178&lt;4,"Por vencer",AN178&gt;3,"Pendiente")</f>
        <v>Vencido</v>
      </c>
      <c r="AN178" s="166">
        <f t="shared" ca="1" si="61"/>
        <v>-7</v>
      </c>
      <c r="AQ178" s="165">
        <f t="shared" si="51"/>
        <v>11</v>
      </c>
      <c r="AR178" s="165">
        <f t="shared" si="52"/>
        <v>2022</v>
      </c>
      <c r="AS178" s="184">
        <f t="shared" si="53"/>
        <v>1</v>
      </c>
    </row>
    <row r="179" spans="1:45" ht="25.5" customHeight="1">
      <c r="A179" s="165" t="str">
        <f t="shared" si="44"/>
        <v>AU-STD3381</v>
      </c>
      <c r="B179" s="164" t="s">
        <v>49</v>
      </c>
      <c r="C179" s="164" t="str">
        <f>IF(Q179=FILTROS!$G$2,"PT",IF(Q179=FILTROS!$G$3,"RC",IF(Q179=FILTROS!$G$4,"QJ",IF(Q179=FILTROS!$G$5,"FT",IF(Q179=FILTROS!$G$6,"STD","SIN ASIGNAR")))))</f>
        <v>STD</v>
      </c>
      <c r="D179" s="164">
        <v>3381</v>
      </c>
      <c r="E179" s="165" t="s">
        <v>9</v>
      </c>
      <c r="F179" s="165" t="s">
        <v>50</v>
      </c>
      <c r="G179" s="165" t="s">
        <v>927</v>
      </c>
      <c r="H179" s="169" t="s">
        <v>51</v>
      </c>
      <c r="I179" s="169">
        <v>17105962</v>
      </c>
      <c r="J179" s="171" t="s">
        <v>928</v>
      </c>
      <c r="K179" s="169">
        <v>78</v>
      </c>
      <c r="L179" s="169">
        <v>3125066821</v>
      </c>
      <c r="M179" s="181" t="s">
        <v>52</v>
      </c>
      <c r="N179" s="165" t="s">
        <v>53</v>
      </c>
      <c r="O179" s="209" t="s">
        <v>54</v>
      </c>
      <c r="P179" s="169" t="s">
        <v>55</v>
      </c>
      <c r="Q179" s="169" t="s">
        <v>56</v>
      </c>
      <c r="R179" s="169" t="s">
        <v>57</v>
      </c>
      <c r="S179" s="165" t="s">
        <v>58</v>
      </c>
      <c r="T179" s="169" t="s">
        <v>59</v>
      </c>
      <c r="U179" s="165" t="s">
        <v>917</v>
      </c>
      <c r="V179" s="169" t="s">
        <v>60</v>
      </c>
      <c r="W179" s="170">
        <v>44866</v>
      </c>
      <c r="X179" s="169">
        <v>3</v>
      </c>
      <c r="Y179" s="170">
        <f t="shared" si="45"/>
        <v>44869</v>
      </c>
      <c r="Z179" s="165" t="s">
        <v>61</v>
      </c>
      <c r="AB179" s="168">
        <f t="shared" si="46"/>
        <v>-44866</v>
      </c>
      <c r="AC179" s="167" t="str">
        <f t="shared" si="47"/>
        <v>OPORTUNA</v>
      </c>
      <c r="AD179" s="165" t="str">
        <f t="shared" si="48"/>
        <v>Cerrado</v>
      </c>
      <c r="AE179" s="248" t="s">
        <v>62</v>
      </c>
      <c r="AF179" s="169" t="s">
        <v>65</v>
      </c>
      <c r="AG179" s="165" t="s">
        <v>929</v>
      </c>
      <c r="AH179" s="170">
        <v>44869</v>
      </c>
      <c r="AI179" s="165">
        <f t="shared" si="49"/>
        <v>11</v>
      </c>
      <c r="AJ179" s="166">
        <f t="shared" si="50"/>
        <v>3</v>
      </c>
      <c r="AK179" s="165" t="str">
        <f t="shared" si="60"/>
        <v>OPORTUNA</v>
      </c>
      <c r="AM179" s="165" t="str" cm="1">
        <f t="array" aca="1" ref="AM179" ca="1">_xlfn.IFS(AN179&lt;0,"Vencido",AN179=0,"Vence hoy",AN179&lt;4,"Por vencer",AN179&gt;3,"Pendiente")</f>
        <v>Vencido</v>
      </c>
      <c r="AN179" s="166">
        <f t="shared" ca="1" si="61"/>
        <v>-7</v>
      </c>
      <c r="AQ179" s="165">
        <f t="shared" si="51"/>
        <v>11</v>
      </c>
      <c r="AR179" s="165">
        <f t="shared" si="52"/>
        <v>2022</v>
      </c>
      <c r="AS179" s="184">
        <f t="shared" si="53"/>
        <v>1</v>
      </c>
    </row>
    <row r="180" spans="1:45" ht="25.5" customHeight="1">
      <c r="A180" s="165" t="str">
        <f t="shared" si="44"/>
        <v>AU-STD3382</v>
      </c>
      <c r="B180" s="164" t="s">
        <v>49</v>
      </c>
      <c r="C180" s="164" t="str">
        <f>IF(Q180=FILTROS!$G$2,"PT",IF(Q180=FILTROS!$G$3,"RC",IF(Q180=FILTROS!$G$4,"QJ",IF(Q180=FILTROS!$G$5,"FT",IF(Q180=FILTROS!$G$6,"STD","SIN ASIGNAR")))))</f>
        <v>STD</v>
      </c>
      <c r="D180" s="164">
        <v>3382</v>
      </c>
      <c r="E180" s="165" t="s">
        <v>9</v>
      </c>
      <c r="F180" s="165" t="s">
        <v>50</v>
      </c>
      <c r="G180" s="165" t="s">
        <v>930</v>
      </c>
      <c r="H180" s="169" t="s">
        <v>51</v>
      </c>
      <c r="I180" s="169">
        <v>1023031702</v>
      </c>
      <c r="J180" s="171" t="s">
        <v>238</v>
      </c>
      <c r="K180" s="169">
        <v>23</v>
      </c>
      <c r="L180" s="169">
        <v>3005486874</v>
      </c>
      <c r="M180" s="181" t="s">
        <v>52</v>
      </c>
      <c r="N180" s="165" t="s">
        <v>53</v>
      </c>
      <c r="O180" s="209" t="s">
        <v>54</v>
      </c>
      <c r="P180" s="169" t="s">
        <v>55</v>
      </c>
      <c r="Q180" s="169" t="s">
        <v>56</v>
      </c>
      <c r="R180" s="169" t="s">
        <v>75</v>
      </c>
      <c r="S180" s="165" t="s">
        <v>58</v>
      </c>
      <c r="T180" s="169" t="s">
        <v>59</v>
      </c>
      <c r="U180" s="169" t="s">
        <v>931</v>
      </c>
      <c r="V180" s="169" t="s">
        <v>60</v>
      </c>
      <c r="W180" s="170">
        <v>44866</v>
      </c>
      <c r="X180" s="169">
        <v>1</v>
      </c>
      <c r="Y180" s="170">
        <f t="shared" si="45"/>
        <v>44867</v>
      </c>
      <c r="Z180" s="165" t="s">
        <v>61</v>
      </c>
      <c r="AB180" s="168">
        <f t="shared" si="46"/>
        <v>-44866</v>
      </c>
      <c r="AC180" s="167" t="str">
        <f t="shared" si="47"/>
        <v>OPORTUNA</v>
      </c>
      <c r="AD180" s="165" t="str">
        <f t="shared" si="48"/>
        <v>Cerrado</v>
      </c>
      <c r="AE180" s="248" t="s">
        <v>62</v>
      </c>
      <c r="AF180" s="169" t="s">
        <v>66</v>
      </c>
      <c r="AG180" s="165" t="s">
        <v>932</v>
      </c>
      <c r="AH180" s="170">
        <v>44867</v>
      </c>
      <c r="AI180" s="165">
        <f t="shared" si="49"/>
        <v>11</v>
      </c>
      <c r="AJ180" s="166">
        <f t="shared" si="50"/>
        <v>1</v>
      </c>
      <c r="AK180" s="165" t="str">
        <f t="shared" si="60"/>
        <v>OPORTUNA</v>
      </c>
      <c r="AM180" s="165" t="str" cm="1">
        <f t="array" aca="1" ref="AM180" ca="1">_xlfn.IFS(AN180&lt;0,"Vencido",AN180=0,"Vence hoy",AN180&lt;4,"Por vencer",AN180&gt;3,"Pendiente")</f>
        <v>Vencido</v>
      </c>
      <c r="AN180" s="166">
        <f t="shared" ca="1" si="61"/>
        <v>-9</v>
      </c>
      <c r="AQ180" s="165">
        <f t="shared" si="51"/>
        <v>11</v>
      </c>
      <c r="AR180" s="165">
        <f t="shared" si="52"/>
        <v>2022</v>
      </c>
      <c r="AS180" s="184">
        <f t="shared" si="53"/>
        <v>1</v>
      </c>
    </row>
    <row r="181" spans="1:45" ht="25.5" customHeight="1">
      <c r="A181" s="165" t="str">
        <f t="shared" si="44"/>
        <v>AU-STD3383</v>
      </c>
      <c r="B181" s="164" t="s">
        <v>49</v>
      </c>
      <c r="C181" s="164" t="str">
        <f>IF(Q181=FILTROS!$G$2,"PT",IF(Q181=FILTROS!$G$3,"RC",IF(Q181=FILTROS!$G$4,"QJ",IF(Q181=FILTROS!$G$5,"FT",IF(Q181=FILTROS!$G$6,"STD","SIN ASIGNAR")))))</f>
        <v>STD</v>
      </c>
      <c r="D181" s="164">
        <v>3383</v>
      </c>
      <c r="E181" s="165" t="s">
        <v>9</v>
      </c>
      <c r="F181" s="165" t="s">
        <v>50</v>
      </c>
      <c r="G181" s="165" t="s">
        <v>933</v>
      </c>
      <c r="H181" s="169" t="s">
        <v>105</v>
      </c>
      <c r="I181" s="169">
        <v>1028821426</v>
      </c>
      <c r="J181" s="171" t="s">
        <v>203</v>
      </c>
      <c r="K181" s="169">
        <v>10</v>
      </c>
      <c r="L181" s="169">
        <v>3144191006</v>
      </c>
      <c r="M181" s="181" t="s">
        <v>52</v>
      </c>
      <c r="N181" s="165" t="s">
        <v>53</v>
      </c>
      <c r="O181" s="209" t="s">
        <v>54</v>
      </c>
      <c r="P181" s="169" t="s">
        <v>55</v>
      </c>
      <c r="Q181" s="169" t="s">
        <v>56</v>
      </c>
      <c r="R181" s="169" t="s">
        <v>75</v>
      </c>
      <c r="S181" s="165" t="s">
        <v>58</v>
      </c>
      <c r="T181" s="169" t="s">
        <v>98</v>
      </c>
      <c r="U181" s="169" t="s">
        <v>934</v>
      </c>
      <c r="V181" s="169" t="s">
        <v>60</v>
      </c>
      <c r="W181" s="170">
        <v>44866</v>
      </c>
      <c r="X181" s="169">
        <v>1</v>
      </c>
      <c r="Y181" s="170">
        <f t="shared" si="45"/>
        <v>44867</v>
      </c>
      <c r="Z181" s="165" t="s">
        <v>61</v>
      </c>
      <c r="AB181" s="168">
        <f t="shared" si="46"/>
        <v>-44866</v>
      </c>
      <c r="AC181" s="167" t="str">
        <f t="shared" si="47"/>
        <v>OPORTUNA</v>
      </c>
      <c r="AD181" s="165" t="str">
        <f t="shared" si="48"/>
        <v>Cerrado</v>
      </c>
      <c r="AE181" s="248" t="s">
        <v>62</v>
      </c>
      <c r="AF181" s="169" t="s">
        <v>63</v>
      </c>
      <c r="AG181" s="165" t="s">
        <v>935</v>
      </c>
      <c r="AH181" s="170">
        <v>44867</v>
      </c>
      <c r="AI181" s="165">
        <f t="shared" si="49"/>
        <v>11</v>
      </c>
      <c r="AJ181" s="166">
        <f t="shared" si="50"/>
        <v>1</v>
      </c>
      <c r="AK181" s="165" t="str">
        <f t="shared" si="60"/>
        <v>OPORTUNA</v>
      </c>
      <c r="AM181" s="165" t="str" cm="1">
        <f t="array" aca="1" ref="AM181" ca="1">_xlfn.IFS(AN181&lt;0,"Vencido",AN181=0,"Vence hoy",AN181&lt;4,"Por vencer",AN181&gt;3,"Pendiente")</f>
        <v>Vencido</v>
      </c>
      <c r="AN181" s="166">
        <f t="shared" ca="1" si="61"/>
        <v>-9</v>
      </c>
      <c r="AQ181" s="165">
        <f t="shared" si="51"/>
        <v>11</v>
      </c>
      <c r="AR181" s="165">
        <f t="shared" si="52"/>
        <v>2022</v>
      </c>
      <c r="AS181" s="184">
        <f t="shared" si="53"/>
        <v>1</v>
      </c>
    </row>
    <row r="182" spans="1:45" ht="25.5" customHeight="1">
      <c r="A182" s="165" t="str">
        <f t="shared" si="44"/>
        <v>AU-STD3385</v>
      </c>
      <c r="B182" s="164" t="s">
        <v>49</v>
      </c>
      <c r="C182" s="164" t="str">
        <f>IF(Q182=FILTROS!$G$2,"PT",IF(Q182=FILTROS!$G$3,"RC",IF(Q182=FILTROS!$G$4,"QJ",IF(Q182=FILTROS!$G$5,"FT",IF(Q182=FILTROS!$G$6,"STD","SIN ASIGNAR")))))</f>
        <v>STD</v>
      </c>
      <c r="D182" s="164">
        <v>3385</v>
      </c>
      <c r="E182" s="165" t="s">
        <v>9</v>
      </c>
      <c r="F182" s="165" t="s">
        <v>50</v>
      </c>
      <c r="G182" s="165" t="s">
        <v>936</v>
      </c>
      <c r="H182" s="169" t="s">
        <v>51</v>
      </c>
      <c r="I182" s="169">
        <v>53135934</v>
      </c>
      <c r="J182" s="171" t="s">
        <v>937</v>
      </c>
      <c r="K182" s="169">
        <v>36</v>
      </c>
      <c r="L182" s="169">
        <v>3204217376</v>
      </c>
      <c r="M182" s="181" t="s">
        <v>52</v>
      </c>
      <c r="N182" s="165" t="s">
        <v>53</v>
      </c>
      <c r="O182" s="209" t="s">
        <v>54</v>
      </c>
      <c r="P182" s="169" t="s">
        <v>55</v>
      </c>
      <c r="Q182" s="169" t="s">
        <v>56</v>
      </c>
      <c r="R182" s="169" t="s">
        <v>57</v>
      </c>
      <c r="S182" s="165" t="s">
        <v>58</v>
      </c>
      <c r="T182" s="169" t="s">
        <v>59</v>
      </c>
      <c r="U182" s="165" t="s">
        <v>917</v>
      </c>
      <c r="V182" s="169" t="s">
        <v>60</v>
      </c>
      <c r="W182" s="170">
        <v>44866</v>
      </c>
      <c r="X182" s="169">
        <v>2</v>
      </c>
      <c r="Y182" s="170">
        <f t="shared" si="45"/>
        <v>44868</v>
      </c>
      <c r="Z182" s="165" t="s">
        <v>61</v>
      </c>
      <c r="AB182" s="168">
        <f t="shared" si="46"/>
        <v>-44866</v>
      </c>
      <c r="AC182" s="167" t="str">
        <f t="shared" si="47"/>
        <v>OPORTUNA</v>
      </c>
      <c r="AD182" s="165" t="str">
        <f t="shared" si="48"/>
        <v>Cerrado</v>
      </c>
      <c r="AE182" s="248" t="s">
        <v>62</v>
      </c>
      <c r="AF182" s="169" t="s">
        <v>66</v>
      </c>
      <c r="AG182" s="165" t="s">
        <v>938</v>
      </c>
      <c r="AH182" s="170">
        <v>44869</v>
      </c>
      <c r="AI182" s="165">
        <f t="shared" si="49"/>
        <v>11</v>
      </c>
      <c r="AJ182" s="166">
        <f t="shared" si="50"/>
        <v>3</v>
      </c>
      <c r="AK182" s="165" t="str">
        <f t="shared" si="60"/>
        <v>NO OPORTUNA</v>
      </c>
      <c r="AM182" s="165" t="str" cm="1">
        <f t="array" aca="1" ref="AM182" ca="1">_xlfn.IFS(AN182&lt;0,"Vencido",AN182=0,"Vence hoy",AN182&lt;4,"Por vencer",AN182&gt;3,"Pendiente")</f>
        <v>Vencido</v>
      </c>
      <c r="AN182" s="166">
        <f t="shared" ca="1" si="61"/>
        <v>-8</v>
      </c>
      <c r="AQ182" s="165">
        <f t="shared" si="51"/>
        <v>11</v>
      </c>
      <c r="AR182" s="165">
        <f t="shared" si="52"/>
        <v>2022</v>
      </c>
      <c r="AS182" s="184">
        <f t="shared" si="53"/>
        <v>1</v>
      </c>
    </row>
    <row r="183" spans="1:45" ht="25.5" customHeight="1">
      <c r="A183" s="165" t="str">
        <f t="shared" si="44"/>
        <v>AU-STD3386</v>
      </c>
      <c r="B183" s="164" t="s">
        <v>49</v>
      </c>
      <c r="C183" s="164" t="str">
        <f>IF(Q183=FILTROS!$G$2,"PT",IF(Q183=FILTROS!$G$3,"RC",IF(Q183=FILTROS!$G$4,"QJ",IF(Q183=FILTROS!$G$5,"FT",IF(Q183=FILTROS!$G$6,"STD","SIN ASIGNAR")))))</f>
        <v>STD</v>
      </c>
      <c r="D183" s="164">
        <v>3386</v>
      </c>
      <c r="E183" s="165" t="s">
        <v>9</v>
      </c>
      <c r="F183" s="165" t="s">
        <v>50</v>
      </c>
      <c r="H183" s="169" t="s">
        <v>51</v>
      </c>
      <c r="I183" s="169">
        <v>91108044</v>
      </c>
      <c r="J183" s="171" t="s">
        <v>939</v>
      </c>
      <c r="K183" s="169">
        <v>48</v>
      </c>
      <c r="L183" s="169">
        <v>3143186119</v>
      </c>
      <c r="M183" s="241" t="s">
        <v>145</v>
      </c>
      <c r="N183" s="165" t="s">
        <v>53</v>
      </c>
      <c r="O183" s="209" t="s">
        <v>54</v>
      </c>
      <c r="P183" s="169" t="s">
        <v>55</v>
      </c>
      <c r="Q183" s="169" t="s">
        <v>56</v>
      </c>
      <c r="R183" s="169" t="s">
        <v>57</v>
      </c>
      <c r="S183" s="165" t="s">
        <v>58</v>
      </c>
      <c r="T183" s="169" t="s">
        <v>59</v>
      </c>
      <c r="U183" s="169" t="s">
        <v>940</v>
      </c>
      <c r="V183" s="169" t="s">
        <v>60</v>
      </c>
      <c r="W183" s="170">
        <v>44866</v>
      </c>
      <c r="X183" s="169">
        <v>3</v>
      </c>
      <c r="Y183" s="170">
        <f t="shared" si="45"/>
        <v>44869</v>
      </c>
      <c r="Z183" s="165" t="s">
        <v>61</v>
      </c>
      <c r="AB183" s="168">
        <f t="shared" si="46"/>
        <v>-44866</v>
      </c>
      <c r="AC183" s="167" t="str">
        <f t="shared" si="47"/>
        <v>OPORTUNA</v>
      </c>
      <c r="AD183" s="165" t="str">
        <f t="shared" si="48"/>
        <v>Cerrado</v>
      </c>
      <c r="AE183" s="248" t="s">
        <v>62</v>
      </c>
      <c r="AF183" s="169" t="s">
        <v>63</v>
      </c>
      <c r="AG183" s="165" t="s">
        <v>941</v>
      </c>
      <c r="AH183" s="170">
        <v>44867</v>
      </c>
      <c r="AI183" s="165">
        <f t="shared" si="49"/>
        <v>11</v>
      </c>
      <c r="AJ183" s="166">
        <f t="shared" si="50"/>
        <v>1</v>
      </c>
      <c r="AK183" s="165" t="str">
        <f t="shared" si="60"/>
        <v>OPORTUNA</v>
      </c>
      <c r="AM183" s="165" t="str" cm="1">
        <f t="array" aca="1" ref="AM183" ca="1">_xlfn.IFS(AN183&lt;0,"Vencido",AN183=0,"Vence hoy",AN183&lt;4,"Por vencer",AN183&gt;3,"Pendiente")</f>
        <v>Vencido</v>
      </c>
      <c r="AN183" s="166">
        <f t="shared" ca="1" si="61"/>
        <v>-7</v>
      </c>
      <c r="AQ183" s="165">
        <f t="shared" si="51"/>
        <v>11</v>
      </c>
      <c r="AR183" s="165">
        <f t="shared" si="52"/>
        <v>2022</v>
      </c>
      <c r="AS183" s="184">
        <f t="shared" si="53"/>
        <v>1</v>
      </c>
    </row>
    <row r="184" spans="1:45" ht="25.5" customHeight="1">
      <c r="A184" s="165" t="str">
        <f t="shared" si="44"/>
        <v>AU-STD3387</v>
      </c>
      <c r="B184" s="164" t="s">
        <v>49</v>
      </c>
      <c r="C184" s="164" t="str">
        <f>IF(Q184=FILTROS!$G$2,"PT",IF(Q184=FILTROS!$G$3,"RC",IF(Q184=FILTROS!$G$4,"QJ",IF(Q184=FILTROS!$G$5,"FT",IF(Q184=FILTROS!$G$6,"STD","SIN ASIGNAR")))))</f>
        <v>STD</v>
      </c>
      <c r="D184" s="164">
        <v>3387</v>
      </c>
      <c r="E184" s="165" t="s">
        <v>9</v>
      </c>
      <c r="F184" s="165" t="s">
        <v>50</v>
      </c>
      <c r="H184" s="169" t="s">
        <v>51</v>
      </c>
      <c r="I184" s="169">
        <v>1013125069</v>
      </c>
      <c r="J184" s="171" t="s">
        <v>942</v>
      </c>
      <c r="K184" s="169">
        <v>14</v>
      </c>
      <c r="L184" s="169">
        <v>3013733659</v>
      </c>
      <c r="M184" s="241" t="s">
        <v>220</v>
      </c>
      <c r="N184" s="165" t="s">
        <v>53</v>
      </c>
      <c r="O184" s="209" t="s">
        <v>54</v>
      </c>
      <c r="P184" s="169" t="s">
        <v>55</v>
      </c>
      <c r="Q184" s="169" t="s">
        <v>56</v>
      </c>
      <c r="R184" s="169" t="s">
        <v>57</v>
      </c>
      <c r="S184" s="165" t="s">
        <v>58</v>
      </c>
      <c r="T184" s="169" t="s">
        <v>98</v>
      </c>
      <c r="U184" s="169" t="s">
        <v>214</v>
      </c>
      <c r="V184" s="169" t="s">
        <v>60</v>
      </c>
      <c r="W184" s="170">
        <v>44866</v>
      </c>
      <c r="X184" s="169">
        <v>3</v>
      </c>
      <c r="Y184" s="170">
        <f t="shared" si="45"/>
        <v>44869</v>
      </c>
      <c r="Z184" s="165" t="s">
        <v>61</v>
      </c>
      <c r="AB184" s="168">
        <f t="shared" si="46"/>
        <v>-44866</v>
      </c>
      <c r="AC184" s="167" t="str">
        <f t="shared" si="47"/>
        <v>OPORTUNA</v>
      </c>
      <c r="AD184" s="165" t="str">
        <f t="shared" si="48"/>
        <v>Cerrado</v>
      </c>
      <c r="AE184" s="248" t="s">
        <v>62</v>
      </c>
      <c r="AF184" s="169" t="s">
        <v>65</v>
      </c>
      <c r="AG184" s="165" t="s">
        <v>943</v>
      </c>
      <c r="AH184" s="170">
        <v>44868</v>
      </c>
      <c r="AI184" s="165">
        <f t="shared" si="49"/>
        <v>11</v>
      </c>
      <c r="AJ184" s="166">
        <f t="shared" si="50"/>
        <v>2</v>
      </c>
      <c r="AK184" s="165" t="str">
        <f t="shared" si="60"/>
        <v>OPORTUNA</v>
      </c>
      <c r="AM184" s="165" t="str" cm="1">
        <f t="array" aca="1" ref="AM184" ca="1">_xlfn.IFS(AN184&lt;0,"Vencido",AN184=0,"Vence hoy",AN184&lt;4,"Por vencer",AN184&gt;3,"Pendiente")</f>
        <v>Vencido</v>
      </c>
      <c r="AN184" s="166">
        <f t="shared" ca="1" si="61"/>
        <v>-7</v>
      </c>
      <c r="AQ184" s="165">
        <f t="shared" si="51"/>
        <v>11</v>
      </c>
      <c r="AR184" s="165">
        <f t="shared" si="52"/>
        <v>2022</v>
      </c>
      <c r="AS184" s="184">
        <f t="shared" si="53"/>
        <v>1</v>
      </c>
    </row>
    <row r="185" spans="1:45" ht="25.5" customHeight="1">
      <c r="A185" s="165" t="str">
        <f t="shared" si="44"/>
        <v>AU-RC3388</v>
      </c>
      <c r="B185" s="164" t="s">
        <v>49</v>
      </c>
      <c r="C185" s="164" t="str">
        <f>IF(Q185=FILTROS!$G$2,"PT",IF(Q185=FILTROS!$G$3,"RC",IF(Q185=FILTROS!$G$4,"QJ",IF(Q185=FILTROS!$G$5,"FT",IF(Q185=FILTROS!$G$6,"STD","SIN ASIGNAR")))))</f>
        <v>RC</v>
      </c>
      <c r="D185" s="164">
        <v>3388</v>
      </c>
      <c r="E185" s="165" t="s">
        <v>9</v>
      </c>
      <c r="F185" s="165" t="s">
        <v>92</v>
      </c>
      <c r="H185" s="169" t="s">
        <v>51</v>
      </c>
      <c r="I185" s="169">
        <v>2868440</v>
      </c>
      <c r="J185" s="171" t="s">
        <v>944</v>
      </c>
      <c r="K185" s="169">
        <v>89</v>
      </c>
      <c r="L185" s="169">
        <v>3114597343</v>
      </c>
      <c r="M185" s="206" t="s">
        <v>945</v>
      </c>
      <c r="N185" s="165" t="s">
        <v>142</v>
      </c>
      <c r="O185" s="209" t="s">
        <v>192</v>
      </c>
      <c r="P185" s="169" t="s">
        <v>55</v>
      </c>
      <c r="Q185" s="169" t="s">
        <v>123</v>
      </c>
      <c r="R185" s="169" t="s">
        <v>57</v>
      </c>
      <c r="S185" s="165" t="s">
        <v>193</v>
      </c>
      <c r="T185" s="169" t="s">
        <v>194</v>
      </c>
      <c r="U185" s="169" t="s">
        <v>946</v>
      </c>
      <c r="V185" s="169" t="s">
        <v>60</v>
      </c>
      <c r="W185" s="170">
        <v>44866</v>
      </c>
      <c r="X185" s="169">
        <v>3</v>
      </c>
      <c r="Y185" s="170">
        <f t="shared" si="45"/>
        <v>44869</v>
      </c>
      <c r="Z185" s="165" t="s">
        <v>202</v>
      </c>
      <c r="AA185" s="192">
        <v>44869</v>
      </c>
      <c r="AB185" s="168">
        <f t="shared" si="46"/>
        <v>3</v>
      </c>
      <c r="AC185" s="167" t="str">
        <f t="shared" si="47"/>
        <v>NO OPORTUNA</v>
      </c>
      <c r="AD185" s="165" t="e">
        <f t="shared" si="48"/>
        <v>#REF!</v>
      </c>
      <c r="AE185" s="249" t="s">
        <v>62</v>
      </c>
      <c r="AF185" s="169" t="s">
        <v>66</v>
      </c>
      <c r="AI185" s="165">
        <f t="shared" si="49"/>
        <v>1</v>
      </c>
      <c r="AJ185" s="166">
        <f t="shared" si="50"/>
        <v>-44866</v>
      </c>
      <c r="AK185" s="165" t="e">
        <f>IF(Y185&gt;=AH185,#REF!,#REF!)</f>
        <v>#REF!</v>
      </c>
      <c r="AM185" s="165" t="e" cm="1">
        <f t="array" ref="AM185">_xlfn.IFS(AN185&lt;0,"Vencido",AN185=0,"Vence hoy",AN185&lt;4,"Por vencer",AN185&gt;3,"Pendiente")</f>
        <v>#REF!</v>
      </c>
      <c r="AN185" s="166" t="e">
        <f>Y185-#REF!</f>
        <v>#REF!</v>
      </c>
      <c r="AQ185" s="165">
        <f t="shared" si="51"/>
        <v>11</v>
      </c>
      <c r="AR185" s="165">
        <f t="shared" si="52"/>
        <v>2022</v>
      </c>
      <c r="AS185" s="184">
        <f t="shared" si="53"/>
        <v>1</v>
      </c>
    </row>
    <row r="186" spans="1:45" ht="25.5" customHeight="1">
      <c r="A186" s="165" t="str">
        <f t="shared" si="44"/>
        <v>AU-STD3389</v>
      </c>
      <c r="B186" s="164" t="s">
        <v>49</v>
      </c>
      <c r="C186" s="164" t="str">
        <f>IF(Q186=FILTROS!$G$2,"PT",IF(Q186=FILTROS!$G$3,"RC",IF(Q186=FILTROS!$G$4,"QJ",IF(Q186=FILTROS!$G$5,"FT",IF(Q186=FILTROS!$G$6,"STD","SIN ASIGNAR")))))</f>
        <v>STD</v>
      </c>
      <c r="D186" s="164">
        <v>3389</v>
      </c>
      <c r="E186" s="165" t="s">
        <v>9</v>
      </c>
      <c r="F186" s="165" t="s">
        <v>92</v>
      </c>
      <c r="H186" s="169" t="s">
        <v>51</v>
      </c>
      <c r="I186" s="169">
        <v>20323326</v>
      </c>
      <c r="J186" s="171" t="s">
        <v>226</v>
      </c>
      <c r="K186" s="169">
        <v>98</v>
      </c>
      <c r="L186" s="169">
        <v>3124907967</v>
      </c>
      <c r="M186" s="206" t="s">
        <v>227</v>
      </c>
      <c r="N186" s="165" t="s">
        <v>72</v>
      </c>
      <c r="O186" s="209" t="s">
        <v>73</v>
      </c>
      <c r="P186" s="169" t="s">
        <v>55</v>
      </c>
      <c r="Q186" s="169" t="s">
        <v>56</v>
      </c>
      <c r="R186" s="169" t="s">
        <v>57</v>
      </c>
      <c r="S186" s="165" t="s">
        <v>58</v>
      </c>
      <c r="T186" s="169" t="s">
        <v>178</v>
      </c>
      <c r="U186" s="169" t="s">
        <v>947</v>
      </c>
      <c r="V186" s="169" t="s">
        <v>60</v>
      </c>
      <c r="W186" s="170">
        <v>44866</v>
      </c>
      <c r="X186" s="169">
        <v>2</v>
      </c>
      <c r="Y186" s="170">
        <f t="shared" si="45"/>
        <v>44868</v>
      </c>
      <c r="Z186" s="165" t="s">
        <v>79</v>
      </c>
      <c r="AA186" s="193">
        <v>44867</v>
      </c>
      <c r="AB186" s="168">
        <f t="shared" si="46"/>
        <v>1</v>
      </c>
      <c r="AC186" s="167" t="str">
        <f t="shared" si="47"/>
        <v>OPORTUNA</v>
      </c>
      <c r="AD186" s="165" t="str">
        <f t="shared" si="48"/>
        <v>Cerrado</v>
      </c>
      <c r="AE186" s="248" t="s">
        <v>62</v>
      </c>
      <c r="AF186" s="169" t="s">
        <v>80</v>
      </c>
      <c r="AG186" s="217" t="s">
        <v>948</v>
      </c>
      <c r="AH186" s="170">
        <v>44868</v>
      </c>
      <c r="AI186" s="165">
        <f t="shared" si="49"/>
        <v>11</v>
      </c>
      <c r="AJ186" s="166">
        <f t="shared" si="50"/>
        <v>2</v>
      </c>
      <c r="AK186" s="165" t="e">
        <f>IF(Y186&gt;=AH186,#REF!,#REF!)</f>
        <v>#REF!</v>
      </c>
      <c r="AM186" s="165" t="e" cm="1">
        <f t="array" ref="AM186">_xlfn.IFS(AN186&lt;0,"Vencido",AN186=0,"Vence hoy",AN186&lt;4,"Por vencer",AN186&gt;3,"Pendiente")</f>
        <v>#REF!</v>
      </c>
      <c r="AN186" s="166" t="e">
        <f>Y186-#REF!</f>
        <v>#REF!</v>
      </c>
      <c r="AQ186" s="165">
        <f t="shared" si="51"/>
        <v>11</v>
      </c>
      <c r="AR186" s="165">
        <f t="shared" si="52"/>
        <v>2022</v>
      </c>
      <c r="AS186" s="184">
        <f t="shared" si="53"/>
        <v>1</v>
      </c>
    </row>
    <row r="187" spans="1:45" ht="25.5" customHeight="1">
      <c r="A187" s="165" t="str">
        <f t="shared" si="44"/>
        <v>AU-STD3391</v>
      </c>
      <c r="B187" s="164" t="s">
        <v>49</v>
      </c>
      <c r="C187" s="164" t="str">
        <f>IF(Q187=FILTROS!$G$2,"PT",IF(Q187=FILTROS!$G$3,"RC",IF(Q187=FILTROS!$G$4,"QJ",IF(Q187=FILTROS!$G$5,"FT",IF(Q187=FILTROS!$G$6,"STD","SIN ASIGNAR")))))</f>
        <v>STD</v>
      </c>
      <c r="D187" s="164">
        <v>3391</v>
      </c>
      <c r="E187" s="165" t="s">
        <v>9</v>
      </c>
      <c r="F187" s="165" t="s">
        <v>50</v>
      </c>
      <c r="H187" s="169" t="s">
        <v>51</v>
      </c>
      <c r="I187" s="169">
        <v>51703633</v>
      </c>
      <c r="J187" s="171" t="s">
        <v>951</v>
      </c>
      <c r="K187" s="169">
        <v>59</v>
      </c>
      <c r="L187" s="169">
        <v>3214629826</v>
      </c>
      <c r="M187" s="206" t="s">
        <v>132</v>
      </c>
      <c r="N187" s="165" t="s">
        <v>53</v>
      </c>
      <c r="O187" s="209" t="s">
        <v>54</v>
      </c>
      <c r="P187" s="169" t="s">
        <v>55</v>
      </c>
      <c r="Q187" s="169" t="s">
        <v>56</v>
      </c>
      <c r="R187" s="169" t="s">
        <v>57</v>
      </c>
      <c r="S187" s="165" t="s">
        <v>58</v>
      </c>
      <c r="T187" s="169" t="s">
        <v>59</v>
      </c>
      <c r="U187" s="169" t="s">
        <v>172</v>
      </c>
      <c r="V187" s="169" t="s">
        <v>60</v>
      </c>
      <c r="W187" s="170">
        <v>44866</v>
      </c>
      <c r="X187" s="169">
        <v>3</v>
      </c>
      <c r="Y187" s="170">
        <f t="shared" si="45"/>
        <v>44869</v>
      </c>
      <c r="Z187" s="165" t="s">
        <v>61</v>
      </c>
      <c r="AA187" s="203"/>
      <c r="AB187" s="168">
        <f t="shared" si="46"/>
        <v>-44866</v>
      </c>
      <c r="AC187" s="167" t="str">
        <f t="shared" si="47"/>
        <v>OPORTUNA</v>
      </c>
      <c r="AD187" s="165" t="str">
        <f t="shared" si="48"/>
        <v>Cerrado</v>
      </c>
      <c r="AE187" s="248" t="s">
        <v>62</v>
      </c>
      <c r="AF187" s="169" t="s">
        <v>63</v>
      </c>
      <c r="AG187" s="165" t="s">
        <v>952</v>
      </c>
      <c r="AH187" s="170">
        <v>44867</v>
      </c>
      <c r="AI187" s="165">
        <f t="shared" si="49"/>
        <v>11</v>
      </c>
      <c r="AJ187" s="166">
        <f t="shared" si="50"/>
        <v>1</v>
      </c>
      <c r="AK187" s="165" t="str">
        <f t="shared" ref="AK187:AK191" si="62">IF(Y187&gt;=AH187,$AP$4,$AP$5)</f>
        <v>OPORTUNA</v>
      </c>
      <c r="AM187" s="165" t="str" cm="1">
        <f t="array" aca="1" ref="AM187" ca="1">_xlfn.IFS(AN187&lt;0,"Vencido",AN187=0,"Vence hoy",AN187&lt;4,"Por vencer",AN187&gt;3,"Pendiente")</f>
        <v>Vencido</v>
      </c>
      <c r="AN187" s="166">
        <f t="shared" ref="AN187:AN191" ca="1" si="63">Y187-$AP$2</f>
        <v>-7</v>
      </c>
      <c r="AQ187" s="165">
        <f t="shared" si="51"/>
        <v>11</v>
      </c>
      <c r="AR187" s="165">
        <f t="shared" si="52"/>
        <v>2022</v>
      </c>
      <c r="AS187" s="184">
        <f t="shared" si="53"/>
        <v>1</v>
      </c>
    </row>
    <row r="188" spans="1:45" ht="25.5" customHeight="1">
      <c r="A188" s="165" t="str">
        <f t="shared" si="44"/>
        <v>AU-STD3393</v>
      </c>
      <c r="B188" s="164" t="s">
        <v>49</v>
      </c>
      <c r="C188" s="164" t="str">
        <f>IF(Q188=FILTROS!$G$2,"PT",IF(Q188=FILTROS!$G$3,"RC",IF(Q188=FILTROS!$G$4,"QJ",IF(Q188=FILTROS!$G$5,"FT",IF(Q188=FILTROS!$G$6,"STD","SIN ASIGNAR")))))</f>
        <v>STD</v>
      </c>
      <c r="D188" s="164">
        <v>3393</v>
      </c>
      <c r="E188" s="165" t="s">
        <v>9</v>
      </c>
      <c r="F188" s="165" t="s">
        <v>50</v>
      </c>
      <c r="H188" s="169" t="s">
        <v>51</v>
      </c>
      <c r="I188" s="169">
        <v>52026375</v>
      </c>
      <c r="J188" s="171" t="s">
        <v>954</v>
      </c>
      <c r="K188" s="169">
        <v>54</v>
      </c>
      <c r="L188" s="169">
        <v>3143802210</v>
      </c>
      <c r="M188" s="206" t="s">
        <v>132</v>
      </c>
      <c r="N188" s="165" t="s">
        <v>53</v>
      </c>
      <c r="O188" s="209" t="s">
        <v>54</v>
      </c>
      <c r="P188" s="169" t="s">
        <v>55</v>
      </c>
      <c r="Q188" s="169" t="s">
        <v>56</v>
      </c>
      <c r="R188" s="169" t="s">
        <v>57</v>
      </c>
      <c r="S188" s="165" t="s">
        <v>58</v>
      </c>
      <c r="T188" s="169" t="s">
        <v>59</v>
      </c>
      <c r="U188" s="169" t="s">
        <v>172</v>
      </c>
      <c r="V188" s="169" t="s">
        <v>60</v>
      </c>
      <c r="W188" s="170">
        <v>44866</v>
      </c>
      <c r="X188" s="169">
        <v>3</v>
      </c>
      <c r="Y188" s="170">
        <f t="shared" si="45"/>
        <v>44869</v>
      </c>
      <c r="Z188" s="165" t="s">
        <v>61</v>
      </c>
      <c r="AB188" s="168">
        <f t="shared" si="46"/>
        <v>-44866</v>
      </c>
      <c r="AC188" s="167" t="str">
        <f t="shared" si="47"/>
        <v>OPORTUNA</v>
      </c>
      <c r="AD188" s="165" t="str">
        <f t="shared" si="48"/>
        <v>Cerrado</v>
      </c>
      <c r="AE188" s="248" t="s">
        <v>62</v>
      </c>
      <c r="AF188" s="169" t="s">
        <v>65</v>
      </c>
      <c r="AG188" s="165" t="s">
        <v>955</v>
      </c>
      <c r="AH188" s="170">
        <v>44868</v>
      </c>
      <c r="AI188" s="165">
        <f t="shared" si="49"/>
        <v>11</v>
      </c>
      <c r="AJ188" s="166">
        <f t="shared" si="50"/>
        <v>2</v>
      </c>
      <c r="AK188" s="165" t="str">
        <f t="shared" si="62"/>
        <v>OPORTUNA</v>
      </c>
      <c r="AM188" s="165" t="str" cm="1">
        <f t="array" aca="1" ref="AM188" ca="1">_xlfn.IFS(AN188&lt;0,"Vencido",AN188=0,"Vence hoy",AN188&lt;4,"Por vencer",AN188&gt;3,"Pendiente")</f>
        <v>Vencido</v>
      </c>
      <c r="AN188" s="166">
        <f t="shared" ca="1" si="63"/>
        <v>-7</v>
      </c>
      <c r="AQ188" s="165">
        <f t="shared" si="51"/>
        <v>11</v>
      </c>
      <c r="AR188" s="165">
        <f t="shared" si="52"/>
        <v>2022</v>
      </c>
      <c r="AS188" s="184">
        <f t="shared" si="53"/>
        <v>1</v>
      </c>
    </row>
    <row r="189" spans="1:45" ht="25.5" customHeight="1">
      <c r="A189" s="165" t="str">
        <f t="shared" si="44"/>
        <v>AU-STD3394</v>
      </c>
      <c r="B189" s="164" t="s">
        <v>49</v>
      </c>
      <c r="C189" s="164" t="str">
        <f>IF(Q189=FILTROS!$G$2,"PT",IF(Q189=FILTROS!$G$3,"RC",IF(Q189=FILTROS!$G$4,"QJ",IF(Q189=FILTROS!$G$5,"FT",IF(Q189=FILTROS!$G$6,"STD","SIN ASIGNAR")))))</f>
        <v>STD</v>
      </c>
      <c r="D189" s="164">
        <v>3394</v>
      </c>
      <c r="E189" s="165" t="s">
        <v>9</v>
      </c>
      <c r="F189" s="165" t="s">
        <v>50</v>
      </c>
      <c r="H189" s="169" t="s">
        <v>51</v>
      </c>
      <c r="I189" s="169">
        <v>41400559</v>
      </c>
      <c r="J189" s="171" t="s">
        <v>956</v>
      </c>
      <c r="K189" s="169">
        <v>75</v>
      </c>
      <c r="L189" s="169">
        <v>3133612523</v>
      </c>
      <c r="M189" s="206" t="s">
        <v>260</v>
      </c>
      <c r="N189" s="165" t="s">
        <v>53</v>
      </c>
      <c r="O189" s="209" t="s">
        <v>54</v>
      </c>
      <c r="P189" s="169" t="s">
        <v>55</v>
      </c>
      <c r="Q189" s="169" t="s">
        <v>56</v>
      </c>
      <c r="R189" s="169" t="s">
        <v>57</v>
      </c>
      <c r="S189" s="165" t="s">
        <v>58</v>
      </c>
      <c r="T189" s="169" t="s">
        <v>59</v>
      </c>
      <c r="U189" s="169" t="s">
        <v>957</v>
      </c>
      <c r="V189" s="169" t="s">
        <v>60</v>
      </c>
      <c r="W189" s="170">
        <v>44866</v>
      </c>
      <c r="X189" s="169">
        <v>3</v>
      </c>
      <c r="Y189" s="170">
        <f t="shared" si="45"/>
        <v>44869</v>
      </c>
      <c r="Z189" s="165" t="s">
        <v>61</v>
      </c>
      <c r="AB189" s="168">
        <f t="shared" si="46"/>
        <v>-44866</v>
      </c>
      <c r="AC189" s="167" t="str">
        <f t="shared" si="47"/>
        <v>OPORTUNA</v>
      </c>
      <c r="AD189" s="165" t="str">
        <f t="shared" si="48"/>
        <v>Cerrado</v>
      </c>
      <c r="AE189" s="248" t="s">
        <v>62</v>
      </c>
      <c r="AF189" s="169" t="s">
        <v>66</v>
      </c>
      <c r="AG189" s="165" t="s">
        <v>958</v>
      </c>
      <c r="AH189" s="170">
        <v>44869</v>
      </c>
      <c r="AI189" s="165">
        <f t="shared" si="49"/>
        <v>11</v>
      </c>
      <c r="AJ189" s="166">
        <f t="shared" si="50"/>
        <v>3</v>
      </c>
      <c r="AK189" s="165" t="str">
        <f t="shared" si="62"/>
        <v>OPORTUNA</v>
      </c>
      <c r="AM189" s="165" t="str" cm="1">
        <f t="array" aca="1" ref="AM189" ca="1">_xlfn.IFS(AN189&lt;0,"Vencido",AN189=0,"Vence hoy",AN189&lt;4,"Por vencer",AN189&gt;3,"Pendiente")</f>
        <v>Vencido</v>
      </c>
      <c r="AN189" s="166">
        <f t="shared" ca="1" si="63"/>
        <v>-7</v>
      </c>
      <c r="AQ189" s="165">
        <f t="shared" si="51"/>
        <v>11</v>
      </c>
      <c r="AR189" s="165">
        <f t="shared" si="52"/>
        <v>2022</v>
      </c>
      <c r="AS189" s="184">
        <f t="shared" si="53"/>
        <v>1</v>
      </c>
    </row>
    <row r="190" spans="1:45" ht="25.5" customHeight="1">
      <c r="A190" s="165" t="str">
        <f t="shared" si="44"/>
        <v>AU-STD3395</v>
      </c>
      <c r="B190" s="164" t="s">
        <v>49</v>
      </c>
      <c r="C190" s="164" t="str">
        <f>IF(Q190=FILTROS!$G$2,"PT",IF(Q190=FILTROS!$G$3,"RC",IF(Q190=FILTROS!$G$4,"QJ",IF(Q190=FILTROS!$G$5,"FT",IF(Q190=FILTROS!$G$6,"STD","SIN ASIGNAR")))))</f>
        <v>STD</v>
      </c>
      <c r="D190" s="164">
        <v>3395</v>
      </c>
      <c r="E190" s="165" t="s">
        <v>9</v>
      </c>
      <c r="F190" s="165" t="s">
        <v>50</v>
      </c>
      <c r="H190" s="169" t="s">
        <v>51</v>
      </c>
      <c r="I190" s="169">
        <v>51838821</v>
      </c>
      <c r="J190" s="171" t="s">
        <v>959</v>
      </c>
      <c r="K190" s="169">
        <v>56</v>
      </c>
      <c r="L190" s="169">
        <v>3102276160</v>
      </c>
      <c r="M190" s="230" t="s">
        <v>253</v>
      </c>
      <c r="N190" s="165" t="s">
        <v>53</v>
      </c>
      <c r="O190" s="209" t="s">
        <v>54</v>
      </c>
      <c r="P190" s="169" t="s">
        <v>55</v>
      </c>
      <c r="Q190" s="169" t="s">
        <v>56</v>
      </c>
      <c r="R190" s="169" t="s">
        <v>57</v>
      </c>
      <c r="S190" s="165" t="s">
        <v>58</v>
      </c>
      <c r="T190" s="169" t="s">
        <v>59</v>
      </c>
      <c r="U190" s="169" t="s">
        <v>172</v>
      </c>
      <c r="V190" s="169" t="s">
        <v>60</v>
      </c>
      <c r="W190" s="170">
        <v>44866</v>
      </c>
      <c r="X190" s="169">
        <v>3</v>
      </c>
      <c r="Y190" s="170">
        <f t="shared" si="45"/>
        <v>44869</v>
      </c>
      <c r="Z190" s="165" t="s">
        <v>61</v>
      </c>
      <c r="AB190" s="168">
        <f t="shared" si="46"/>
        <v>-44866</v>
      </c>
      <c r="AC190" s="167" t="str">
        <f t="shared" si="47"/>
        <v>OPORTUNA</v>
      </c>
      <c r="AD190" s="165" t="str">
        <f t="shared" si="48"/>
        <v>Cerrado</v>
      </c>
      <c r="AE190" s="248" t="s">
        <v>62</v>
      </c>
      <c r="AF190" s="169" t="s">
        <v>63</v>
      </c>
      <c r="AG190" s="165" t="s">
        <v>960</v>
      </c>
      <c r="AH190" s="170">
        <v>44867</v>
      </c>
      <c r="AI190" s="165">
        <f t="shared" si="49"/>
        <v>11</v>
      </c>
      <c r="AJ190" s="166">
        <f t="shared" si="50"/>
        <v>1</v>
      </c>
      <c r="AK190" s="165" t="str">
        <f t="shared" si="62"/>
        <v>OPORTUNA</v>
      </c>
      <c r="AM190" s="165" t="str" cm="1">
        <f t="array" aca="1" ref="AM190" ca="1">_xlfn.IFS(AN190&lt;0,"Vencido",AN190=0,"Vence hoy",AN190&lt;4,"Por vencer",AN190&gt;3,"Pendiente")</f>
        <v>Vencido</v>
      </c>
      <c r="AN190" s="166">
        <f t="shared" ca="1" si="63"/>
        <v>-7</v>
      </c>
      <c r="AQ190" s="165">
        <f t="shared" si="51"/>
        <v>11</v>
      </c>
      <c r="AR190" s="165">
        <f t="shared" si="52"/>
        <v>2022</v>
      </c>
      <c r="AS190" s="184">
        <f t="shared" si="53"/>
        <v>1</v>
      </c>
    </row>
    <row r="191" spans="1:45" ht="25.5" customHeight="1">
      <c r="A191" s="165" t="str">
        <f t="shared" si="44"/>
        <v>AU-STD3396</v>
      </c>
      <c r="B191" s="164" t="s">
        <v>49</v>
      </c>
      <c r="C191" s="164" t="str">
        <f>IF(Q191=FILTROS!$G$2,"PT",IF(Q191=FILTROS!$G$3,"RC",IF(Q191=FILTROS!$G$4,"QJ",IF(Q191=FILTROS!$G$5,"FT",IF(Q191=FILTROS!$G$6,"STD","SIN ASIGNAR")))))</f>
        <v>STD</v>
      </c>
      <c r="D191" s="164">
        <v>3396</v>
      </c>
      <c r="E191" s="165" t="s">
        <v>9</v>
      </c>
      <c r="F191" s="165" t="s">
        <v>92</v>
      </c>
      <c r="H191" s="169" t="s">
        <v>51</v>
      </c>
      <c r="I191" s="169">
        <v>8268600</v>
      </c>
      <c r="J191" s="171" t="s">
        <v>961</v>
      </c>
      <c r="K191" s="169">
        <v>76</v>
      </c>
      <c r="L191" s="182">
        <v>3002647530</v>
      </c>
      <c r="M191" s="63" t="s">
        <v>962</v>
      </c>
      <c r="N191" s="190" t="s">
        <v>53</v>
      </c>
      <c r="O191" s="209" t="s">
        <v>54</v>
      </c>
      <c r="P191" s="169" t="s">
        <v>55</v>
      </c>
      <c r="Q191" s="169" t="s">
        <v>56</v>
      </c>
      <c r="R191" s="169" t="s">
        <v>57</v>
      </c>
      <c r="S191" s="165" t="s">
        <v>58</v>
      </c>
      <c r="T191" s="169" t="s">
        <v>59</v>
      </c>
      <c r="U191" s="169" t="s">
        <v>963</v>
      </c>
      <c r="V191" s="169" t="s">
        <v>60</v>
      </c>
      <c r="W191" s="170">
        <v>44866</v>
      </c>
      <c r="X191" s="169">
        <v>3</v>
      </c>
      <c r="Y191" s="170">
        <f t="shared" si="45"/>
        <v>44869</v>
      </c>
      <c r="Z191" s="165" t="s">
        <v>61</v>
      </c>
      <c r="AB191" s="168">
        <f t="shared" si="46"/>
        <v>-44866</v>
      </c>
      <c r="AC191" s="167" t="str">
        <f t="shared" si="47"/>
        <v>OPORTUNA</v>
      </c>
      <c r="AD191" s="165" t="str">
        <f t="shared" si="48"/>
        <v>Cerrado</v>
      </c>
      <c r="AE191" s="248" t="s">
        <v>62</v>
      </c>
      <c r="AF191" s="169" t="s">
        <v>65</v>
      </c>
      <c r="AG191" s="165" t="s">
        <v>964</v>
      </c>
      <c r="AH191" s="170">
        <v>44868</v>
      </c>
      <c r="AI191" s="165">
        <f t="shared" si="49"/>
        <v>11</v>
      </c>
      <c r="AJ191" s="166">
        <f t="shared" si="50"/>
        <v>2</v>
      </c>
      <c r="AK191" s="165" t="str">
        <f t="shared" si="62"/>
        <v>OPORTUNA</v>
      </c>
      <c r="AM191" s="165" t="str" cm="1">
        <f t="array" aca="1" ref="AM191" ca="1">_xlfn.IFS(AN191&lt;0,"Vencido",AN191=0,"Vence hoy",AN191&lt;4,"Por vencer",AN191&gt;3,"Pendiente")</f>
        <v>Vencido</v>
      </c>
      <c r="AN191" s="166">
        <f t="shared" ca="1" si="63"/>
        <v>-7</v>
      </c>
      <c r="AQ191" s="165">
        <f t="shared" si="51"/>
        <v>11</v>
      </c>
      <c r="AR191" s="165">
        <f t="shared" si="52"/>
        <v>2022</v>
      </c>
      <c r="AS191" s="184">
        <f t="shared" si="53"/>
        <v>1</v>
      </c>
    </row>
    <row r="192" spans="1:45" ht="25.5" customHeight="1">
      <c r="A192" s="165" t="str">
        <f t="shared" si="44"/>
        <v>AU-STD3397</v>
      </c>
      <c r="B192" s="164" t="s">
        <v>49</v>
      </c>
      <c r="C192" s="164" t="str">
        <f>IF(Q192=FILTROS!$G$2,"PT",IF(Q192=FILTROS!$G$3,"RC",IF(Q192=FILTROS!$G$4,"QJ",IF(Q192=FILTROS!$G$5,"FT",IF(Q192=FILTROS!$G$6,"STD","SIN ASIGNAR")))))</f>
        <v>STD</v>
      </c>
      <c r="D192" s="164">
        <v>3397</v>
      </c>
      <c r="E192" s="165" t="s">
        <v>9</v>
      </c>
      <c r="F192" s="165" t="s">
        <v>82</v>
      </c>
      <c r="H192" s="169" t="s">
        <v>51</v>
      </c>
      <c r="I192" s="169">
        <v>46682414</v>
      </c>
      <c r="J192" s="171" t="s">
        <v>965</v>
      </c>
      <c r="K192" s="169">
        <v>41</v>
      </c>
      <c r="L192" s="169">
        <v>3204893671</v>
      </c>
      <c r="M192" s="218" t="s">
        <v>966</v>
      </c>
      <c r="N192" s="165" t="s">
        <v>53</v>
      </c>
      <c r="O192" s="209" t="s">
        <v>67</v>
      </c>
      <c r="P192" s="169" t="s">
        <v>68</v>
      </c>
      <c r="Q192" s="169" t="s">
        <v>56</v>
      </c>
      <c r="R192" s="169" t="s">
        <v>57</v>
      </c>
      <c r="S192" s="165" t="s">
        <v>58</v>
      </c>
      <c r="T192" s="169" t="s">
        <v>175</v>
      </c>
      <c r="U192" s="169" t="s">
        <v>967</v>
      </c>
      <c r="V192" s="169" t="s">
        <v>60</v>
      </c>
      <c r="W192" s="170">
        <v>44866</v>
      </c>
      <c r="X192" s="169">
        <v>3</v>
      </c>
      <c r="Y192" s="170">
        <f t="shared" si="45"/>
        <v>44869</v>
      </c>
      <c r="Z192" s="165" t="s">
        <v>70</v>
      </c>
      <c r="AA192" s="193">
        <v>44868</v>
      </c>
      <c r="AB192" s="168">
        <f t="shared" si="46"/>
        <v>2</v>
      </c>
      <c r="AC192" s="167" t="str">
        <f t="shared" si="47"/>
        <v>NO OPORTUNA</v>
      </c>
      <c r="AD192" s="165" t="str">
        <f t="shared" si="48"/>
        <v>Cerrado</v>
      </c>
      <c r="AE192" s="248" t="s">
        <v>71</v>
      </c>
      <c r="AF192" s="169" t="s">
        <v>66</v>
      </c>
      <c r="AG192" s="169" t="s">
        <v>968</v>
      </c>
      <c r="AH192" s="170">
        <v>44868</v>
      </c>
      <c r="AI192" s="165">
        <f t="shared" si="49"/>
        <v>11</v>
      </c>
      <c r="AJ192" s="166">
        <f t="shared" si="50"/>
        <v>2</v>
      </c>
      <c r="AK192" s="165" t="e">
        <f>IF(Y192&gt;=AH192,#REF!,#REF!)</f>
        <v>#REF!</v>
      </c>
      <c r="AM192" s="165" t="e" cm="1">
        <f t="array" ref="AM192">_xlfn.IFS(AN192&lt;0,"Vencido",AN192=0,"Vence hoy",AN192&lt;4,"Por vencer",AN192&gt;3,"Pendiente")</f>
        <v>#REF!</v>
      </c>
      <c r="AN192" s="166" t="e">
        <f>Y192-#REF!</f>
        <v>#REF!</v>
      </c>
      <c r="AQ192" s="165">
        <f t="shared" si="51"/>
        <v>11</v>
      </c>
      <c r="AR192" s="165">
        <f t="shared" si="52"/>
        <v>2022</v>
      </c>
      <c r="AS192" s="184">
        <f t="shared" si="53"/>
        <v>1</v>
      </c>
    </row>
    <row r="193" spans="1:45" ht="25.5" customHeight="1">
      <c r="A193" s="165" t="str">
        <f t="shared" si="44"/>
        <v>AU-STD3398</v>
      </c>
      <c r="B193" s="164" t="s">
        <v>49</v>
      </c>
      <c r="C193" s="164" t="str">
        <f>IF(Q193=FILTROS!$G$2,"PT",IF(Q193=FILTROS!$G$3,"RC",IF(Q193=FILTROS!$G$4,"QJ",IF(Q193=FILTROS!$G$5,"FT",IF(Q193=FILTROS!$G$6,"STD","SIN ASIGNAR")))))</f>
        <v>STD</v>
      </c>
      <c r="D193" s="164">
        <v>3398</v>
      </c>
      <c r="E193" s="165" t="s">
        <v>9</v>
      </c>
      <c r="F193" s="165" t="s">
        <v>82</v>
      </c>
      <c r="H193" s="169" t="s">
        <v>51</v>
      </c>
      <c r="I193" s="169">
        <v>7170783</v>
      </c>
      <c r="J193" s="171" t="s">
        <v>969</v>
      </c>
      <c r="K193" s="169">
        <v>47</v>
      </c>
      <c r="L193" s="169">
        <v>3204587905</v>
      </c>
      <c r="M193" s="63" t="s">
        <v>970</v>
      </c>
      <c r="N193" s="165" t="s">
        <v>53</v>
      </c>
      <c r="O193" s="209" t="s">
        <v>67</v>
      </c>
      <c r="P193" s="169" t="s">
        <v>68</v>
      </c>
      <c r="Q193" s="169" t="s">
        <v>56</v>
      </c>
      <c r="R193" s="169" t="s">
        <v>57</v>
      </c>
      <c r="S193" s="165" t="s">
        <v>58</v>
      </c>
      <c r="T193" s="169" t="s">
        <v>96</v>
      </c>
      <c r="U193" s="169" t="s">
        <v>971</v>
      </c>
      <c r="V193" s="169" t="s">
        <v>60</v>
      </c>
      <c r="W193" s="170">
        <v>44866</v>
      </c>
      <c r="X193" s="169">
        <v>3</v>
      </c>
      <c r="Y193" s="170">
        <f t="shared" si="45"/>
        <v>44869</v>
      </c>
      <c r="Z193" s="165" t="s">
        <v>70</v>
      </c>
      <c r="AA193" s="193">
        <v>44867</v>
      </c>
      <c r="AB193" s="168">
        <f t="shared" si="46"/>
        <v>1</v>
      </c>
      <c r="AC193" s="167" t="str">
        <f t="shared" si="47"/>
        <v>OPORTUNA</v>
      </c>
      <c r="AD193" s="165" t="str">
        <f t="shared" si="48"/>
        <v>Cerrado</v>
      </c>
      <c r="AE193" s="248" t="s">
        <v>62</v>
      </c>
      <c r="AF193" s="169" t="s">
        <v>63</v>
      </c>
      <c r="AG193" s="169" t="s">
        <v>972</v>
      </c>
      <c r="AH193" s="170">
        <v>44868</v>
      </c>
      <c r="AI193" s="165">
        <f t="shared" si="49"/>
        <v>11</v>
      </c>
      <c r="AJ193" s="166">
        <f t="shared" si="50"/>
        <v>2</v>
      </c>
      <c r="AK193" s="165" t="e">
        <f>IF(Y193&gt;=AH193,#REF!,#REF!)</f>
        <v>#REF!</v>
      </c>
      <c r="AM193" s="165" t="e" cm="1">
        <f t="array" ref="AM193">_xlfn.IFS(AN193&lt;0,"Vencido",AN193=0,"Vence hoy",AN193&lt;4,"Por vencer",AN193&gt;3,"Pendiente")</f>
        <v>#REF!</v>
      </c>
      <c r="AN193" s="166" t="e">
        <f>Y193-#REF!</f>
        <v>#REF!</v>
      </c>
      <c r="AQ193" s="165">
        <f t="shared" si="51"/>
        <v>11</v>
      </c>
      <c r="AR193" s="165">
        <f t="shared" si="52"/>
        <v>2022</v>
      </c>
      <c r="AS193" s="184">
        <f t="shared" si="53"/>
        <v>1</v>
      </c>
    </row>
    <row r="194" spans="1:45" ht="25.5" customHeight="1">
      <c r="A194" s="165" t="str">
        <f t="shared" ref="A194:A257" si="64">CONCATENATE(B194,"-",C194,D194)</f>
        <v>AU-QJ3399</v>
      </c>
      <c r="B194" s="164" t="s">
        <v>49</v>
      </c>
      <c r="C194" s="164" t="str">
        <f>IF(Q194=FILTROS!$G$2,"PT",IF(Q194=FILTROS!$G$3,"RC",IF(Q194=FILTROS!$G$4,"QJ",IF(Q194=FILTROS!$G$5,"FT",IF(Q194=FILTROS!$G$6,"STD","SIN ASIGNAR")))))</f>
        <v>QJ</v>
      </c>
      <c r="D194" s="164">
        <v>3399</v>
      </c>
      <c r="E194" s="165" t="s">
        <v>9</v>
      </c>
      <c r="F194" s="165" t="s">
        <v>82</v>
      </c>
      <c r="H194" s="169" t="s">
        <v>51</v>
      </c>
      <c r="I194" s="169">
        <v>1030561358</v>
      </c>
      <c r="J194" s="171" t="s">
        <v>291</v>
      </c>
      <c r="K194" s="169">
        <v>33</v>
      </c>
      <c r="L194" s="169">
        <v>3214879100</v>
      </c>
      <c r="M194" s="63" t="s">
        <v>292</v>
      </c>
      <c r="N194" s="165" t="s">
        <v>72</v>
      </c>
      <c r="O194" s="209" t="s">
        <v>73</v>
      </c>
      <c r="P194" s="169" t="s">
        <v>55</v>
      </c>
      <c r="Q194" s="169" t="s">
        <v>74</v>
      </c>
      <c r="R194" s="169" t="s">
        <v>57</v>
      </c>
      <c r="S194" s="165" t="s">
        <v>76</v>
      </c>
      <c r="T194" s="169" t="s">
        <v>90</v>
      </c>
      <c r="U194" s="165" t="s">
        <v>973</v>
      </c>
      <c r="V194" s="169" t="s">
        <v>60</v>
      </c>
      <c r="W194" s="170">
        <v>44866</v>
      </c>
      <c r="X194" s="169">
        <v>2</v>
      </c>
      <c r="Y194" s="170">
        <f t="shared" ref="Y194:Y222" si="65">WORKDAY.INTL(W194,X194,1)</f>
        <v>44868</v>
      </c>
      <c r="Z194" s="165" t="s">
        <v>79</v>
      </c>
      <c r="AA194" s="193">
        <v>44868</v>
      </c>
      <c r="AB194" s="168">
        <f t="shared" ref="AB194:AB257" si="66">IFERROR(AA194-W194,0)</f>
        <v>2</v>
      </c>
      <c r="AC194" s="167" t="str">
        <f t="shared" ref="AC194:AC257" si="67">IF(AB194&lt;=1,"OPORTUNA",IF(AB194&lt;-1,"0","NO OPORTUNA"))</f>
        <v>NO OPORTUNA</v>
      </c>
      <c r="AD194" s="165" t="str">
        <f t="shared" ref="AD194:AD257" si="68">IF(ISBLANK(AG194),AM194,"Cerrado")</f>
        <v>Cerrado</v>
      </c>
      <c r="AE194" s="248" t="s">
        <v>62</v>
      </c>
      <c r="AF194" s="169" t="s">
        <v>80</v>
      </c>
      <c r="AG194" s="242" t="s">
        <v>974</v>
      </c>
      <c r="AH194" s="170">
        <v>44868</v>
      </c>
      <c r="AI194" s="165">
        <f t="shared" ref="AI194:AI257" si="69">MONTH(AH194)</f>
        <v>11</v>
      </c>
      <c r="AJ194" s="166">
        <f t="shared" ref="AJ194:AJ257" si="70">AH194-W194</f>
        <v>2</v>
      </c>
      <c r="AK194" s="165" t="e">
        <f>IF(Y194&gt;=AH194,#REF!,#REF!)</f>
        <v>#REF!</v>
      </c>
      <c r="AM194" s="165" t="e" cm="1">
        <f t="array" ref="AM194">_xlfn.IFS(AN194&lt;0,"Vencido",AN194=0,"Vence hoy",AN194&lt;4,"Por vencer",AN194&gt;3,"Pendiente")</f>
        <v>#REF!</v>
      </c>
      <c r="AN194" s="166" t="e">
        <f>Y194-#REF!</f>
        <v>#REF!</v>
      </c>
      <c r="AQ194" s="165">
        <f t="shared" ref="AQ194:AQ257" si="71">MONTH(W194)</f>
        <v>11</v>
      </c>
      <c r="AR194" s="165">
        <f t="shared" ref="AR194:AR257" si="72">YEAR(W194)</f>
        <v>2022</v>
      </c>
      <c r="AS194" s="184">
        <f t="shared" ref="AS194:AS257" si="73">DAY(W194)</f>
        <v>1</v>
      </c>
    </row>
    <row r="195" spans="1:45" ht="25.5" customHeight="1">
      <c r="A195" s="165" t="str">
        <f t="shared" si="64"/>
        <v>AU-PT3400</v>
      </c>
      <c r="B195" s="164" t="s">
        <v>49</v>
      </c>
      <c r="C195" s="164" t="str">
        <f>IF(Q195=FILTROS!$G$2,"PT",IF(Q195=FILTROS!$G$3,"RC",IF(Q195=FILTROS!$G$4,"QJ",IF(Q195=FILTROS!$G$5,"FT",IF(Q195=FILTROS!$G$6,"STD","SIN ASIGNAR")))))</f>
        <v>PT</v>
      </c>
      <c r="D195" s="164">
        <v>3400</v>
      </c>
      <c r="E195" s="165" t="s">
        <v>9</v>
      </c>
      <c r="F195" s="165" t="s">
        <v>82</v>
      </c>
      <c r="H195" s="169" t="s">
        <v>51</v>
      </c>
      <c r="I195" s="169">
        <v>1033737218</v>
      </c>
      <c r="J195" s="171" t="s">
        <v>975</v>
      </c>
      <c r="K195" s="169">
        <v>31</v>
      </c>
      <c r="L195" s="169">
        <v>3132138501</v>
      </c>
      <c r="M195" s="63" t="s">
        <v>976</v>
      </c>
      <c r="N195" s="165" t="s">
        <v>112</v>
      </c>
      <c r="O195" s="209" t="s">
        <v>54</v>
      </c>
      <c r="P195" s="169" t="s">
        <v>55</v>
      </c>
      <c r="Q195" s="169" t="s">
        <v>84</v>
      </c>
      <c r="R195" s="169" t="s">
        <v>57</v>
      </c>
      <c r="S195" s="205" t="s">
        <v>89</v>
      </c>
      <c r="T195" s="169" t="s">
        <v>77</v>
      </c>
      <c r="U195" s="169" t="s">
        <v>977</v>
      </c>
      <c r="V195" s="169" t="s">
        <v>60</v>
      </c>
      <c r="W195" s="170">
        <v>44866</v>
      </c>
      <c r="X195" s="169">
        <v>3</v>
      </c>
      <c r="Y195" s="170">
        <f t="shared" si="65"/>
        <v>44869</v>
      </c>
      <c r="Z195" s="165" t="s">
        <v>100</v>
      </c>
      <c r="AB195" s="168">
        <f t="shared" si="66"/>
        <v>-44866</v>
      </c>
      <c r="AC195" s="167" t="str">
        <f t="shared" si="67"/>
        <v>OPORTUNA</v>
      </c>
      <c r="AD195" s="165" t="str">
        <f t="shared" ca="1" si="68"/>
        <v>Vencido</v>
      </c>
      <c r="AE195" s="248" t="s">
        <v>71</v>
      </c>
      <c r="AF195" s="169" t="s">
        <v>65</v>
      </c>
      <c r="AG195" s="232"/>
      <c r="AI195" s="165">
        <f t="shared" si="69"/>
        <v>1</v>
      </c>
      <c r="AJ195" s="166">
        <f t="shared" si="70"/>
        <v>-44866</v>
      </c>
      <c r="AK195" s="165" t="str">
        <f>IF(Y195&gt;=AH195,$AP$4,$AP$5)</f>
        <v>OPORTUNA</v>
      </c>
      <c r="AM195" s="165" t="str" cm="1">
        <f t="array" aca="1" ref="AM195" ca="1">_xlfn.IFS(AN195&lt;0,"Vencido",AN195=0,"Vence hoy",AN195&lt;4,"Por vencer",AN195&gt;3,"Pendiente")</f>
        <v>Vencido</v>
      </c>
      <c r="AN195" s="166">
        <f ca="1">Y195-$AP$2</f>
        <v>-7</v>
      </c>
      <c r="AQ195" s="165">
        <f t="shared" si="71"/>
        <v>11</v>
      </c>
      <c r="AR195" s="165">
        <f t="shared" si="72"/>
        <v>2022</v>
      </c>
      <c r="AS195" s="184">
        <f t="shared" si="73"/>
        <v>1</v>
      </c>
    </row>
    <row r="196" spans="1:45" ht="25.5" customHeight="1">
      <c r="A196" s="165" t="str">
        <f t="shared" si="64"/>
        <v>AU-QJ3401</v>
      </c>
      <c r="B196" s="164" t="s">
        <v>49</v>
      </c>
      <c r="C196" s="164" t="str">
        <f>IF(Q196=FILTROS!$G$2,"PT",IF(Q196=FILTROS!$G$3,"RC",IF(Q196=FILTROS!$G$4,"QJ",IF(Q196=FILTROS!$G$5,"FT",IF(Q196=FILTROS!$G$6,"STD","SIN ASIGNAR")))))</f>
        <v>QJ</v>
      </c>
      <c r="D196" s="164">
        <v>3401</v>
      </c>
      <c r="E196" s="165" t="s">
        <v>9</v>
      </c>
      <c r="F196" s="165" t="s">
        <v>50</v>
      </c>
      <c r="H196" s="169" t="s">
        <v>51</v>
      </c>
      <c r="I196" s="169">
        <v>37791046</v>
      </c>
      <c r="J196" s="171" t="s">
        <v>978</v>
      </c>
      <c r="K196" s="169">
        <v>74</v>
      </c>
      <c r="L196" s="169">
        <v>3045636119</v>
      </c>
      <c r="M196" s="63" t="s">
        <v>979</v>
      </c>
      <c r="N196" s="165" t="s">
        <v>127</v>
      </c>
      <c r="O196" s="209" t="s">
        <v>73</v>
      </c>
      <c r="P196" s="169" t="s">
        <v>55</v>
      </c>
      <c r="Q196" s="169" t="s">
        <v>74</v>
      </c>
      <c r="R196" s="169" t="s">
        <v>57</v>
      </c>
      <c r="S196" s="165" t="s">
        <v>157</v>
      </c>
      <c r="T196" s="169" t="s">
        <v>125</v>
      </c>
      <c r="U196" s="169" t="s">
        <v>980</v>
      </c>
      <c r="V196" s="169" t="s">
        <v>60</v>
      </c>
      <c r="W196" s="170">
        <v>44866</v>
      </c>
      <c r="X196" s="169">
        <v>2</v>
      </c>
      <c r="Y196" s="170">
        <f t="shared" si="65"/>
        <v>44868</v>
      </c>
      <c r="Z196" s="165" t="s">
        <v>79</v>
      </c>
      <c r="AA196" s="192">
        <v>44866</v>
      </c>
      <c r="AB196" s="168">
        <f t="shared" si="66"/>
        <v>0</v>
      </c>
      <c r="AC196" s="167" t="str">
        <f t="shared" si="67"/>
        <v>OPORTUNA</v>
      </c>
      <c r="AD196" s="165" t="e">
        <f t="shared" si="68"/>
        <v>#REF!</v>
      </c>
      <c r="AE196" s="249" t="s">
        <v>62</v>
      </c>
      <c r="AF196" s="169" t="s">
        <v>80</v>
      </c>
      <c r="AI196" s="165">
        <f t="shared" si="69"/>
        <v>1</v>
      </c>
      <c r="AJ196" s="166">
        <f t="shared" si="70"/>
        <v>-44866</v>
      </c>
      <c r="AK196" s="165" t="e">
        <f>IF(Y196&gt;=AH196,#REF!,#REF!)</f>
        <v>#REF!</v>
      </c>
      <c r="AM196" s="165" t="e" cm="1">
        <f t="array" ref="AM196">_xlfn.IFS(AN196&lt;0,"Vencido",AN196=0,"Vence hoy",AN196&lt;4,"Por vencer",AN196&gt;3,"Pendiente")</f>
        <v>#REF!</v>
      </c>
      <c r="AN196" s="166" t="e">
        <f>Y196-#REF!</f>
        <v>#REF!</v>
      </c>
      <c r="AQ196" s="165">
        <f t="shared" si="71"/>
        <v>11</v>
      </c>
      <c r="AR196" s="165">
        <f t="shared" si="72"/>
        <v>2022</v>
      </c>
      <c r="AS196" s="184">
        <f t="shared" si="73"/>
        <v>1</v>
      </c>
    </row>
    <row r="197" spans="1:45" ht="25.5" customHeight="1">
      <c r="A197" s="165" t="str">
        <f t="shared" si="64"/>
        <v>AU-QJ3402</v>
      </c>
      <c r="B197" s="164" t="s">
        <v>49</v>
      </c>
      <c r="C197" s="164" t="str">
        <f>IF(Q197=FILTROS!$G$2,"PT",IF(Q197=FILTROS!$G$3,"RC",IF(Q197=FILTROS!$G$4,"QJ",IF(Q197=FILTROS!$G$5,"FT",IF(Q197=FILTROS!$G$6,"STD","SIN ASIGNAR")))))</f>
        <v>QJ</v>
      </c>
      <c r="D197" s="164">
        <v>3402</v>
      </c>
      <c r="E197" s="165" t="s">
        <v>9</v>
      </c>
      <c r="F197" s="165" t="s">
        <v>50</v>
      </c>
      <c r="H197" s="169" t="s">
        <v>51</v>
      </c>
      <c r="I197" s="169">
        <v>20610421</v>
      </c>
      <c r="J197" s="171" t="s">
        <v>981</v>
      </c>
      <c r="K197" s="169">
        <v>76</v>
      </c>
      <c r="L197" s="169">
        <v>3134695386</v>
      </c>
      <c r="M197" s="63" t="s">
        <v>979</v>
      </c>
      <c r="N197" s="165" t="s">
        <v>127</v>
      </c>
      <c r="O197" s="209" t="s">
        <v>73</v>
      </c>
      <c r="P197" s="169" t="s">
        <v>55</v>
      </c>
      <c r="Q197" s="169" t="s">
        <v>74</v>
      </c>
      <c r="R197" s="169" t="s">
        <v>57</v>
      </c>
      <c r="S197" s="165" t="s">
        <v>76</v>
      </c>
      <c r="T197" s="169" t="s">
        <v>90</v>
      </c>
      <c r="U197" s="165" t="s">
        <v>982</v>
      </c>
      <c r="V197" s="169" t="s">
        <v>60</v>
      </c>
      <c r="W197" s="170">
        <v>44866</v>
      </c>
      <c r="X197" s="169">
        <v>2</v>
      </c>
      <c r="Y197" s="170">
        <f t="shared" si="65"/>
        <v>44868</v>
      </c>
      <c r="Z197" s="165" t="s">
        <v>79</v>
      </c>
      <c r="AA197" s="192">
        <v>44866</v>
      </c>
      <c r="AB197" s="168">
        <f t="shared" si="66"/>
        <v>0</v>
      </c>
      <c r="AC197" s="167" t="str">
        <f t="shared" si="67"/>
        <v>OPORTUNA</v>
      </c>
      <c r="AD197" s="165" t="e">
        <f t="shared" si="68"/>
        <v>#REF!</v>
      </c>
      <c r="AE197" s="249" t="s">
        <v>62</v>
      </c>
      <c r="AF197" s="169" t="s">
        <v>80</v>
      </c>
      <c r="AI197" s="165">
        <f t="shared" si="69"/>
        <v>1</v>
      </c>
      <c r="AJ197" s="166">
        <f t="shared" si="70"/>
        <v>-44866</v>
      </c>
      <c r="AK197" s="165" t="e">
        <f>IF(Y197&gt;=AH197,#REF!,#REF!)</f>
        <v>#REF!</v>
      </c>
      <c r="AM197" s="165" t="e" cm="1">
        <f t="array" ref="AM197">_xlfn.IFS(AN197&lt;0,"Vencido",AN197=0,"Vence hoy",AN197&lt;4,"Por vencer",AN197&gt;3,"Pendiente")</f>
        <v>#REF!</v>
      </c>
      <c r="AN197" s="166" t="e">
        <f>Y197-#REF!</f>
        <v>#REF!</v>
      </c>
      <c r="AQ197" s="165">
        <f t="shared" si="71"/>
        <v>11</v>
      </c>
      <c r="AR197" s="165">
        <f t="shared" si="72"/>
        <v>2022</v>
      </c>
      <c r="AS197" s="184">
        <f t="shared" si="73"/>
        <v>1</v>
      </c>
    </row>
    <row r="198" spans="1:45" ht="25.5" customHeight="1">
      <c r="A198" s="165" t="str">
        <f t="shared" si="64"/>
        <v>AU-PT3403</v>
      </c>
      <c r="B198" s="164" t="s">
        <v>49</v>
      </c>
      <c r="C198" s="164" t="str">
        <f>IF(Q198=FILTROS!$G$2,"PT",IF(Q198=FILTROS!$G$3,"RC",IF(Q198=FILTROS!$G$4,"QJ",IF(Q198=FILTROS!$G$5,"FT",IF(Q198=FILTROS!$G$6,"STD","SIN ASIGNAR")))))</f>
        <v>PT</v>
      </c>
      <c r="D198" s="164">
        <v>3403</v>
      </c>
      <c r="E198" s="165" t="s">
        <v>9</v>
      </c>
      <c r="F198" s="165" t="s">
        <v>92</v>
      </c>
      <c r="H198" s="169" t="s">
        <v>51</v>
      </c>
      <c r="I198" s="169">
        <v>21030986</v>
      </c>
      <c r="J198" s="171" t="s">
        <v>983</v>
      </c>
      <c r="K198" s="169">
        <v>80</v>
      </c>
      <c r="L198" s="169">
        <v>3174033652</v>
      </c>
      <c r="M198" s="63" t="s">
        <v>984</v>
      </c>
      <c r="N198" s="165" t="s">
        <v>72</v>
      </c>
      <c r="O198" s="209" t="s">
        <v>73</v>
      </c>
      <c r="P198" s="169" t="s">
        <v>55</v>
      </c>
      <c r="Q198" s="204" t="s">
        <v>84</v>
      </c>
      <c r="R198" s="169" t="s">
        <v>57</v>
      </c>
      <c r="S198" s="165" t="s">
        <v>89</v>
      </c>
      <c r="T198" s="169" t="s">
        <v>118</v>
      </c>
      <c r="U198" s="169" t="s">
        <v>985</v>
      </c>
      <c r="V198" s="169" t="s">
        <v>60</v>
      </c>
      <c r="W198" s="170">
        <v>44866</v>
      </c>
      <c r="X198" s="169">
        <v>2</v>
      </c>
      <c r="Y198" s="170">
        <f t="shared" si="65"/>
        <v>44868</v>
      </c>
      <c r="Z198" s="165" t="s">
        <v>79</v>
      </c>
      <c r="AA198" s="192">
        <v>44866</v>
      </c>
      <c r="AB198" s="168">
        <f t="shared" si="66"/>
        <v>0</v>
      </c>
      <c r="AC198" s="167" t="str">
        <f t="shared" si="67"/>
        <v>OPORTUNA</v>
      </c>
      <c r="AD198" s="165" t="e">
        <f t="shared" si="68"/>
        <v>#REF!</v>
      </c>
      <c r="AE198" s="248" t="s">
        <v>71</v>
      </c>
      <c r="AF198" s="169" t="s">
        <v>80</v>
      </c>
      <c r="AI198" s="165">
        <f t="shared" si="69"/>
        <v>1</v>
      </c>
      <c r="AJ198" s="166">
        <f t="shared" si="70"/>
        <v>-44866</v>
      </c>
      <c r="AK198" s="165" t="e">
        <f>IF(Y198&gt;=AH198,#REF!,#REF!)</f>
        <v>#REF!</v>
      </c>
      <c r="AM198" s="165" t="e" cm="1">
        <f t="array" ref="AM198">_xlfn.IFS(AN198&lt;0,"Vencido",AN198=0,"Vence hoy",AN198&lt;4,"Por vencer",AN198&gt;3,"Pendiente")</f>
        <v>#REF!</v>
      </c>
      <c r="AN198" s="166" t="e">
        <f>Y198-#REF!</f>
        <v>#REF!</v>
      </c>
      <c r="AQ198" s="165">
        <f t="shared" si="71"/>
        <v>11</v>
      </c>
      <c r="AR198" s="165">
        <f t="shared" si="72"/>
        <v>2022</v>
      </c>
      <c r="AS198" s="184">
        <f t="shared" si="73"/>
        <v>1</v>
      </c>
    </row>
    <row r="199" spans="1:45" ht="25.5" customHeight="1">
      <c r="A199" s="165" t="str">
        <f t="shared" si="64"/>
        <v>AU-STD3405</v>
      </c>
      <c r="B199" s="164" t="s">
        <v>49</v>
      </c>
      <c r="C199" s="164" t="str">
        <f>IF(Q199=FILTROS!$G$2,"PT",IF(Q199=FILTROS!$G$3,"RC",IF(Q199=FILTROS!$G$4,"QJ",IF(Q199=FILTROS!$G$5,"FT",IF(Q199=FILTROS!$G$6,"STD","SIN ASIGNAR")))))</f>
        <v>STD</v>
      </c>
      <c r="D199" s="164">
        <v>3405</v>
      </c>
      <c r="E199" s="165" t="s">
        <v>9</v>
      </c>
      <c r="F199" s="165" t="s">
        <v>92</v>
      </c>
      <c r="H199" s="169" t="s">
        <v>51</v>
      </c>
      <c r="I199" s="169">
        <v>39632005</v>
      </c>
      <c r="J199" s="171" t="s">
        <v>270</v>
      </c>
      <c r="K199" s="169">
        <v>61</v>
      </c>
      <c r="L199" s="169">
        <v>3123436289</v>
      </c>
      <c r="M199" s="63" t="s">
        <v>271</v>
      </c>
      <c r="N199" s="165" t="s">
        <v>72</v>
      </c>
      <c r="O199" s="209" t="s">
        <v>73</v>
      </c>
      <c r="P199" s="169" t="s">
        <v>55</v>
      </c>
      <c r="Q199" s="169" t="s">
        <v>56</v>
      </c>
      <c r="R199" s="169" t="s">
        <v>57</v>
      </c>
      <c r="S199" s="165" t="s">
        <v>58</v>
      </c>
      <c r="T199" s="169" t="s">
        <v>81</v>
      </c>
      <c r="U199" s="165" t="s">
        <v>989</v>
      </c>
      <c r="V199" s="169" t="s">
        <v>60</v>
      </c>
      <c r="W199" s="170">
        <v>44866</v>
      </c>
      <c r="X199" s="169">
        <v>2</v>
      </c>
      <c r="Y199" s="170">
        <f t="shared" si="65"/>
        <v>44868</v>
      </c>
      <c r="Z199" s="165" t="s">
        <v>79</v>
      </c>
      <c r="AB199" s="168">
        <f t="shared" si="66"/>
        <v>-44866</v>
      </c>
      <c r="AC199" s="167" t="str">
        <f t="shared" si="67"/>
        <v>OPORTUNA</v>
      </c>
      <c r="AD199" s="165" t="str">
        <f t="shared" si="68"/>
        <v>Cerrado</v>
      </c>
      <c r="AE199" s="248" t="s">
        <v>62</v>
      </c>
      <c r="AF199" s="169" t="s">
        <v>80</v>
      </c>
      <c r="AG199" s="198" t="s">
        <v>990</v>
      </c>
      <c r="AH199" s="170">
        <v>44869</v>
      </c>
      <c r="AI199" s="165">
        <f t="shared" si="69"/>
        <v>11</v>
      </c>
      <c r="AJ199" s="166">
        <f t="shared" si="70"/>
        <v>3</v>
      </c>
      <c r="AK199" s="165" t="e">
        <f>IF(Y199&gt;=AH199,#REF!,#REF!)</f>
        <v>#REF!</v>
      </c>
      <c r="AM199" s="165" t="e" cm="1">
        <f t="array" ref="AM199">_xlfn.IFS(AN199&lt;0,"Vencido",AN199=0,"Vence hoy",AN199&lt;4,"Por vencer",AN199&gt;3,"Pendiente")</f>
        <v>#REF!</v>
      </c>
      <c r="AN199" s="166" t="e">
        <f>Y199-#REF!</f>
        <v>#REF!</v>
      </c>
      <c r="AQ199" s="165">
        <f t="shared" si="71"/>
        <v>11</v>
      </c>
      <c r="AR199" s="165">
        <f t="shared" si="72"/>
        <v>2022</v>
      </c>
      <c r="AS199" s="184">
        <f t="shared" si="73"/>
        <v>1</v>
      </c>
    </row>
    <row r="200" spans="1:45" ht="25.5" customHeight="1">
      <c r="A200" s="165" t="str">
        <f t="shared" si="64"/>
        <v>AU-PT3406</v>
      </c>
      <c r="B200" s="164" t="s">
        <v>49</v>
      </c>
      <c r="C200" s="164" t="str">
        <f>IF(Q200=FILTROS!$G$2,"PT",IF(Q200=FILTROS!$G$3,"RC",IF(Q200=FILTROS!$G$4,"QJ",IF(Q200=FILTROS!$G$5,"FT",IF(Q200=FILTROS!$G$6,"STD","SIN ASIGNAR")))))</f>
        <v>PT</v>
      </c>
      <c r="D200" s="164">
        <v>3406</v>
      </c>
      <c r="E200" s="165" t="s">
        <v>9</v>
      </c>
      <c r="F200" s="165" t="s">
        <v>50</v>
      </c>
      <c r="H200" s="169" t="s">
        <v>51</v>
      </c>
      <c r="I200" s="169">
        <v>79351588</v>
      </c>
      <c r="J200" s="171" t="s">
        <v>223</v>
      </c>
      <c r="K200" s="169">
        <v>59</v>
      </c>
      <c r="L200" s="169">
        <v>3142324040</v>
      </c>
      <c r="M200" s="63" t="s">
        <v>804</v>
      </c>
      <c r="N200" s="165" t="s">
        <v>72</v>
      </c>
      <c r="O200" s="209" t="s">
        <v>73</v>
      </c>
      <c r="P200" s="169" t="s">
        <v>55</v>
      </c>
      <c r="Q200" s="169" t="s">
        <v>84</v>
      </c>
      <c r="R200" s="169" t="s">
        <v>57</v>
      </c>
      <c r="S200" s="165" t="s">
        <v>151</v>
      </c>
      <c r="T200" s="169" t="s">
        <v>152</v>
      </c>
      <c r="U200" s="169" t="s">
        <v>991</v>
      </c>
      <c r="V200" s="169" t="s">
        <v>60</v>
      </c>
      <c r="W200" s="170">
        <v>44866</v>
      </c>
      <c r="X200" s="169">
        <v>2</v>
      </c>
      <c r="Y200" s="170">
        <f t="shared" si="65"/>
        <v>44868</v>
      </c>
      <c r="Z200" s="165" t="s">
        <v>79</v>
      </c>
      <c r="AA200" s="192">
        <v>44868</v>
      </c>
      <c r="AB200" s="168">
        <f t="shared" si="66"/>
        <v>2</v>
      </c>
      <c r="AC200" s="167" t="str">
        <f t="shared" si="67"/>
        <v>NO OPORTUNA</v>
      </c>
      <c r="AD200" s="165" t="e">
        <f t="shared" si="68"/>
        <v>#REF!</v>
      </c>
      <c r="AE200" s="249" t="s">
        <v>62</v>
      </c>
      <c r="AF200" s="169" t="s">
        <v>80</v>
      </c>
      <c r="AI200" s="165">
        <f t="shared" si="69"/>
        <v>1</v>
      </c>
      <c r="AJ200" s="166">
        <f t="shared" si="70"/>
        <v>-44866</v>
      </c>
      <c r="AK200" s="165" t="e">
        <f>IF(Y200&gt;=AH200,#REF!,#REF!)</f>
        <v>#REF!</v>
      </c>
      <c r="AM200" s="165" t="e" cm="1">
        <f t="array" ref="AM200">_xlfn.IFS(AN200&lt;0,"Vencido",AN200=0,"Vence hoy",AN200&lt;4,"Por vencer",AN200&gt;3,"Pendiente")</f>
        <v>#REF!</v>
      </c>
      <c r="AN200" s="166" t="e">
        <f>Y200-#REF!</f>
        <v>#REF!</v>
      </c>
      <c r="AQ200" s="165">
        <f t="shared" si="71"/>
        <v>11</v>
      </c>
      <c r="AR200" s="165">
        <f t="shared" si="72"/>
        <v>2022</v>
      </c>
      <c r="AS200" s="184">
        <f t="shared" si="73"/>
        <v>1</v>
      </c>
    </row>
    <row r="201" spans="1:45" ht="25.5" customHeight="1">
      <c r="A201" s="165" t="str">
        <f t="shared" si="64"/>
        <v>AU-RC3407</v>
      </c>
      <c r="B201" s="164" t="s">
        <v>49</v>
      </c>
      <c r="C201" s="164" t="str">
        <f>IF(Q201=FILTROS!$G$2,"PT",IF(Q201=FILTROS!$G$3,"RC",IF(Q201=FILTROS!$G$4,"QJ",IF(Q201=FILTROS!$G$5,"FT",IF(Q201=FILTROS!$G$6,"STD","SIN ASIGNAR")))))</f>
        <v>RC</v>
      </c>
      <c r="D201" s="164">
        <v>3407</v>
      </c>
      <c r="E201" s="165" t="s">
        <v>9</v>
      </c>
      <c r="F201" s="165" t="s">
        <v>82</v>
      </c>
      <c r="H201" s="169" t="s">
        <v>51</v>
      </c>
      <c r="I201" s="169">
        <v>23265312</v>
      </c>
      <c r="J201" s="171" t="s">
        <v>992</v>
      </c>
      <c r="K201" s="169">
        <v>75</v>
      </c>
      <c r="L201" s="169">
        <v>3212623673</v>
      </c>
      <c r="M201" s="63" t="s">
        <v>993</v>
      </c>
      <c r="N201" s="165" t="s">
        <v>218</v>
      </c>
      <c r="O201" s="209" t="s">
        <v>192</v>
      </c>
      <c r="P201" s="169" t="s">
        <v>55</v>
      </c>
      <c r="Q201" s="169" t="s">
        <v>123</v>
      </c>
      <c r="R201" s="169" t="s">
        <v>57</v>
      </c>
      <c r="S201" s="165" t="s">
        <v>193</v>
      </c>
      <c r="T201" s="169" t="s">
        <v>194</v>
      </c>
      <c r="U201" s="169" t="s">
        <v>994</v>
      </c>
      <c r="V201" s="169" t="s">
        <v>60</v>
      </c>
      <c r="W201" s="170">
        <v>44866</v>
      </c>
      <c r="X201" s="169">
        <v>3</v>
      </c>
      <c r="Y201" s="170">
        <f t="shared" si="65"/>
        <v>44869</v>
      </c>
      <c r="Z201" s="165" t="s">
        <v>202</v>
      </c>
      <c r="AA201" s="170">
        <v>44869</v>
      </c>
      <c r="AB201" s="168">
        <f t="shared" si="66"/>
        <v>3</v>
      </c>
      <c r="AC201" s="167" t="str">
        <f t="shared" si="67"/>
        <v>NO OPORTUNA</v>
      </c>
      <c r="AD201" s="165" t="str">
        <f t="shared" si="68"/>
        <v>Cerrado</v>
      </c>
      <c r="AE201" s="248" t="s">
        <v>62</v>
      </c>
      <c r="AF201" s="169" t="s">
        <v>66</v>
      </c>
      <c r="AG201" s="165" t="s">
        <v>995</v>
      </c>
      <c r="AH201" s="170">
        <v>44869</v>
      </c>
      <c r="AI201" s="165">
        <f t="shared" si="69"/>
        <v>11</v>
      </c>
      <c r="AJ201" s="166">
        <f t="shared" si="70"/>
        <v>3</v>
      </c>
      <c r="AK201" s="165" t="e">
        <f>IF(Y201&gt;=AH201,#REF!,#REF!)</f>
        <v>#REF!</v>
      </c>
      <c r="AM201" s="165" t="e" cm="1">
        <f t="array" ref="AM201">_xlfn.IFS(AN201&lt;0,"Vencido",AN201=0,"Vence hoy",AN201&lt;4,"Por vencer",AN201&gt;3,"Pendiente")</f>
        <v>#REF!</v>
      </c>
      <c r="AN201" s="166" t="e">
        <f>Y201-#REF!</f>
        <v>#REF!</v>
      </c>
      <c r="AQ201" s="165">
        <f t="shared" si="71"/>
        <v>11</v>
      </c>
      <c r="AR201" s="165">
        <f t="shared" si="72"/>
        <v>2022</v>
      </c>
      <c r="AS201" s="184">
        <f t="shared" si="73"/>
        <v>1</v>
      </c>
    </row>
    <row r="202" spans="1:45" ht="25.5" customHeight="1">
      <c r="A202" s="165" t="str">
        <f t="shared" si="64"/>
        <v>AU-QJ3408</v>
      </c>
      <c r="B202" s="164" t="s">
        <v>49</v>
      </c>
      <c r="C202" s="164" t="str">
        <f>IF(Q202=FILTROS!$G$2,"PT",IF(Q202=FILTROS!$G$3,"RC",IF(Q202=FILTROS!$G$4,"QJ",IF(Q202=FILTROS!$G$5,"FT",IF(Q202=FILTROS!$G$6,"STD","SIN ASIGNAR")))))</f>
        <v>QJ</v>
      </c>
      <c r="D202" s="164">
        <v>3408</v>
      </c>
      <c r="E202" s="165" t="s">
        <v>9</v>
      </c>
      <c r="F202" s="165" t="s">
        <v>82</v>
      </c>
      <c r="H202" s="169" t="s">
        <v>51</v>
      </c>
      <c r="I202" s="169">
        <v>35467577</v>
      </c>
      <c r="J202" s="171" t="s">
        <v>996</v>
      </c>
      <c r="K202" s="169">
        <v>66</v>
      </c>
      <c r="L202" s="169">
        <v>3174250372</v>
      </c>
      <c r="M202" s="63" t="s">
        <v>997</v>
      </c>
      <c r="N202" s="165" t="s">
        <v>127</v>
      </c>
      <c r="O202" s="209" t="s">
        <v>73</v>
      </c>
      <c r="P202" s="169" t="s">
        <v>55</v>
      </c>
      <c r="Q202" s="169" t="s">
        <v>74</v>
      </c>
      <c r="R202" s="169" t="s">
        <v>57</v>
      </c>
      <c r="S202" s="205" t="s">
        <v>174</v>
      </c>
      <c r="T202" s="169" t="s">
        <v>130</v>
      </c>
      <c r="U202" s="204" t="s">
        <v>998</v>
      </c>
      <c r="V202" s="169" t="s">
        <v>60</v>
      </c>
      <c r="W202" s="170">
        <v>44866</v>
      </c>
      <c r="X202" s="169">
        <v>2</v>
      </c>
      <c r="Y202" s="170">
        <f t="shared" si="65"/>
        <v>44868</v>
      </c>
      <c r="Z202" s="165" t="s">
        <v>79</v>
      </c>
      <c r="AA202" s="193">
        <v>44867</v>
      </c>
      <c r="AB202" s="168">
        <f t="shared" si="66"/>
        <v>1</v>
      </c>
      <c r="AC202" s="167" t="str">
        <f t="shared" si="67"/>
        <v>OPORTUNA</v>
      </c>
      <c r="AD202" s="165" t="str">
        <f t="shared" si="68"/>
        <v>Cerrado</v>
      </c>
      <c r="AE202" s="248" t="s">
        <v>71</v>
      </c>
      <c r="AF202" s="169" t="s">
        <v>80</v>
      </c>
      <c r="AG202" s="239" t="s">
        <v>999</v>
      </c>
      <c r="AH202" s="170">
        <v>44869</v>
      </c>
      <c r="AI202" s="165">
        <f t="shared" si="69"/>
        <v>11</v>
      </c>
      <c r="AJ202" s="166">
        <f t="shared" si="70"/>
        <v>3</v>
      </c>
      <c r="AK202" s="165" t="e">
        <f>IF(Y202&gt;=AH202,#REF!,#REF!)</f>
        <v>#REF!</v>
      </c>
      <c r="AM202" s="165" t="e" cm="1">
        <f t="array" ref="AM202">_xlfn.IFS(AN202&lt;0,"Vencido",AN202=0,"Vence hoy",AN202&lt;4,"Por vencer",AN202&gt;3,"Pendiente")</f>
        <v>#REF!</v>
      </c>
      <c r="AN202" s="166" t="e">
        <f>Y202-#REF!</f>
        <v>#REF!</v>
      </c>
      <c r="AQ202" s="165">
        <f t="shared" si="71"/>
        <v>11</v>
      </c>
      <c r="AR202" s="165">
        <f t="shared" si="72"/>
        <v>2022</v>
      </c>
      <c r="AS202" s="184">
        <f t="shared" si="73"/>
        <v>1</v>
      </c>
    </row>
    <row r="203" spans="1:45" ht="25.5" customHeight="1">
      <c r="A203" s="165" t="str">
        <f t="shared" si="64"/>
        <v>AU-PT3409</v>
      </c>
      <c r="B203" s="164" t="s">
        <v>49</v>
      </c>
      <c r="C203" s="164" t="str">
        <f>IF(Q203=FILTROS!$G$2,"PT",IF(Q203=FILTROS!$G$3,"RC",IF(Q203=FILTROS!$G$4,"QJ",IF(Q203=FILTROS!$G$5,"FT",IF(Q203=FILTROS!$G$6,"STD","SIN ASIGNAR")))))</f>
        <v>PT</v>
      </c>
      <c r="D203" s="164">
        <v>3409</v>
      </c>
      <c r="E203" s="165" t="s">
        <v>9</v>
      </c>
      <c r="F203" s="165" t="s">
        <v>50</v>
      </c>
      <c r="H203" s="169" t="s">
        <v>51</v>
      </c>
      <c r="I203" s="169">
        <v>82394951</v>
      </c>
      <c r="J203" s="171" t="s">
        <v>1000</v>
      </c>
      <c r="K203" s="169">
        <v>42</v>
      </c>
      <c r="L203" s="169">
        <v>3223181939</v>
      </c>
      <c r="M203" s="63" t="s">
        <v>1001</v>
      </c>
      <c r="N203" s="165" t="s">
        <v>112</v>
      </c>
      <c r="O203" s="209" t="s">
        <v>54</v>
      </c>
      <c r="P203" s="169" t="s">
        <v>55</v>
      </c>
      <c r="Q203" s="169" t="s">
        <v>84</v>
      </c>
      <c r="R203" s="169" t="s">
        <v>57</v>
      </c>
      <c r="S203" s="165" t="s">
        <v>217</v>
      </c>
      <c r="T203" s="169" t="s">
        <v>86</v>
      </c>
      <c r="U203" s="169" t="s">
        <v>1002</v>
      </c>
      <c r="V203" s="169" t="s">
        <v>60</v>
      </c>
      <c r="W203" s="170">
        <v>44866</v>
      </c>
      <c r="X203" s="169">
        <v>3</v>
      </c>
      <c r="Y203" s="170">
        <f t="shared" si="65"/>
        <v>44869</v>
      </c>
      <c r="Z203" s="165" t="s">
        <v>61</v>
      </c>
      <c r="AA203" s="203"/>
      <c r="AB203" s="168">
        <f t="shared" si="66"/>
        <v>-44866</v>
      </c>
      <c r="AC203" s="167" t="str">
        <f t="shared" si="67"/>
        <v>OPORTUNA</v>
      </c>
      <c r="AD203" s="165" t="str">
        <f t="shared" si="68"/>
        <v>Cerrado</v>
      </c>
      <c r="AE203" s="248" t="s">
        <v>71</v>
      </c>
      <c r="AF203" s="169" t="s">
        <v>87</v>
      </c>
      <c r="AG203" s="169" t="s">
        <v>177</v>
      </c>
      <c r="AH203" s="170">
        <v>44869</v>
      </c>
      <c r="AI203" s="165">
        <f t="shared" si="69"/>
        <v>11</v>
      </c>
      <c r="AJ203" s="166">
        <f t="shared" si="70"/>
        <v>3</v>
      </c>
      <c r="AK203" s="165" t="str">
        <f>IF(Y203&gt;=AH203,$AP$4,$AP$5)</f>
        <v>OPORTUNA</v>
      </c>
      <c r="AM203" s="165" t="str" cm="1">
        <f t="array" aca="1" ref="AM203" ca="1">_xlfn.IFS(AN203&lt;0,"Vencido",AN203=0,"Vence hoy",AN203&lt;4,"Por vencer",AN203&gt;3,"Pendiente")</f>
        <v>Vencido</v>
      </c>
      <c r="AN203" s="166">
        <f ca="1">Y203-$AP$2</f>
        <v>-7</v>
      </c>
      <c r="AQ203" s="165">
        <f t="shared" si="71"/>
        <v>11</v>
      </c>
      <c r="AR203" s="165">
        <f t="shared" si="72"/>
        <v>2022</v>
      </c>
      <c r="AS203" s="184">
        <f t="shared" si="73"/>
        <v>1</v>
      </c>
    </row>
    <row r="204" spans="1:45" ht="25.5" customHeight="1">
      <c r="A204" s="165" t="str">
        <f t="shared" si="64"/>
        <v>AU-RC3410</v>
      </c>
      <c r="B204" s="164" t="s">
        <v>49</v>
      </c>
      <c r="C204" s="164" t="str">
        <f>IF(Q204=FILTROS!$G$2,"PT",IF(Q204=FILTROS!$G$3,"RC",IF(Q204=FILTROS!$G$4,"QJ",IF(Q204=FILTROS!$G$5,"FT",IF(Q204=FILTROS!$G$6,"STD","SIN ASIGNAR")))))</f>
        <v>RC</v>
      </c>
      <c r="D204" s="164">
        <v>3410</v>
      </c>
      <c r="E204" s="165" t="s">
        <v>9</v>
      </c>
      <c r="F204" s="165" t="s">
        <v>82</v>
      </c>
      <c r="H204" s="169" t="s">
        <v>51</v>
      </c>
      <c r="I204" s="169">
        <v>51771762</v>
      </c>
      <c r="J204" s="171" t="s">
        <v>261</v>
      </c>
      <c r="K204" s="169">
        <v>63</v>
      </c>
      <c r="L204" s="169">
        <v>3115339252</v>
      </c>
      <c r="M204" s="63" t="s">
        <v>262</v>
      </c>
      <c r="N204" s="165" t="s">
        <v>72</v>
      </c>
      <c r="O204" s="209" t="s">
        <v>73</v>
      </c>
      <c r="P204" s="169" t="s">
        <v>55</v>
      </c>
      <c r="Q204" s="169" t="s">
        <v>123</v>
      </c>
      <c r="R204" s="169" t="s">
        <v>57</v>
      </c>
      <c r="S204" s="165" t="s">
        <v>124</v>
      </c>
      <c r="T204" s="169" t="s">
        <v>125</v>
      </c>
      <c r="U204" s="169" t="s">
        <v>1003</v>
      </c>
      <c r="V204" s="169" t="s">
        <v>60</v>
      </c>
      <c r="W204" s="170">
        <v>44866</v>
      </c>
      <c r="X204" s="169">
        <v>2</v>
      </c>
      <c r="Y204" s="170">
        <f t="shared" si="65"/>
        <v>44868</v>
      </c>
      <c r="Z204" s="165" t="s">
        <v>79</v>
      </c>
      <c r="AA204" s="193">
        <v>44867</v>
      </c>
      <c r="AB204" s="168">
        <f t="shared" si="66"/>
        <v>1</v>
      </c>
      <c r="AC204" s="167" t="str">
        <f t="shared" si="67"/>
        <v>OPORTUNA</v>
      </c>
      <c r="AD204" s="165" t="str">
        <f t="shared" si="68"/>
        <v>Cerrado</v>
      </c>
      <c r="AE204" s="248" t="s">
        <v>71</v>
      </c>
      <c r="AF204" s="169" t="s">
        <v>80</v>
      </c>
      <c r="AG204" s="238" t="s">
        <v>1004</v>
      </c>
      <c r="AH204" s="170">
        <v>44869</v>
      </c>
      <c r="AI204" s="165">
        <f t="shared" si="69"/>
        <v>11</v>
      </c>
      <c r="AJ204" s="166">
        <f t="shared" si="70"/>
        <v>3</v>
      </c>
      <c r="AK204" s="165" t="e">
        <f>IF(Y204&gt;=AH204,#REF!,#REF!)</f>
        <v>#REF!</v>
      </c>
      <c r="AM204" s="165" t="e" cm="1">
        <f t="array" ref="AM204">_xlfn.IFS(AN204&lt;0,"Vencido",AN204=0,"Vence hoy",AN204&lt;4,"Por vencer",AN204&gt;3,"Pendiente")</f>
        <v>#REF!</v>
      </c>
      <c r="AN204" s="166" t="e">
        <f>Y204-#REF!</f>
        <v>#REF!</v>
      </c>
      <c r="AQ204" s="165">
        <f t="shared" si="71"/>
        <v>11</v>
      </c>
      <c r="AR204" s="165">
        <f t="shared" si="72"/>
        <v>2022</v>
      </c>
      <c r="AS204" s="184">
        <f t="shared" si="73"/>
        <v>1</v>
      </c>
    </row>
    <row r="205" spans="1:45" ht="25.5" customHeight="1">
      <c r="A205" s="165" t="str">
        <f t="shared" si="64"/>
        <v>AU-STD3411</v>
      </c>
      <c r="B205" s="164" t="s">
        <v>49</v>
      </c>
      <c r="C205" s="164" t="str">
        <f>IF(Q205=FILTROS!$G$2,"PT",IF(Q205=FILTROS!$G$3,"RC",IF(Q205=FILTROS!$G$4,"QJ",IF(Q205=FILTROS!$G$5,"FT",IF(Q205=FILTROS!$G$6,"STD","SIN ASIGNAR")))))</f>
        <v>STD</v>
      </c>
      <c r="D205" s="164">
        <v>3411</v>
      </c>
      <c r="E205" s="165" t="s">
        <v>9</v>
      </c>
      <c r="F205" s="165" t="s">
        <v>92</v>
      </c>
      <c r="H205" s="169" t="s">
        <v>51</v>
      </c>
      <c r="I205" s="169">
        <v>41319915</v>
      </c>
      <c r="J205" s="171" t="s">
        <v>1005</v>
      </c>
      <c r="K205" s="169">
        <v>92</v>
      </c>
      <c r="L205" s="169">
        <v>3118419184</v>
      </c>
      <c r="M205" s="63" t="s">
        <v>1006</v>
      </c>
      <c r="N205" s="165" t="s">
        <v>218</v>
      </c>
      <c r="O205" s="209" t="s">
        <v>73</v>
      </c>
      <c r="P205" s="169" t="s">
        <v>55</v>
      </c>
      <c r="Q205" s="204" t="s">
        <v>56</v>
      </c>
      <c r="R205" s="169" t="s">
        <v>57</v>
      </c>
      <c r="S205" s="165" t="s">
        <v>140</v>
      </c>
      <c r="T205" s="169" t="s">
        <v>90</v>
      </c>
      <c r="U205" s="165" t="s">
        <v>1007</v>
      </c>
      <c r="V205" s="169" t="s">
        <v>60</v>
      </c>
      <c r="W205" s="170">
        <v>44866</v>
      </c>
      <c r="X205" s="169">
        <v>2</v>
      </c>
      <c r="Y205" s="170">
        <f t="shared" si="65"/>
        <v>44868</v>
      </c>
      <c r="Z205" s="165" t="s">
        <v>79</v>
      </c>
      <c r="AA205" s="193">
        <v>44867</v>
      </c>
      <c r="AB205" s="168">
        <f t="shared" si="66"/>
        <v>1</v>
      </c>
      <c r="AC205" s="167" t="str">
        <f t="shared" si="67"/>
        <v>OPORTUNA</v>
      </c>
      <c r="AD205" s="165" t="str">
        <f t="shared" si="68"/>
        <v>Cerrado</v>
      </c>
      <c r="AE205" s="248" t="s">
        <v>71</v>
      </c>
      <c r="AF205" s="169" t="s">
        <v>170</v>
      </c>
      <c r="AG205" s="169" t="s">
        <v>1008</v>
      </c>
      <c r="AH205" s="170">
        <v>44867</v>
      </c>
      <c r="AI205" s="165">
        <f t="shared" si="69"/>
        <v>11</v>
      </c>
      <c r="AJ205" s="166">
        <f t="shared" si="70"/>
        <v>1</v>
      </c>
      <c r="AK205" s="165" t="e">
        <f>IF(Y205&gt;=AH205,#REF!,#REF!)</f>
        <v>#REF!</v>
      </c>
      <c r="AM205" s="165" t="e" cm="1">
        <f t="array" ref="AM205">_xlfn.IFS(AN205&lt;0,"Vencido",AN205=0,"Vence hoy",AN205&lt;4,"Por vencer",AN205&gt;3,"Pendiente")</f>
        <v>#REF!</v>
      </c>
      <c r="AN205" s="166" t="e">
        <f>Y205-#REF!</f>
        <v>#REF!</v>
      </c>
      <c r="AQ205" s="165">
        <f t="shared" si="71"/>
        <v>11</v>
      </c>
      <c r="AR205" s="165">
        <f t="shared" si="72"/>
        <v>2022</v>
      </c>
      <c r="AS205" s="184">
        <f t="shared" si="73"/>
        <v>1</v>
      </c>
    </row>
    <row r="206" spans="1:45" ht="25.5" customHeight="1">
      <c r="A206" s="165" t="str">
        <f t="shared" si="64"/>
        <v>AU-STD3412</v>
      </c>
      <c r="B206" s="164" t="s">
        <v>49</v>
      </c>
      <c r="C206" s="164" t="str">
        <f>IF(Q206=FILTROS!$G$2,"PT",IF(Q206=FILTROS!$G$3,"RC",IF(Q206=FILTROS!$G$4,"QJ",IF(Q206=FILTROS!$G$5,"FT",IF(Q206=FILTROS!$G$6,"STD","SIN ASIGNAR")))))</f>
        <v>STD</v>
      </c>
      <c r="D206" s="164">
        <v>3412</v>
      </c>
      <c r="E206" s="165" t="s">
        <v>9</v>
      </c>
      <c r="F206" s="165" t="s">
        <v>50</v>
      </c>
      <c r="H206" s="169" t="s">
        <v>51</v>
      </c>
      <c r="I206" s="169">
        <v>74751391</v>
      </c>
      <c r="J206" s="171" t="s">
        <v>1009</v>
      </c>
      <c r="K206" s="169">
        <v>0</v>
      </c>
      <c r="L206" s="169">
        <v>3132835328</v>
      </c>
      <c r="M206" s="218" t="s">
        <v>1010</v>
      </c>
      <c r="N206" s="165" t="s">
        <v>83</v>
      </c>
      <c r="O206" s="214" t="s">
        <v>54</v>
      </c>
      <c r="P206" s="169" t="s">
        <v>55</v>
      </c>
      <c r="Q206" s="169" t="s">
        <v>56</v>
      </c>
      <c r="R206" s="169" t="s">
        <v>57</v>
      </c>
      <c r="S206" s="165" t="s">
        <v>58</v>
      </c>
      <c r="T206" s="169" t="s">
        <v>1011</v>
      </c>
      <c r="U206" s="169" t="s">
        <v>1012</v>
      </c>
      <c r="V206" s="169" t="s">
        <v>60</v>
      </c>
      <c r="W206" s="170">
        <v>44866</v>
      </c>
      <c r="X206" s="169">
        <v>3</v>
      </c>
      <c r="Y206" s="170">
        <f t="shared" si="65"/>
        <v>44869</v>
      </c>
      <c r="Z206" s="165" t="s">
        <v>61</v>
      </c>
      <c r="AB206" s="168">
        <f t="shared" si="66"/>
        <v>-44866</v>
      </c>
      <c r="AC206" s="167" t="str">
        <f t="shared" si="67"/>
        <v>OPORTUNA</v>
      </c>
      <c r="AD206" s="165" t="str">
        <f t="shared" si="68"/>
        <v>Cerrado</v>
      </c>
      <c r="AE206" s="247" t="s">
        <v>71</v>
      </c>
      <c r="AF206" s="169" t="s">
        <v>296</v>
      </c>
      <c r="AG206" s="169" t="s">
        <v>1013</v>
      </c>
      <c r="AH206" s="170">
        <v>44868</v>
      </c>
      <c r="AI206" s="165">
        <f t="shared" si="69"/>
        <v>11</v>
      </c>
      <c r="AJ206" s="166">
        <f t="shared" si="70"/>
        <v>2</v>
      </c>
      <c r="AK206" s="165" t="str">
        <f t="shared" ref="AK206:AK221" si="74">IF(Y206&gt;=AH206,$AP$4,$AP$5)</f>
        <v>OPORTUNA</v>
      </c>
      <c r="AM206" s="165" t="str" cm="1">
        <f t="array" aca="1" ref="AM206" ca="1">_xlfn.IFS(AN206&lt;0,"Vencido",AN206=0,"Vence hoy",AN206&lt;4,"Por vencer",AN206&gt;3,"Pendiente")</f>
        <v>Vencido</v>
      </c>
      <c r="AN206" s="166">
        <f t="shared" ref="AN206:AN221" ca="1" si="75">Y206-$AP$2</f>
        <v>-7</v>
      </c>
      <c r="AQ206" s="165">
        <f t="shared" si="71"/>
        <v>11</v>
      </c>
      <c r="AR206" s="165">
        <f t="shared" si="72"/>
        <v>2022</v>
      </c>
      <c r="AS206" s="184">
        <f t="shared" si="73"/>
        <v>1</v>
      </c>
    </row>
    <row r="207" spans="1:45" ht="25.5" customHeight="1">
      <c r="A207" s="165" t="str">
        <f t="shared" si="64"/>
        <v>AU-PT3413</v>
      </c>
      <c r="B207" s="164" t="s">
        <v>49</v>
      </c>
      <c r="C207" s="164" t="str">
        <f>IF(Q207=FILTROS!$G$2,"PT",IF(Q207=FILTROS!$G$3,"RC",IF(Q207=FILTROS!$G$4,"QJ",IF(Q207=FILTROS!$G$5,"FT",IF(Q207=FILTROS!$G$6,"STD","SIN ASIGNAR")))))</f>
        <v>PT</v>
      </c>
      <c r="D207" s="164">
        <v>3413</v>
      </c>
      <c r="E207" s="165" t="s">
        <v>9</v>
      </c>
      <c r="F207" s="165" t="s">
        <v>50</v>
      </c>
      <c r="H207" s="169" t="s">
        <v>51</v>
      </c>
      <c r="I207" s="169">
        <v>83220977</v>
      </c>
      <c r="J207" s="171" t="s">
        <v>1014</v>
      </c>
      <c r="K207" s="169">
        <v>0</v>
      </c>
      <c r="L207" s="169">
        <v>0</v>
      </c>
      <c r="M207" s="218" t="s">
        <v>1015</v>
      </c>
      <c r="N207" s="165" t="s">
        <v>146</v>
      </c>
      <c r="O207" s="214" t="s">
        <v>54</v>
      </c>
      <c r="P207" s="169" t="s">
        <v>55</v>
      </c>
      <c r="Q207" s="169" t="s">
        <v>84</v>
      </c>
      <c r="R207" s="169" t="s">
        <v>57</v>
      </c>
      <c r="S207" s="165" t="s">
        <v>240</v>
      </c>
      <c r="T207" s="169" t="s">
        <v>241</v>
      </c>
      <c r="U207" s="169" t="s">
        <v>1016</v>
      </c>
      <c r="V207" s="169" t="s">
        <v>60</v>
      </c>
      <c r="W207" s="170">
        <v>44866</v>
      </c>
      <c r="X207" s="169">
        <v>3</v>
      </c>
      <c r="Y207" s="170">
        <f t="shared" si="65"/>
        <v>44869</v>
      </c>
      <c r="Z207" s="165" t="s">
        <v>61</v>
      </c>
      <c r="AB207" s="168">
        <f t="shared" si="66"/>
        <v>-44866</v>
      </c>
      <c r="AC207" s="167" t="str">
        <f t="shared" si="67"/>
        <v>OPORTUNA</v>
      </c>
      <c r="AD207" s="165" t="str">
        <f t="shared" si="68"/>
        <v>Cerrado</v>
      </c>
      <c r="AE207" s="247" t="s">
        <v>71</v>
      </c>
      <c r="AF207" s="169" t="s">
        <v>296</v>
      </c>
      <c r="AG207" s="169" t="s">
        <v>1017</v>
      </c>
      <c r="AH207" s="170">
        <v>44868</v>
      </c>
      <c r="AI207" s="165">
        <f t="shared" si="69"/>
        <v>11</v>
      </c>
      <c r="AJ207" s="166">
        <f t="shared" si="70"/>
        <v>2</v>
      </c>
      <c r="AK207" s="165" t="str">
        <f t="shared" si="74"/>
        <v>OPORTUNA</v>
      </c>
      <c r="AM207" s="165" t="str" cm="1">
        <f t="array" aca="1" ref="AM207" ca="1">_xlfn.IFS(AN207&lt;0,"Vencido",AN207=0,"Vence hoy",AN207&lt;4,"Por vencer",AN207&gt;3,"Pendiente")</f>
        <v>Vencido</v>
      </c>
      <c r="AN207" s="166">
        <f t="shared" ca="1" si="75"/>
        <v>-7</v>
      </c>
      <c r="AQ207" s="165">
        <f t="shared" si="71"/>
        <v>11</v>
      </c>
      <c r="AR207" s="165">
        <f t="shared" si="72"/>
        <v>2022</v>
      </c>
      <c r="AS207" s="184">
        <f t="shared" si="73"/>
        <v>1</v>
      </c>
    </row>
    <row r="208" spans="1:45" ht="25.5" customHeight="1">
      <c r="A208" s="165" t="str">
        <f t="shared" si="64"/>
        <v>AU-FT3414</v>
      </c>
      <c r="B208" s="164" t="s">
        <v>49</v>
      </c>
      <c r="C208" s="164" t="str">
        <f>IF(Q208=FILTROS!$G$2,"PT",IF(Q208=FILTROS!$G$3,"RC",IF(Q208=FILTROS!$G$4,"QJ",IF(Q208=FILTROS!$G$5,"FT",IF(Q208=FILTROS!$G$6,"STD","SIN ASIGNAR")))))</f>
        <v>FT</v>
      </c>
      <c r="D208" s="164">
        <v>3414</v>
      </c>
      <c r="E208" s="165" t="s">
        <v>113</v>
      </c>
      <c r="F208" s="165" t="s">
        <v>82</v>
      </c>
      <c r="H208" s="169" t="s">
        <v>51</v>
      </c>
      <c r="I208" s="169">
        <v>41378035</v>
      </c>
      <c r="J208" s="171" t="s">
        <v>275</v>
      </c>
      <c r="K208" s="169">
        <v>76</v>
      </c>
      <c r="L208" s="169">
        <v>3213198914</v>
      </c>
      <c r="M208" s="63" t="s">
        <v>276</v>
      </c>
      <c r="N208" s="165" t="s">
        <v>142</v>
      </c>
      <c r="O208" s="209" t="s">
        <v>54</v>
      </c>
      <c r="P208" s="169" t="s">
        <v>55</v>
      </c>
      <c r="Q208" s="169" t="s">
        <v>210</v>
      </c>
      <c r="R208" s="169" t="s">
        <v>57</v>
      </c>
      <c r="S208" s="165" t="s">
        <v>210</v>
      </c>
      <c r="T208" s="169" t="s">
        <v>111</v>
      </c>
      <c r="U208" s="169" t="s">
        <v>1018</v>
      </c>
      <c r="V208" s="169" t="s">
        <v>60</v>
      </c>
      <c r="W208" s="170">
        <v>44866</v>
      </c>
      <c r="X208" s="169">
        <v>3</v>
      </c>
      <c r="Y208" s="170">
        <f t="shared" si="65"/>
        <v>44869</v>
      </c>
      <c r="Z208" s="165" t="s">
        <v>61</v>
      </c>
      <c r="AB208" s="168">
        <f t="shared" si="66"/>
        <v>-44866</v>
      </c>
      <c r="AC208" s="167" t="str">
        <f t="shared" si="67"/>
        <v>OPORTUNA</v>
      </c>
      <c r="AD208" s="165" t="str">
        <f t="shared" si="68"/>
        <v>Cerrado</v>
      </c>
      <c r="AE208" s="248" t="s">
        <v>71</v>
      </c>
      <c r="AF208" s="169" t="s">
        <v>63</v>
      </c>
      <c r="AG208" s="186" t="s">
        <v>1019</v>
      </c>
      <c r="AH208" s="189">
        <v>44868</v>
      </c>
      <c r="AI208" s="165">
        <f t="shared" si="69"/>
        <v>11</v>
      </c>
      <c r="AJ208" s="166">
        <f t="shared" si="70"/>
        <v>2</v>
      </c>
      <c r="AK208" s="165" t="str">
        <f t="shared" si="74"/>
        <v>OPORTUNA</v>
      </c>
      <c r="AM208" s="165" t="str" cm="1">
        <f t="array" aca="1" ref="AM208" ca="1">_xlfn.IFS(AN208&lt;0,"Vencido",AN208=0,"Vence hoy",AN208&lt;4,"Por vencer",AN208&gt;3,"Pendiente")</f>
        <v>Vencido</v>
      </c>
      <c r="AN208" s="166">
        <f t="shared" ca="1" si="75"/>
        <v>-7</v>
      </c>
      <c r="AQ208" s="165">
        <f t="shared" si="71"/>
        <v>11</v>
      </c>
      <c r="AR208" s="165">
        <f t="shared" si="72"/>
        <v>2022</v>
      </c>
      <c r="AS208" s="184">
        <f t="shared" si="73"/>
        <v>1</v>
      </c>
    </row>
    <row r="209" spans="1:45" ht="25.5" customHeight="1">
      <c r="A209" s="165" t="str">
        <f t="shared" si="64"/>
        <v>AU-FT3415</v>
      </c>
      <c r="B209" s="164" t="s">
        <v>49</v>
      </c>
      <c r="C209" s="164" t="str">
        <f>IF(Q209=FILTROS!$G$2,"PT",IF(Q209=FILTROS!$G$3,"RC",IF(Q209=FILTROS!$G$4,"QJ",IF(Q209=FILTROS!$G$5,"FT",IF(Q209=FILTROS!$G$6,"STD","SIN ASIGNAR")))))</f>
        <v>FT</v>
      </c>
      <c r="D209" s="164">
        <v>3415</v>
      </c>
      <c r="E209" s="165" t="s">
        <v>113</v>
      </c>
      <c r="F209" s="165" t="s">
        <v>82</v>
      </c>
      <c r="H209" s="169" t="s">
        <v>51</v>
      </c>
      <c r="I209" s="169">
        <v>23896636</v>
      </c>
      <c r="J209" s="171" t="s">
        <v>266</v>
      </c>
      <c r="K209" s="169">
        <v>74</v>
      </c>
      <c r="L209" s="169">
        <v>3124691544</v>
      </c>
      <c r="M209" s="63" t="s">
        <v>267</v>
      </c>
      <c r="N209" s="165" t="s">
        <v>142</v>
      </c>
      <c r="O209" s="209" t="s">
        <v>54</v>
      </c>
      <c r="P209" s="169" t="s">
        <v>55</v>
      </c>
      <c r="Q209" s="169" t="s">
        <v>210</v>
      </c>
      <c r="R209" s="169" t="s">
        <v>57</v>
      </c>
      <c r="S209" s="165" t="s">
        <v>210</v>
      </c>
      <c r="T209" s="169" t="s">
        <v>111</v>
      </c>
      <c r="U209" s="169" t="s">
        <v>1020</v>
      </c>
      <c r="V209" s="169" t="s">
        <v>60</v>
      </c>
      <c r="W209" s="170">
        <v>44866</v>
      </c>
      <c r="X209" s="169">
        <v>3</v>
      </c>
      <c r="Y209" s="170">
        <f t="shared" si="65"/>
        <v>44869</v>
      </c>
      <c r="Z209" s="165" t="s">
        <v>61</v>
      </c>
      <c r="AB209" s="168">
        <f t="shared" si="66"/>
        <v>-44866</v>
      </c>
      <c r="AC209" s="167" t="str">
        <f t="shared" si="67"/>
        <v>OPORTUNA</v>
      </c>
      <c r="AD209" s="165" t="str">
        <f t="shared" si="68"/>
        <v>Cerrado</v>
      </c>
      <c r="AE209" s="248" t="s">
        <v>71</v>
      </c>
      <c r="AF209" s="182" t="s">
        <v>65</v>
      </c>
      <c r="AG209" s="165" t="s">
        <v>1021</v>
      </c>
      <c r="AH209" s="170">
        <v>44869</v>
      </c>
      <c r="AI209" s="190">
        <f t="shared" si="69"/>
        <v>11</v>
      </c>
      <c r="AJ209" s="166">
        <f t="shared" si="70"/>
        <v>3</v>
      </c>
      <c r="AK209" s="165" t="str">
        <f t="shared" si="74"/>
        <v>OPORTUNA</v>
      </c>
      <c r="AM209" s="165" t="str" cm="1">
        <f t="array" aca="1" ref="AM209" ca="1">_xlfn.IFS(AN209&lt;0,"Vencido",AN209=0,"Vence hoy",AN209&lt;4,"Por vencer",AN209&gt;3,"Pendiente")</f>
        <v>Vencido</v>
      </c>
      <c r="AN209" s="166">
        <f t="shared" ca="1" si="75"/>
        <v>-7</v>
      </c>
      <c r="AQ209" s="165">
        <f t="shared" si="71"/>
        <v>11</v>
      </c>
      <c r="AR209" s="165">
        <f t="shared" si="72"/>
        <v>2022</v>
      </c>
      <c r="AS209" s="184">
        <f t="shared" si="73"/>
        <v>1</v>
      </c>
    </row>
    <row r="210" spans="1:45" ht="25.5" customHeight="1">
      <c r="A210" s="165" t="str">
        <f t="shared" si="64"/>
        <v>AU-PT3416</v>
      </c>
      <c r="B210" s="164" t="s">
        <v>49</v>
      </c>
      <c r="C210" s="164" t="str">
        <f>IF(Q210=FILTROS!$G$2,"PT",IF(Q210=FILTROS!$G$3,"RC",IF(Q210=FILTROS!$G$4,"QJ",IF(Q210=FILTROS!$G$5,"FT",IF(Q210=FILTROS!$G$6,"STD","SIN ASIGNAR")))))</f>
        <v>PT</v>
      </c>
      <c r="D210" s="164">
        <v>3416</v>
      </c>
      <c r="E210" s="165" t="s">
        <v>113</v>
      </c>
      <c r="F210" s="165" t="s">
        <v>82</v>
      </c>
      <c r="H210" s="169" t="s">
        <v>51</v>
      </c>
      <c r="I210" s="169">
        <v>41579454</v>
      </c>
      <c r="J210" s="171" t="s">
        <v>1022</v>
      </c>
      <c r="K210" s="169">
        <v>69</v>
      </c>
      <c r="L210" s="169">
        <v>3214632423</v>
      </c>
      <c r="M210" s="63" t="s">
        <v>1023</v>
      </c>
      <c r="N210" s="165" t="s">
        <v>53</v>
      </c>
      <c r="O210" s="209" t="s">
        <v>54</v>
      </c>
      <c r="P210" s="169" t="s">
        <v>55</v>
      </c>
      <c r="Q210" s="169" t="s">
        <v>84</v>
      </c>
      <c r="R210" s="169" t="s">
        <v>57</v>
      </c>
      <c r="S210" s="165" t="s">
        <v>174</v>
      </c>
      <c r="T210" s="169" t="s">
        <v>111</v>
      </c>
      <c r="U210" s="169" t="s">
        <v>1024</v>
      </c>
      <c r="V210" s="169" t="s">
        <v>60</v>
      </c>
      <c r="W210" s="170">
        <v>44866</v>
      </c>
      <c r="X210" s="169">
        <v>3</v>
      </c>
      <c r="Y210" s="170">
        <f t="shared" si="65"/>
        <v>44869</v>
      </c>
      <c r="Z210" s="165" t="s">
        <v>100</v>
      </c>
      <c r="AB210" s="168">
        <f t="shared" si="66"/>
        <v>-44866</v>
      </c>
      <c r="AC210" s="167" t="str">
        <f t="shared" si="67"/>
        <v>OPORTUNA</v>
      </c>
      <c r="AD210" s="165" t="str">
        <f t="shared" ca="1" si="68"/>
        <v>Vencido</v>
      </c>
      <c r="AE210" s="248" t="s">
        <v>71</v>
      </c>
      <c r="AF210" s="182" t="s">
        <v>66</v>
      </c>
      <c r="AI210" s="190">
        <f t="shared" si="69"/>
        <v>1</v>
      </c>
      <c r="AJ210" s="166">
        <f t="shared" si="70"/>
        <v>-44866</v>
      </c>
      <c r="AK210" s="165" t="str">
        <f t="shared" si="74"/>
        <v>OPORTUNA</v>
      </c>
      <c r="AM210" s="165" t="str" cm="1">
        <f t="array" aca="1" ref="AM210" ca="1">_xlfn.IFS(AN210&lt;0,"Vencido",AN210=0,"Vence hoy",AN210&lt;4,"Por vencer",AN210&gt;3,"Pendiente")</f>
        <v>Vencido</v>
      </c>
      <c r="AN210" s="166">
        <f t="shared" ca="1" si="75"/>
        <v>-7</v>
      </c>
      <c r="AQ210" s="165">
        <f t="shared" si="71"/>
        <v>11</v>
      </c>
      <c r="AR210" s="165">
        <f t="shared" si="72"/>
        <v>2022</v>
      </c>
      <c r="AS210" s="184">
        <f t="shared" si="73"/>
        <v>1</v>
      </c>
    </row>
    <row r="211" spans="1:45" ht="25.5" customHeight="1">
      <c r="A211" s="165" t="str">
        <f t="shared" si="64"/>
        <v>AU-STD3417</v>
      </c>
      <c r="B211" s="164" t="s">
        <v>49</v>
      </c>
      <c r="C211" s="164" t="str">
        <f>IF(Q211=FILTROS!$G$2,"PT",IF(Q211=FILTROS!$G$3,"RC",IF(Q211=FILTROS!$G$4,"QJ",IF(Q211=FILTROS!$G$5,"FT",IF(Q211=FILTROS!$G$6,"STD","SIN ASIGNAR")))))</f>
        <v>STD</v>
      </c>
      <c r="D211" s="164">
        <v>3417</v>
      </c>
      <c r="E211" s="165" t="s">
        <v>9</v>
      </c>
      <c r="F211" s="165" t="s">
        <v>50</v>
      </c>
      <c r="H211" s="169" t="s">
        <v>105</v>
      </c>
      <c r="I211" s="169">
        <v>1028483892</v>
      </c>
      <c r="J211" s="171" t="s">
        <v>1025</v>
      </c>
      <c r="K211" s="169">
        <v>15</v>
      </c>
      <c r="L211" s="169">
        <v>3112880272</v>
      </c>
      <c r="M211" s="63" t="s">
        <v>1026</v>
      </c>
      <c r="N211" s="165" t="s">
        <v>53</v>
      </c>
      <c r="O211" s="209" t="s">
        <v>54</v>
      </c>
      <c r="P211" s="169" t="s">
        <v>55</v>
      </c>
      <c r="Q211" s="169" t="s">
        <v>56</v>
      </c>
      <c r="R211" s="169" t="s">
        <v>57</v>
      </c>
      <c r="S211" s="165" t="s">
        <v>58</v>
      </c>
      <c r="T211" s="169" t="s">
        <v>115</v>
      </c>
      <c r="U211" s="169" t="s">
        <v>1027</v>
      </c>
      <c r="V211" s="169" t="s">
        <v>60</v>
      </c>
      <c r="W211" s="170">
        <v>44866</v>
      </c>
      <c r="X211" s="169">
        <v>3</v>
      </c>
      <c r="Y211" s="170">
        <f t="shared" si="65"/>
        <v>44869</v>
      </c>
      <c r="Z211" s="165" t="s">
        <v>61</v>
      </c>
      <c r="AB211" s="168">
        <f t="shared" si="66"/>
        <v>-44866</v>
      </c>
      <c r="AC211" s="167" t="str">
        <f t="shared" si="67"/>
        <v>OPORTUNA</v>
      </c>
      <c r="AD211" s="165" t="str">
        <f t="shared" si="68"/>
        <v>Cerrado</v>
      </c>
      <c r="AE211" s="248" t="s">
        <v>62</v>
      </c>
      <c r="AF211" s="182" t="s">
        <v>66</v>
      </c>
      <c r="AG211" s="165" t="s">
        <v>1028</v>
      </c>
      <c r="AH211" s="170">
        <v>44869</v>
      </c>
      <c r="AI211" s="190">
        <f t="shared" si="69"/>
        <v>11</v>
      </c>
      <c r="AJ211" s="166">
        <f t="shared" si="70"/>
        <v>3</v>
      </c>
      <c r="AK211" s="165" t="str">
        <f t="shared" si="74"/>
        <v>OPORTUNA</v>
      </c>
      <c r="AM211" s="165" t="str" cm="1">
        <f t="array" aca="1" ref="AM211" ca="1">_xlfn.IFS(AN211&lt;0,"Vencido",AN211=0,"Vence hoy",AN211&lt;4,"Por vencer",AN211&gt;3,"Pendiente")</f>
        <v>Vencido</v>
      </c>
      <c r="AN211" s="166">
        <f t="shared" ca="1" si="75"/>
        <v>-7</v>
      </c>
      <c r="AQ211" s="165">
        <f t="shared" si="71"/>
        <v>11</v>
      </c>
      <c r="AR211" s="165">
        <f t="shared" si="72"/>
        <v>2022</v>
      </c>
      <c r="AS211" s="184">
        <f t="shared" si="73"/>
        <v>1</v>
      </c>
    </row>
    <row r="212" spans="1:45" ht="25.5" customHeight="1">
      <c r="A212" s="165" t="str">
        <f t="shared" si="64"/>
        <v>AU-STD3419</v>
      </c>
      <c r="B212" s="164" t="s">
        <v>49</v>
      </c>
      <c r="C212" s="164" t="str">
        <f>IF(Q212=FILTROS!$G$2,"PT",IF(Q212=FILTROS!$G$3,"RC",IF(Q212=FILTROS!$G$4,"QJ",IF(Q212=FILTROS!$G$5,"FT",IF(Q212=FILTROS!$G$6,"STD","SIN ASIGNAR")))))</f>
        <v>STD</v>
      </c>
      <c r="D212" s="164">
        <v>3419</v>
      </c>
      <c r="E212" s="165" t="s">
        <v>9</v>
      </c>
      <c r="F212" s="165" t="s">
        <v>50</v>
      </c>
      <c r="H212" s="169" t="s">
        <v>51</v>
      </c>
      <c r="I212" s="169">
        <v>23555306</v>
      </c>
      <c r="J212" s="171" t="s">
        <v>1033</v>
      </c>
      <c r="K212" s="169">
        <v>61</v>
      </c>
      <c r="L212" s="169">
        <v>3123619910</v>
      </c>
      <c r="M212" s="212" t="s">
        <v>1026</v>
      </c>
      <c r="N212" s="165" t="s">
        <v>53</v>
      </c>
      <c r="O212" s="209" t="s">
        <v>54</v>
      </c>
      <c r="P212" s="169" t="s">
        <v>55</v>
      </c>
      <c r="Q212" s="169" t="s">
        <v>56</v>
      </c>
      <c r="R212" s="169" t="s">
        <v>57</v>
      </c>
      <c r="S212" s="165" t="s">
        <v>58</v>
      </c>
      <c r="T212" s="169" t="s">
        <v>59</v>
      </c>
      <c r="U212" s="169" t="s">
        <v>161</v>
      </c>
      <c r="V212" s="169" t="s">
        <v>60</v>
      </c>
      <c r="W212" s="170">
        <v>44866</v>
      </c>
      <c r="X212" s="169">
        <v>3</v>
      </c>
      <c r="Y212" s="170">
        <f t="shared" si="65"/>
        <v>44869</v>
      </c>
      <c r="Z212" s="165" t="s">
        <v>61</v>
      </c>
      <c r="AB212" s="168">
        <f t="shared" si="66"/>
        <v>-44866</v>
      </c>
      <c r="AC212" s="167" t="str">
        <f t="shared" si="67"/>
        <v>OPORTUNA</v>
      </c>
      <c r="AD212" s="165" t="str">
        <f t="shared" si="68"/>
        <v>Cerrado</v>
      </c>
      <c r="AE212" s="248" t="s">
        <v>62</v>
      </c>
      <c r="AF212" s="169" t="s">
        <v>66</v>
      </c>
      <c r="AG212" s="195" t="s">
        <v>1034</v>
      </c>
      <c r="AH212" s="194">
        <v>44869</v>
      </c>
      <c r="AI212" s="165">
        <f t="shared" si="69"/>
        <v>11</v>
      </c>
      <c r="AJ212" s="166">
        <f t="shared" si="70"/>
        <v>3</v>
      </c>
      <c r="AK212" s="165" t="str">
        <f t="shared" si="74"/>
        <v>OPORTUNA</v>
      </c>
      <c r="AM212" s="165" t="str" cm="1">
        <f t="array" aca="1" ref="AM212" ca="1">_xlfn.IFS(AN212&lt;0,"Vencido",AN212=0,"Vence hoy",AN212&lt;4,"Por vencer",AN212&gt;3,"Pendiente")</f>
        <v>Vencido</v>
      </c>
      <c r="AN212" s="166">
        <f t="shared" ca="1" si="75"/>
        <v>-7</v>
      </c>
      <c r="AQ212" s="165">
        <f t="shared" si="71"/>
        <v>11</v>
      </c>
      <c r="AR212" s="165">
        <f t="shared" si="72"/>
        <v>2022</v>
      </c>
      <c r="AS212" s="184">
        <f t="shared" si="73"/>
        <v>1</v>
      </c>
    </row>
    <row r="213" spans="1:45" ht="25.5" customHeight="1">
      <c r="A213" s="165" t="str">
        <f t="shared" si="64"/>
        <v>AU-STD3420</v>
      </c>
      <c r="B213" s="164" t="s">
        <v>49</v>
      </c>
      <c r="C213" s="164" t="str">
        <f>IF(Q213=FILTROS!$G$2,"PT",IF(Q213=FILTROS!$G$3,"RC",IF(Q213=FILTROS!$G$4,"QJ",IF(Q213=FILTROS!$G$5,"FT",IF(Q213=FILTROS!$G$6,"STD","SIN ASIGNAR")))))</f>
        <v>STD</v>
      </c>
      <c r="D213" s="164">
        <v>3420</v>
      </c>
      <c r="E213" s="165" t="s">
        <v>9</v>
      </c>
      <c r="F213" s="165" t="s">
        <v>50</v>
      </c>
      <c r="H213" s="169" t="s">
        <v>51</v>
      </c>
      <c r="I213" s="169">
        <v>1070627066</v>
      </c>
      <c r="J213" s="171" t="s">
        <v>1035</v>
      </c>
      <c r="K213" s="169">
        <v>24</v>
      </c>
      <c r="L213" s="169">
        <v>3143837337</v>
      </c>
      <c r="M213" s="212" t="s">
        <v>1026</v>
      </c>
      <c r="N213" s="165" t="s">
        <v>53</v>
      </c>
      <c r="O213" s="209" t="s">
        <v>54</v>
      </c>
      <c r="P213" s="169" t="s">
        <v>55</v>
      </c>
      <c r="Q213" s="169" t="s">
        <v>56</v>
      </c>
      <c r="R213" s="169" t="s">
        <v>57</v>
      </c>
      <c r="S213" s="165" t="s">
        <v>58</v>
      </c>
      <c r="T213" s="169" t="s">
        <v>59</v>
      </c>
      <c r="U213" s="169" t="s">
        <v>161</v>
      </c>
      <c r="V213" s="169" t="s">
        <v>60</v>
      </c>
      <c r="W213" s="170">
        <v>44866</v>
      </c>
      <c r="X213" s="169">
        <v>3</v>
      </c>
      <c r="Y213" s="170">
        <f t="shared" si="65"/>
        <v>44869</v>
      </c>
      <c r="Z213" s="165" t="s">
        <v>61</v>
      </c>
      <c r="AB213" s="168">
        <f t="shared" si="66"/>
        <v>-44866</v>
      </c>
      <c r="AC213" s="167" t="str">
        <f t="shared" si="67"/>
        <v>OPORTUNA</v>
      </c>
      <c r="AD213" s="165" t="str">
        <f t="shared" si="68"/>
        <v>Cerrado</v>
      </c>
      <c r="AE213" s="248" t="s">
        <v>62</v>
      </c>
      <c r="AF213" s="169" t="s">
        <v>65</v>
      </c>
      <c r="AG213" s="228" t="s">
        <v>1036</v>
      </c>
      <c r="AH213" s="170">
        <v>44869</v>
      </c>
      <c r="AI213" s="165">
        <f t="shared" si="69"/>
        <v>11</v>
      </c>
      <c r="AJ213" s="166">
        <f t="shared" si="70"/>
        <v>3</v>
      </c>
      <c r="AK213" s="165" t="str">
        <f t="shared" si="74"/>
        <v>OPORTUNA</v>
      </c>
      <c r="AM213" s="165" t="str" cm="1">
        <f t="array" aca="1" ref="AM213" ca="1">_xlfn.IFS(AN213&lt;0,"Vencido",AN213=0,"Vence hoy",AN213&lt;4,"Por vencer",AN213&gt;3,"Pendiente")</f>
        <v>Vencido</v>
      </c>
      <c r="AN213" s="166">
        <f t="shared" ca="1" si="75"/>
        <v>-7</v>
      </c>
      <c r="AQ213" s="165">
        <f t="shared" si="71"/>
        <v>11</v>
      </c>
      <c r="AR213" s="165">
        <f t="shared" si="72"/>
        <v>2022</v>
      </c>
      <c r="AS213" s="184">
        <f t="shared" si="73"/>
        <v>1</v>
      </c>
    </row>
    <row r="214" spans="1:45" ht="25.5" customHeight="1">
      <c r="A214" s="165" t="str">
        <f t="shared" si="64"/>
        <v>AU-STD3421</v>
      </c>
      <c r="B214" s="164" t="s">
        <v>49</v>
      </c>
      <c r="C214" s="164" t="str">
        <f>IF(Q214=FILTROS!$G$2,"PT",IF(Q214=FILTROS!$G$3,"RC",IF(Q214=FILTROS!$G$4,"QJ",IF(Q214=FILTROS!$G$5,"FT",IF(Q214=FILTROS!$G$6,"STD","SIN ASIGNAR")))))</f>
        <v>STD</v>
      </c>
      <c r="D214" s="164">
        <v>3421</v>
      </c>
      <c r="E214" s="165" t="s">
        <v>9</v>
      </c>
      <c r="F214" s="165" t="s">
        <v>50</v>
      </c>
      <c r="H214" s="169" t="s">
        <v>51</v>
      </c>
      <c r="I214" s="169">
        <v>1000327851</v>
      </c>
      <c r="J214" s="171" t="s">
        <v>1037</v>
      </c>
      <c r="K214" s="169">
        <v>19</v>
      </c>
      <c r="L214" s="169">
        <v>3223651239</v>
      </c>
      <c r="M214" s="212" t="s">
        <v>1026</v>
      </c>
      <c r="N214" s="165" t="s">
        <v>53</v>
      </c>
      <c r="O214" s="209" t="s">
        <v>54</v>
      </c>
      <c r="P214" s="169" t="s">
        <v>55</v>
      </c>
      <c r="Q214" s="169" t="s">
        <v>56</v>
      </c>
      <c r="R214" s="169" t="s">
        <v>57</v>
      </c>
      <c r="S214" s="165" t="s">
        <v>58</v>
      </c>
      <c r="T214" s="169" t="s">
        <v>115</v>
      </c>
      <c r="U214" s="169" t="s">
        <v>1027</v>
      </c>
      <c r="V214" s="169" t="s">
        <v>60</v>
      </c>
      <c r="W214" s="170">
        <v>44866</v>
      </c>
      <c r="X214" s="169">
        <v>3</v>
      </c>
      <c r="Y214" s="170">
        <f t="shared" si="65"/>
        <v>44869</v>
      </c>
      <c r="Z214" s="165" t="s">
        <v>61</v>
      </c>
      <c r="AB214" s="168">
        <f t="shared" si="66"/>
        <v>-44866</v>
      </c>
      <c r="AC214" s="167" t="str">
        <f t="shared" si="67"/>
        <v>OPORTUNA</v>
      </c>
      <c r="AD214" s="165" t="str">
        <f t="shared" si="68"/>
        <v>Cerrado</v>
      </c>
      <c r="AE214" s="248" t="s">
        <v>62</v>
      </c>
      <c r="AF214" s="169" t="s">
        <v>65</v>
      </c>
      <c r="AG214" s="165" t="s">
        <v>1038</v>
      </c>
      <c r="AH214" s="170">
        <v>44867</v>
      </c>
      <c r="AI214" s="165">
        <f t="shared" si="69"/>
        <v>11</v>
      </c>
      <c r="AJ214" s="166">
        <f t="shared" si="70"/>
        <v>1</v>
      </c>
      <c r="AK214" s="165" t="str">
        <f t="shared" si="74"/>
        <v>OPORTUNA</v>
      </c>
      <c r="AM214" s="165" t="str" cm="1">
        <f t="array" aca="1" ref="AM214" ca="1">_xlfn.IFS(AN214&lt;0,"Vencido",AN214=0,"Vence hoy",AN214&lt;4,"Por vencer",AN214&gt;3,"Pendiente")</f>
        <v>Vencido</v>
      </c>
      <c r="AN214" s="166">
        <f t="shared" ca="1" si="75"/>
        <v>-7</v>
      </c>
      <c r="AQ214" s="165">
        <f t="shared" si="71"/>
        <v>11</v>
      </c>
      <c r="AR214" s="165">
        <f t="shared" si="72"/>
        <v>2022</v>
      </c>
      <c r="AS214" s="184">
        <f t="shared" si="73"/>
        <v>1</v>
      </c>
    </row>
    <row r="215" spans="1:45" ht="25.5" customHeight="1">
      <c r="A215" s="165" t="str">
        <f t="shared" si="64"/>
        <v>AU-STD3422</v>
      </c>
      <c r="B215" s="164" t="s">
        <v>49</v>
      </c>
      <c r="C215" s="164" t="str">
        <f>IF(Q215=FILTROS!$G$2,"PT",IF(Q215=FILTROS!$G$3,"RC",IF(Q215=FILTROS!$G$4,"QJ",IF(Q215=FILTROS!$G$5,"FT",IF(Q215=FILTROS!$G$6,"STD","SIN ASIGNAR")))))</f>
        <v>STD</v>
      </c>
      <c r="D215" s="164">
        <v>3422</v>
      </c>
      <c r="E215" s="165" t="s">
        <v>9</v>
      </c>
      <c r="F215" s="165" t="s">
        <v>50</v>
      </c>
      <c r="H215" s="169" t="s">
        <v>51</v>
      </c>
      <c r="I215" s="169">
        <v>41597781</v>
      </c>
      <c r="J215" s="171" t="s">
        <v>1039</v>
      </c>
      <c r="K215" s="169">
        <v>69</v>
      </c>
      <c r="L215" s="169">
        <v>3124359192</v>
      </c>
      <c r="M215" s="212" t="s">
        <v>1026</v>
      </c>
      <c r="N215" s="165" t="s">
        <v>53</v>
      </c>
      <c r="O215" s="209" t="s">
        <v>54</v>
      </c>
      <c r="P215" s="169" t="s">
        <v>55</v>
      </c>
      <c r="Q215" s="169" t="s">
        <v>56</v>
      </c>
      <c r="R215" s="169" t="s">
        <v>57</v>
      </c>
      <c r="S215" s="165" t="s">
        <v>58</v>
      </c>
      <c r="T215" s="169" t="s">
        <v>59</v>
      </c>
      <c r="U215" s="169" t="s">
        <v>172</v>
      </c>
      <c r="V215" s="169" t="s">
        <v>60</v>
      </c>
      <c r="W215" s="170">
        <v>44866</v>
      </c>
      <c r="X215" s="169">
        <v>3</v>
      </c>
      <c r="Y215" s="170">
        <f t="shared" si="65"/>
        <v>44869</v>
      </c>
      <c r="Z215" s="165" t="s">
        <v>61</v>
      </c>
      <c r="AB215" s="168">
        <f t="shared" si="66"/>
        <v>-44866</v>
      </c>
      <c r="AC215" s="167" t="str">
        <f t="shared" si="67"/>
        <v>OPORTUNA</v>
      </c>
      <c r="AD215" s="165" t="str">
        <f t="shared" si="68"/>
        <v>Cerrado</v>
      </c>
      <c r="AE215" s="248" t="s">
        <v>62</v>
      </c>
      <c r="AF215" s="169" t="s">
        <v>65</v>
      </c>
      <c r="AG215" s="228" t="s">
        <v>1040</v>
      </c>
      <c r="AH215" s="170">
        <v>44868</v>
      </c>
      <c r="AI215" s="165">
        <f t="shared" si="69"/>
        <v>11</v>
      </c>
      <c r="AJ215" s="166">
        <f t="shared" si="70"/>
        <v>2</v>
      </c>
      <c r="AK215" s="165" t="str">
        <f t="shared" si="74"/>
        <v>OPORTUNA</v>
      </c>
      <c r="AM215" s="165" t="str" cm="1">
        <f t="array" aca="1" ref="AM215" ca="1">_xlfn.IFS(AN215&lt;0,"Vencido",AN215=0,"Vence hoy",AN215&lt;4,"Por vencer",AN215&gt;3,"Pendiente")</f>
        <v>Vencido</v>
      </c>
      <c r="AN215" s="166">
        <f t="shared" ca="1" si="75"/>
        <v>-7</v>
      </c>
      <c r="AQ215" s="165">
        <f t="shared" si="71"/>
        <v>11</v>
      </c>
      <c r="AR215" s="165">
        <f t="shared" si="72"/>
        <v>2022</v>
      </c>
      <c r="AS215" s="184">
        <f t="shared" si="73"/>
        <v>1</v>
      </c>
    </row>
    <row r="216" spans="1:45" ht="25.5" customHeight="1">
      <c r="A216" s="165" t="str">
        <f t="shared" si="64"/>
        <v>AU-STD3423</v>
      </c>
      <c r="B216" s="164" t="s">
        <v>49</v>
      </c>
      <c r="C216" s="164" t="str">
        <f>IF(Q216=FILTROS!$G$2,"PT",IF(Q216=FILTROS!$G$3,"RC",IF(Q216=FILTROS!$G$4,"QJ",IF(Q216=FILTROS!$G$5,"FT",IF(Q216=FILTROS!$G$6,"STD","SIN ASIGNAR")))))</f>
        <v>STD</v>
      </c>
      <c r="D216" s="164">
        <v>3423</v>
      </c>
      <c r="E216" s="165" t="s">
        <v>9</v>
      </c>
      <c r="F216" s="165" t="s">
        <v>50</v>
      </c>
      <c r="H216" s="169" t="s">
        <v>51</v>
      </c>
      <c r="I216" s="169">
        <v>1016086077</v>
      </c>
      <c r="J216" s="171" t="s">
        <v>1041</v>
      </c>
      <c r="K216" s="169">
        <v>26</v>
      </c>
      <c r="L216" s="169">
        <v>3158195658</v>
      </c>
      <c r="M216" s="212" t="s">
        <v>1026</v>
      </c>
      <c r="N216" s="165" t="s">
        <v>53</v>
      </c>
      <c r="O216" s="209" t="s">
        <v>54</v>
      </c>
      <c r="P216" s="169" t="s">
        <v>55</v>
      </c>
      <c r="Q216" s="169" t="s">
        <v>56</v>
      </c>
      <c r="R216" s="169" t="s">
        <v>57</v>
      </c>
      <c r="S216" s="165" t="s">
        <v>58</v>
      </c>
      <c r="T216" s="169" t="s">
        <v>59</v>
      </c>
      <c r="U216" s="169" t="s">
        <v>161</v>
      </c>
      <c r="V216" s="169" t="s">
        <v>60</v>
      </c>
      <c r="W216" s="170">
        <v>44866</v>
      </c>
      <c r="X216" s="169">
        <v>3</v>
      </c>
      <c r="Y216" s="170">
        <f t="shared" si="65"/>
        <v>44869</v>
      </c>
      <c r="Z216" s="165" t="s">
        <v>61</v>
      </c>
      <c r="AB216" s="168">
        <f t="shared" si="66"/>
        <v>-44866</v>
      </c>
      <c r="AC216" s="167" t="str">
        <f t="shared" si="67"/>
        <v>OPORTUNA</v>
      </c>
      <c r="AD216" s="165" t="str">
        <f t="shared" si="68"/>
        <v>Cerrado</v>
      </c>
      <c r="AE216" s="248" t="s">
        <v>62</v>
      </c>
      <c r="AF216" s="169" t="s">
        <v>65</v>
      </c>
      <c r="AG216" s="165" t="s">
        <v>1042</v>
      </c>
      <c r="AH216" s="170">
        <v>44869</v>
      </c>
      <c r="AI216" s="165">
        <f t="shared" si="69"/>
        <v>11</v>
      </c>
      <c r="AJ216" s="166">
        <f t="shared" si="70"/>
        <v>3</v>
      </c>
      <c r="AK216" s="165" t="str">
        <f t="shared" si="74"/>
        <v>OPORTUNA</v>
      </c>
      <c r="AM216" s="165" t="str" cm="1">
        <f t="array" aca="1" ref="AM216" ca="1">_xlfn.IFS(AN216&lt;0,"Vencido",AN216=0,"Vence hoy",AN216&lt;4,"Por vencer",AN216&gt;3,"Pendiente")</f>
        <v>Vencido</v>
      </c>
      <c r="AN216" s="166">
        <f t="shared" ca="1" si="75"/>
        <v>-7</v>
      </c>
      <c r="AQ216" s="165">
        <f t="shared" si="71"/>
        <v>11</v>
      </c>
      <c r="AR216" s="165">
        <f t="shared" si="72"/>
        <v>2022</v>
      </c>
      <c r="AS216" s="184">
        <f t="shared" si="73"/>
        <v>1</v>
      </c>
    </row>
    <row r="217" spans="1:45" ht="25.5" customHeight="1">
      <c r="A217" s="165" t="str">
        <f t="shared" si="64"/>
        <v>AU-STD3424</v>
      </c>
      <c r="B217" s="164" t="s">
        <v>49</v>
      </c>
      <c r="C217" s="164" t="str">
        <f>IF(Q217=FILTROS!$G$2,"PT",IF(Q217=FILTROS!$G$3,"RC",IF(Q217=FILTROS!$G$4,"QJ",IF(Q217=FILTROS!$G$5,"FT",IF(Q217=FILTROS!$G$6,"STD","SIN ASIGNAR")))))</f>
        <v>STD</v>
      </c>
      <c r="D217" s="164">
        <v>3424</v>
      </c>
      <c r="E217" s="165" t="s">
        <v>9</v>
      </c>
      <c r="F217" s="165" t="s">
        <v>50</v>
      </c>
      <c r="H217" s="169" t="s">
        <v>51</v>
      </c>
      <c r="I217" s="169">
        <v>1018456458</v>
      </c>
      <c r="J217" s="171" t="s">
        <v>1043</v>
      </c>
      <c r="K217" s="169">
        <v>29</v>
      </c>
      <c r="L217" s="169">
        <v>3124500776</v>
      </c>
      <c r="M217" s="212" t="s">
        <v>1026</v>
      </c>
      <c r="N217" s="165" t="s">
        <v>53</v>
      </c>
      <c r="O217" s="209" t="s">
        <v>54</v>
      </c>
      <c r="P217" s="169" t="s">
        <v>55</v>
      </c>
      <c r="Q217" s="169" t="s">
        <v>56</v>
      </c>
      <c r="R217" s="169" t="s">
        <v>57</v>
      </c>
      <c r="S217" s="165" t="s">
        <v>58</v>
      </c>
      <c r="T217" s="169" t="s">
        <v>59</v>
      </c>
      <c r="U217" s="169" t="s">
        <v>172</v>
      </c>
      <c r="V217" s="169" t="s">
        <v>60</v>
      </c>
      <c r="W217" s="170">
        <v>44866</v>
      </c>
      <c r="X217" s="169">
        <v>3</v>
      </c>
      <c r="Y217" s="170">
        <f t="shared" si="65"/>
        <v>44869</v>
      </c>
      <c r="Z217" s="165" t="s">
        <v>61</v>
      </c>
      <c r="AB217" s="168">
        <f t="shared" si="66"/>
        <v>-44866</v>
      </c>
      <c r="AC217" s="167" t="str">
        <f t="shared" si="67"/>
        <v>OPORTUNA</v>
      </c>
      <c r="AD217" s="165" t="str">
        <f t="shared" si="68"/>
        <v>Cerrado</v>
      </c>
      <c r="AE217" s="248" t="s">
        <v>62</v>
      </c>
      <c r="AF217" s="169" t="s">
        <v>63</v>
      </c>
      <c r="AG217" s="165" t="s">
        <v>1044</v>
      </c>
      <c r="AH217" s="170">
        <v>44868</v>
      </c>
      <c r="AI217" s="165">
        <f t="shared" si="69"/>
        <v>11</v>
      </c>
      <c r="AJ217" s="166">
        <f t="shared" si="70"/>
        <v>2</v>
      </c>
      <c r="AK217" s="165" t="str">
        <f t="shared" si="74"/>
        <v>OPORTUNA</v>
      </c>
      <c r="AM217" s="165" t="str" cm="1">
        <f t="array" aca="1" ref="AM217" ca="1">_xlfn.IFS(AN217&lt;0,"Vencido",AN217=0,"Vence hoy",AN217&lt;4,"Por vencer",AN217&gt;3,"Pendiente")</f>
        <v>Vencido</v>
      </c>
      <c r="AN217" s="166">
        <f t="shared" ca="1" si="75"/>
        <v>-7</v>
      </c>
      <c r="AQ217" s="165">
        <f t="shared" si="71"/>
        <v>11</v>
      </c>
      <c r="AR217" s="165">
        <f t="shared" si="72"/>
        <v>2022</v>
      </c>
      <c r="AS217" s="184">
        <f t="shared" si="73"/>
        <v>1</v>
      </c>
    </row>
    <row r="218" spans="1:45" ht="25.5" customHeight="1">
      <c r="A218" s="165" t="str">
        <f t="shared" si="64"/>
        <v>AU-STD3425</v>
      </c>
      <c r="B218" s="164" t="s">
        <v>49</v>
      </c>
      <c r="C218" s="164" t="str">
        <f>IF(Q218=FILTROS!$G$2,"PT",IF(Q218=FILTROS!$G$3,"RC",IF(Q218=FILTROS!$G$4,"QJ",IF(Q218=FILTROS!$G$5,"FT",IF(Q218=FILTROS!$G$6,"STD","SIN ASIGNAR")))))</f>
        <v>STD</v>
      </c>
      <c r="D218" s="164">
        <v>3425</v>
      </c>
      <c r="E218" s="165" t="s">
        <v>9</v>
      </c>
      <c r="F218" s="165" t="s">
        <v>50</v>
      </c>
      <c r="H218" s="169" t="s">
        <v>51</v>
      </c>
      <c r="I218" s="169">
        <v>1233689230</v>
      </c>
      <c r="J218" s="171" t="s">
        <v>1045</v>
      </c>
      <c r="K218" s="169">
        <v>25</v>
      </c>
      <c r="L218" s="169">
        <v>3026146677</v>
      </c>
      <c r="M218" s="212" t="s">
        <v>1026</v>
      </c>
      <c r="N218" s="165" t="s">
        <v>53</v>
      </c>
      <c r="O218" s="209" t="s">
        <v>54</v>
      </c>
      <c r="P218" s="169" t="s">
        <v>55</v>
      </c>
      <c r="Q218" s="169" t="s">
        <v>56</v>
      </c>
      <c r="R218" s="169" t="s">
        <v>57</v>
      </c>
      <c r="S218" s="165" t="s">
        <v>58</v>
      </c>
      <c r="T218" s="169" t="s">
        <v>59</v>
      </c>
      <c r="U218" s="169" t="s">
        <v>161</v>
      </c>
      <c r="V218" s="169" t="s">
        <v>60</v>
      </c>
      <c r="W218" s="170">
        <v>44866</v>
      </c>
      <c r="X218" s="169">
        <v>3</v>
      </c>
      <c r="Y218" s="170">
        <f t="shared" si="65"/>
        <v>44869</v>
      </c>
      <c r="Z218" s="165" t="s">
        <v>61</v>
      </c>
      <c r="AB218" s="168">
        <f t="shared" si="66"/>
        <v>-44866</v>
      </c>
      <c r="AC218" s="167" t="str">
        <f t="shared" si="67"/>
        <v>OPORTUNA</v>
      </c>
      <c r="AD218" s="165" t="str">
        <f t="shared" si="68"/>
        <v>Cerrado</v>
      </c>
      <c r="AE218" s="248" t="s">
        <v>71</v>
      </c>
      <c r="AF218" s="169" t="s">
        <v>63</v>
      </c>
      <c r="AG218" s="169" t="s">
        <v>1046</v>
      </c>
      <c r="AH218" s="170">
        <v>44868</v>
      </c>
      <c r="AI218" s="165">
        <f t="shared" si="69"/>
        <v>11</v>
      </c>
      <c r="AJ218" s="166">
        <f t="shared" si="70"/>
        <v>2</v>
      </c>
      <c r="AK218" s="165" t="str">
        <f t="shared" si="74"/>
        <v>OPORTUNA</v>
      </c>
      <c r="AM218" s="165" t="str" cm="1">
        <f t="array" aca="1" ref="AM218" ca="1">_xlfn.IFS(AN218&lt;0,"Vencido",AN218=0,"Vence hoy",AN218&lt;4,"Por vencer",AN218&gt;3,"Pendiente")</f>
        <v>Vencido</v>
      </c>
      <c r="AN218" s="166">
        <f t="shared" ca="1" si="75"/>
        <v>-7</v>
      </c>
      <c r="AQ218" s="165">
        <f t="shared" si="71"/>
        <v>11</v>
      </c>
      <c r="AR218" s="165">
        <f t="shared" si="72"/>
        <v>2022</v>
      </c>
      <c r="AS218" s="184">
        <f t="shared" si="73"/>
        <v>1</v>
      </c>
    </row>
    <row r="219" spans="1:45" ht="25.5" customHeight="1">
      <c r="A219" s="165" t="str">
        <f t="shared" si="64"/>
        <v>AU-STD3426</v>
      </c>
      <c r="B219" s="164" t="s">
        <v>49</v>
      </c>
      <c r="C219" s="164" t="str">
        <f>IF(Q219=FILTROS!$G$2,"PT",IF(Q219=FILTROS!$G$3,"RC",IF(Q219=FILTROS!$G$4,"QJ",IF(Q219=FILTROS!$G$5,"FT",IF(Q219=FILTROS!$G$6,"STD","SIN ASIGNAR")))))</f>
        <v>STD</v>
      </c>
      <c r="D219" s="164">
        <v>3426</v>
      </c>
      <c r="E219" s="165" t="s">
        <v>9</v>
      </c>
      <c r="F219" s="165" t="s">
        <v>50</v>
      </c>
      <c r="H219" s="169" t="s">
        <v>105</v>
      </c>
      <c r="I219" s="169">
        <v>1025326538</v>
      </c>
      <c r="J219" s="171" t="s">
        <v>1047</v>
      </c>
      <c r="K219" s="169">
        <v>11</v>
      </c>
      <c r="L219" s="169">
        <v>3222780767</v>
      </c>
      <c r="M219" s="212" t="s">
        <v>1026</v>
      </c>
      <c r="N219" s="165" t="s">
        <v>53</v>
      </c>
      <c r="O219" s="209" t="s">
        <v>54</v>
      </c>
      <c r="P219" s="169" t="s">
        <v>55</v>
      </c>
      <c r="Q219" s="169" t="s">
        <v>56</v>
      </c>
      <c r="R219" s="169" t="s">
        <v>57</v>
      </c>
      <c r="S219" s="165" t="s">
        <v>58</v>
      </c>
      <c r="T219" s="169" t="s">
        <v>98</v>
      </c>
      <c r="U219" s="169" t="s">
        <v>214</v>
      </c>
      <c r="V219" s="169" t="s">
        <v>60</v>
      </c>
      <c r="W219" s="170">
        <v>44866</v>
      </c>
      <c r="X219" s="169">
        <v>3</v>
      </c>
      <c r="Y219" s="170">
        <f t="shared" si="65"/>
        <v>44869</v>
      </c>
      <c r="Z219" s="165" t="s">
        <v>61</v>
      </c>
      <c r="AB219" s="168">
        <f t="shared" si="66"/>
        <v>-44866</v>
      </c>
      <c r="AC219" s="167" t="str">
        <f t="shared" si="67"/>
        <v>OPORTUNA</v>
      </c>
      <c r="AD219" s="165" t="str">
        <f t="shared" si="68"/>
        <v>Cerrado</v>
      </c>
      <c r="AE219" s="248" t="s">
        <v>62</v>
      </c>
      <c r="AF219" s="169" t="s">
        <v>63</v>
      </c>
      <c r="AG219" s="165" t="s">
        <v>1048</v>
      </c>
      <c r="AH219" s="170">
        <v>44868</v>
      </c>
      <c r="AI219" s="165">
        <f t="shared" si="69"/>
        <v>11</v>
      </c>
      <c r="AJ219" s="166">
        <f t="shared" si="70"/>
        <v>2</v>
      </c>
      <c r="AK219" s="165" t="str">
        <f t="shared" si="74"/>
        <v>OPORTUNA</v>
      </c>
      <c r="AM219" s="165" t="str" cm="1">
        <f t="array" aca="1" ref="AM219" ca="1">_xlfn.IFS(AN219&lt;0,"Vencido",AN219=0,"Vence hoy",AN219&lt;4,"Por vencer",AN219&gt;3,"Pendiente")</f>
        <v>Vencido</v>
      </c>
      <c r="AN219" s="166">
        <f t="shared" ca="1" si="75"/>
        <v>-7</v>
      </c>
      <c r="AQ219" s="165">
        <f t="shared" si="71"/>
        <v>11</v>
      </c>
      <c r="AR219" s="165">
        <f t="shared" si="72"/>
        <v>2022</v>
      </c>
      <c r="AS219" s="184">
        <f t="shared" si="73"/>
        <v>1</v>
      </c>
    </row>
    <row r="220" spans="1:45" ht="25.5" customHeight="1">
      <c r="A220" s="165" t="str">
        <f t="shared" si="64"/>
        <v>AU-STD3418</v>
      </c>
      <c r="B220" s="164" t="s">
        <v>49</v>
      </c>
      <c r="C220" s="164" t="str">
        <f>IF(Q220=FILTROS!$G$2,"PT",IF(Q220=FILTROS!$G$3,"RC",IF(Q220=FILTROS!$G$4,"QJ",IF(Q220=FILTROS!$G$5,"FT",IF(Q220=FILTROS!$G$6,"STD","SIN ASIGNAR")))))</f>
        <v>STD</v>
      </c>
      <c r="D220" s="164">
        <v>3418</v>
      </c>
      <c r="E220" s="165" t="s">
        <v>9</v>
      </c>
      <c r="F220" s="165" t="s">
        <v>50</v>
      </c>
      <c r="H220" s="169" t="s">
        <v>51</v>
      </c>
      <c r="I220" s="169">
        <v>1018414114</v>
      </c>
      <c r="J220" s="171" t="s">
        <v>1029</v>
      </c>
      <c r="K220" s="169">
        <v>33</v>
      </c>
      <c r="L220" s="169">
        <v>3213449193</v>
      </c>
      <c r="M220" s="212" t="s">
        <v>1026</v>
      </c>
      <c r="N220" s="165" t="s">
        <v>53</v>
      </c>
      <c r="O220" s="209" t="s">
        <v>54</v>
      </c>
      <c r="P220" s="169" t="s">
        <v>55</v>
      </c>
      <c r="Q220" s="169" t="s">
        <v>56</v>
      </c>
      <c r="R220" s="169" t="s">
        <v>57</v>
      </c>
      <c r="S220" s="165" t="s">
        <v>58</v>
      </c>
      <c r="T220" s="169" t="s">
        <v>59</v>
      </c>
      <c r="U220" s="169" t="s">
        <v>172</v>
      </c>
      <c r="V220" s="169" t="s">
        <v>60</v>
      </c>
      <c r="W220" s="170">
        <v>44866</v>
      </c>
      <c r="X220" s="169">
        <v>3</v>
      </c>
      <c r="Y220" s="170">
        <f t="shared" si="65"/>
        <v>44869</v>
      </c>
      <c r="Z220" s="165" t="s">
        <v>61</v>
      </c>
      <c r="AB220" s="168">
        <f t="shared" si="66"/>
        <v>-44866</v>
      </c>
      <c r="AC220" s="167" t="str">
        <f t="shared" si="67"/>
        <v>OPORTUNA</v>
      </c>
      <c r="AD220" s="165" t="str">
        <f t="shared" si="68"/>
        <v>Cerrado</v>
      </c>
      <c r="AE220" s="248" t="s">
        <v>62</v>
      </c>
      <c r="AF220" s="169" t="s">
        <v>66</v>
      </c>
      <c r="AG220" s="165" t="s">
        <v>1030</v>
      </c>
      <c r="AH220" s="170">
        <v>44869</v>
      </c>
      <c r="AI220" s="165">
        <f t="shared" si="69"/>
        <v>11</v>
      </c>
      <c r="AJ220" s="166">
        <f t="shared" si="70"/>
        <v>3</v>
      </c>
      <c r="AK220" s="165" t="str">
        <f t="shared" si="74"/>
        <v>OPORTUNA</v>
      </c>
      <c r="AM220" s="165" t="str" cm="1">
        <f t="array" aca="1" ref="AM220" ca="1">_xlfn.IFS(AN220&lt;0,"Vencido",AN220=0,"Vence hoy",AN220&lt;4,"Por vencer",AN220&gt;3,"Pendiente")</f>
        <v>Vencido</v>
      </c>
      <c r="AN220" s="166">
        <f t="shared" ca="1" si="75"/>
        <v>-7</v>
      </c>
      <c r="AQ220" s="165">
        <f t="shared" si="71"/>
        <v>11</v>
      </c>
      <c r="AR220" s="165">
        <f t="shared" si="72"/>
        <v>2022</v>
      </c>
      <c r="AS220" s="184">
        <f t="shared" si="73"/>
        <v>1</v>
      </c>
    </row>
    <row r="221" spans="1:45" ht="25.5" customHeight="1">
      <c r="A221" s="165" t="str">
        <f t="shared" si="64"/>
        <v>AU-STD3418</v>
      </c>
      <c r="B221" s="164" t="s">
        <v>49</v>
      </c>
      <c r="C221" s="164" t="str">
        <f>IF(Q221=FILTROS!$G$2,"PT",IF(Q221=FILTROS!$G$3,"RC",IF(Q221=FILTROS!$G$4,"QJ",IF(Q221=FILTROS!$G$5,"FT",IF(Q221=FILTROS!$G$6,"STD","SIN ASIGNAR")))))</f>
        <v>STD</v>
      </c>
      <c r="D221" s="164">
        <v>3418</v>
      </c>
      <c r="E221" s="165" t="s">
        <v>9</v>
      </c>
      <c r="F221" s="165" t="s">
        <v>50</v>
      </c>
      <c r="H221" s="169" t="s">
        <v>51</v>
      </c>
      <c r="I221" s="169">
        <v>1018414114</v>
      </c>
      <c r="J221" s="171" t="s">
        <v>1029</v>
      </c>
      <c r="K221" s="169">
        <v>33</v>
      </c>
      <c r="L221" s="169">
        <v>3213449193</v>
      </c>
      <c r="M221" s="212" t="s">
        <v>1026</v>
      </c>
      <c r="N221" s="165" t="s">
        <v>53</v>
      </c>
      <c r="O221" s="209" t="s">
        <v>54</v>
      </c>
      <c r="P221" s="169" t="s">
        <v>55</v>
      </c>
      <c r="Q221" s="169" t="s">
        <v>56</v>
      </c>
      <c r="R221" s="169" t="s">
        <v>57</v>
      </c>
      <c r="S221" s="165" t="s">
        <v>58</v>
      </c>
      <c r="T221" s="169" t="s">
        <v>99</v>
      </c>
      <c r="U221" s="169" t="s">
        <v>1031</v>
      </c>
      <c r="V221" s="169" t="s">
        <v>60</v>
      </c>
      <c r="W221" s="170">
        <v>44866</v>
      </c>
      <c r="X221" s="169">
        <v>3</v>
      </c>
      <c r="Y221" s="170">
        <f t="shared" si="65"/>
        <v>44869</v>
      </c>
      <c r="Z221" s="165" t="s">
        <v>100</v>
      </c>
      <c r="AB221" s="168">
        <f t="shared" si="66"/>
        <v>-44866</v>
      </c>
      <c r="AC221" s="167" t="str">
        <f t="shared" si="67"/>
        <v>OPORTUNA</v>
      </c>
      <c r="AD221" s="165" t="str">
        <f t="shared" si="68"/>
        <v>Cerrado</v>
      </c>
      <c r="AE221" s="248" t="s">
        <v>62</v>
      </c>
      <c r="AF221" s="169" t="s">
        <v>66</v>
      </c>
      <c r="AG221" s="165" t="s">
        <v>1032</v>
      </c>
      <c r="AH221" s="170">
        <v>44869</v>
      </c>
      <c r="AI221" s="165">
        <f t="shared" si="69"/>
        <v>11</v>
      </c>
      <c r="AJ221" s="166">
        <f t="shared" si="70"/>
        <v>3</v>
      </c>
      <c r="AK221" s="165" t="str">
        <f t="shared" si="74"/>
        <v>OPORTUNA</v>
      </c>
      <c r="AM221" s="165" t="str" cm="1">
        <f t="array" aca="1" ref="AM221" ca="1">_xlfn.IFS(AN221&lt;0,"Vencido",AN221=0,"Vence hoy",AN221&lt;4,"Por vencer",AN221&gt;3,"Pendiente")</f>
        <v>Vencido</v>
      </c>
      <c r="AN221" s="166">
        <f t="shared" ca="1" si="75"/>
        <v>-7</v>
      </c>
      <c r="AQ221" s="165">
        <f t="shared" si="71"/>
        <v>11</v>
      </c>
      <c r="AR221" s="165">
        <f t="shared" si="72"/>
        <v>2022</v>
      </c>
      <c r="AS221" s="184">
        <f t="shared" si="73"/>
        <v>1</v>
      </c>
    </row>
    <row r="222" spans="1:45" ht="25.5" customHeight="1">
      <c r="A222" s="165" t="str">
        <f t="shared" si="64"/>
        <v>AU-PT3390</v>
      </c>
      <c r="B222" s="164" t="s">
        <v>49</v>
      </c>
      <c r="C222" s="164" t="str">
        <f>IF(Q222=FILTROS!$G$2,"PT",IF(Q222=FILTROS!$G$3,"RC",IF(Q222=FILTROS!$G$4,"QJ",IF(Q222=FILTROS!$G$5,"FT",IF(Q222=FILTROS!$G$6,"STD","SIN ASIGNAR")))))</f>
        <v>PT</v>
      </c>
      <c r="D222" s="164">
        <v>3390</v>
      </c>
      <c r="E222" s="165" t="s">
        <v>9</v>
      </c>
      <c r="F222" s="165" t="s">
        <v>92</v>
      </c>
      <c r="H222" s="169" t="s">
        <v>51</v>
      </c>
      <c r="I222" s="169">
        <v>1136910418</v>
      </c>
      <c r="J222" s="171" t="s">
        <v>279</v>
      </c>
      <c r="K222" s="169">
        <v>31</v>
      </c>
      <c r="L222" s="169">
        <v>3053487023</v>
      </c>
      <c r="M222" s="212" t="s">
        <v>280</v>
      </c>
      <c r="N222" s="165" t="s">
        <v>72</v>
      </c>
      <c r="O222" s="209" t="s">
        <v>73</v>
      </c>
      <c r="P222" s="169" t="s">
        <v>55</v>
      </c>
      <c r="Q222" s="204" t="s">
        <v>84</v>
      </c>
      <c r="R222" s="169" t="s">
        <v>57</v>
      </c>
      <c r="S222" s="165" t="s">
        <v>159</v>
      </c>
      <c r="T222" s="169" t="s">
        <v>152</v>
      </c>
      <c r="U222" s="169" t="s">
        <v>949</v>
      </c>
      <c r="V222" s="169" t="s">
        <v>60</v>
      </c>
      <c r="W222" s="170">
        <v>44866</v>
      </c>
      <c r="X222" s="169">
        <v>2</v>
      </c>
      <c r="Y222" s="170">
        <f t="shared" si="65"/>
        <v>44868</v>
      </c>
      <c r="Z222" s="165" t="s">
        <v>79</v>
      </c>
      <c r="AA222" s="193">
        <v>44867</v>
      </c>
      <c r="AB222" s="168">
        <f t="shared" si="66"/>
        <v>1</v>
      </c>
      <c r="AC222" s="167" t="str">
        <f t="shared" si="67"/>
        <v>OPORTUNA</v>
      </c>
      <c r="AD222" s="165" t="str">
        <f t="shared" si="68"/>
        <v>Cerrado</v>
      </c>
      <c r="AE222" s="248" t="s">
        <v>71</v>
      </c>
      <c r="AF222" s="169" t="s">
        <v>80</v>
      </c>
      <c r="AG222" s="210" t="s">
        <v>950</v>
      </c>
      <c r="AH222" s="170">
        <v>44868</v>
      </c>
      <c r="AI222" s="165">
        <f t="shared" si="69"/>
        <v>11</v>
      </c>
      <c r="AJ222" s="166">
        <f t="shared" si="70"/>
        <v>2</v>
      </c>
      <c r="AK222" s="165" t="e">
        <f>IF(Y222&gt;=AH222,#REF!,#REF!)</f>
        <v>#REF!</v>
      </c>
      <c r="AM222" s="165" t="e" cm="1">
        <f t="array" ref="AM222">_xlfn.IFS(AN222&lt;0,"Vencido",AN222=0,"Vence hoy",AN222&lt;4,"Por vencer",AN222&gt;3,"Pendiente")</f>
        <v>#REF!</v>
      </c>
      <c r="AN222" s="166" t="e">
        <f>Y222-#REF!</f>
        <v>#REF!</v>
      </c>
      <c r="AQ222" s="165">
        <f t="shared" si="71"/>
        <v>11</v>
      </c>
      <c r="AR222" s="165">
        <f t="shared" si="72"/>
        <v>2022</v>
      </c>
      <c r="AS222" s="184">
        <f t="shared" si="73"/>
        <v>1</v>
      </c>
    </row>
    <row r="223" spans="1:45" ht="25.5" customHeight="1">
      <c r="A223" s="165" t="str">
        <f t="shared" si="64"/>
        <v>AU-FT3462</v>
      </c>
      <c r="B223" s="164" t="s">
        <v>49</v>
      </c>
      <c r="C223" s="164" t="str">
        <f>IF(Q223=FILTROS!$G$2,"PT",IF(Q223=FILTROS!$G$3,"RC",IF(Q223=FILTROS!$G$4,"QJ",IF(Q223=FILTROS!$G$5,"FT",IF(Q223=FILTROS!$G$6,"STD","SIN ASIGNAR")))))</f>
        <v>FT</v>
      </c>
      <c r="D223" s="164">
        <v>3462</v>
      </c>
      <c r="E223" s="165" t="s">
        <v>9</v>
      </c>
      <c r="F223" s="165" t="s">
        <v>82</v>
      </c>
      <c r="H223" s="169" t="s">
        <v>51</v>
      </c>
      <c r="I223" s="169">
        <v>13884116</v>
      </c>
      <c r="J223" s="171" t="s">
        <v>254</v>
      </c>
      <c r="K223" s="169">
        <v>65</v>
      </c>
      <c r="L223" s="169" t="s">
        <v>64</v>
      </c>
      <c r="M223" s="229" t="s">
        <v>255</v>
      </c>
      <c r="N223" s="165" t="s">
        <v>88</v>
      </c>
      <c r="O223" s="209" t="s">
        <v>67</v>
      </c>
      <c r="P223" s="169" t="s">
        <v>55</v>
      </c>
      <c r="Q223" s="169" t="s">
        <v>210</v>
      </c>
      <c r="R223" s="169" t="s">
        <v>57</v>
      </c>
      <c r="S223" s="165" t="s">
        <v>210</v>
      </c>
      <c r="T223" s="169" t="s">
        <v>69</v>
      </c>
      <c r="U223" s="169" t="s">
        <v>1168</v>
      </c>
      <c r="V223" s="169" t="s">
        <v>60</v>
      </c>
      <c r="W223" s="170">
        <v>44867</v>
      </c>
      <c r="X223" s="169">
        <v>3</v>
      </c>
      <c r="Y223" s="170">
        <f>WORKDAY.INTL(W223,X223,1)+1</f>
        <v>44873</v>
      </c>
      <c r="Z223" s="165" t="s">
        <v>91</v>
      </c>
      <c r="AB223" s="168">
        <f t="shared" si="66"/>
        <v>-44867</v>
      </c>
      <c r="AC223" s="167" t="str">
        <f t="shared" si="67"/>
        <v>OPORTUNA</v>
      </c>
      <c r="AD223" s="165" t="str">
        <f t="shared" si="68"/>
        <v>Cerrado</v>
      </c>
      <c r="AE223" s="248" t="s">
        <v>71</v>
      </c>
      <c r="AF223" s="169" t="s">
        <v>65</v>
      </c>
      <c r="AG223" s="165" t="s">
        <v>1169</v>
      </c>
      <c r="AH223" s="170">
        <v>44870</v>
      </c>
      <c r="AI223" s="165">
        <f t="shared" si="69"/>
        <v>11</v>
      </c>
      <c r="AJ223" s="166">
        <f t="shared" si="70"/>
        <v>3</v>
      </c>
      <c r="AK223" s="165" t="e">
        <f>IF(Y223&gt;=AH223,#REF!,#REF!)</f>
        <v>#REF!</v>
      </c>
      <c r="AM223" s="165" t="e" cm="1">
        <f t="array" ref="AM223">_xlfn.IFS(AN223&lt;0,"Vencido",AN223=0,"Vence hoy",AN223&lt;4,"Por vencer",AN223&gt;3,"Pendiente")</f>
        <v>#REF!</v>
      </c>
      <c r="AN223" s="166" t="e">
        <f>Y223-#REF!</f>
        <v>#REF!</v>
      </c>
      <c r="AQ223" s="165">
        <f t="shared" si="71"/>
        <v>11</v>
      </c>
      <c r="AR223" s="165">
        <f t="shared" si="72"/>
        <v>2022</v>
      </c>
      <c r="AS223" s="184">
        <f t="shared" si="73"/>
        <v>2</v>
      </c>
    </row>
    <row r="224" spans="1:45" ht="25.5" customHeight="1">
      <c r="A224" s="165" t="str">
        <f t="shared" si="64"/>
        <v>AU-STD3473</v>
      </c>
      <c r="B224" s="164" t="s">
        <v>49</v>
      </c>
      <c r="C224" s="164" t="str">
        <f>IF(Q224=FILTROS!$G$2,"PT",IF(Q224=FILTROS!$G$3,"RC",IF(Q224=FILTROS!$G$4,"QJ",IF(Q224=FILTROS!$G$5,"FT",IF(Q224=FILTROS!$G$6,"STD","SIN ASIGNAR")))))</f>
        <v>STD</v>
      </c>
      <c r="D224" s="164">
        <v>3473</v>
      </c>
      <c r="E224" s="165" t="s">
        <v>9</v>
      </c>
      <c r="F224" s="165" t="s">
        <v>50</v>
      </c>
      <c r="G224" s="165" t="s">
        <v>1193</v>
      </c>
      <c r="H224" s="169" t="s">
        <v>51</v>
      </c>
      <c r="I224" s="169">
        <v>20310721</v>
      </c>
      <c r="J224" s="171" t="s">
        <v>212</v>
      </c>
      <c r="K224" s="169">
        <v>80</v>
      </c>
      <c r="L224" s="169">
        <v>3123442346</v>
      </c>
      <c r="M224" s="63" t="s">
        <v>116</v>
      </c>
      <c r="N224" s="165" t="s">
        <v>72</v>
      </c>
      <c r="O224" s="209" t="s">
        <v>73</v>
      </c>
      <c r="P224" s="169" t="s">
        <v>55</v>
      </c>
      <c r="Q224" s="169" t="s">
        <v>56</v>
      </c>
      <c r="R224" s="169" t="s">
        <v>57</v>
      </c>
      <c r="S224" s="165" t="s">
        <v>120</v>
      </c>
      <c r="T224" s="169" t="s">
        <v>121</v>
      </c>
      <c r="U224" s="169" t="s">
        <v>1194</v>
      </c>
      <c r="V224" s="169" t="s">
        <v>60</v>
      </c>
      <c r="W224" s="170">
        <v>44867</v>
      </c>
      <c r="X224" s="169">
        <v>2</v>
      </c>
      <c r="Y224" s="170">
        <f>WORKDAY.INTL(W224,X224,1)</f>
        <v>44869</v>
      </c>
      <c r="Z224" s="165" t="s">
        <v>79</v>
      </c>
      <c r="AA224" s="193">
        <v>44867</v>
      </c>
      <c r="AB224" s="168">
        <f t="shared" si="66"/>
        <v>0</v>
      </c>
      <c r="AC224" s="167" t="str">
        <f t="shared" si="67"/>
        <v>OPORTUNA</v>
      </c>
      <c r="AD224" s="165" t="str">
        <f t="shared" si="68"/>
        <v>Cerrado</v>
      </c>
      <c r="AE224" s="248" t="s">
        <v>71</v>
      </c>
      <c r="AF224" s="169" t="s">
        <v>80</v>
      </c>
      <c r="AG224" s="226" t="s">
        <v>1195</v>
      </c>
      <c r="AH224" s="170">
        <v>44868</v>
      </c>
      <c r="AI224" s="165">
        <f t="shared" si="69"/>
        <v>11</v>
      </c>
      <c r="AJ224" s="166">
        <f t="shared" si="70"/>
        <v>1</v>
      </c>
      <c r="AK224" s="165" t="e">
        <f>IF(Y224&gt;=AH224,#REF!,#REF!)</f>
        <v>#REF!</v>
      </c>
      <c r="AM224" s="165" t="e" cm="1">
        <f t="array" ref="AM224">_xlfn.IFS(AN224&lt;0,"Vencido",AN224=0,"Vence hoy",AN224&lt;4,"Por vencer",AN224&gt;3,"Pendiente")</f>
        <v>#REF!</v>
      </c>
      <c r="AN224" s="166" t="e">
        <f>Y224-#REF!</f>
        <v>#REF!</v>
      </c>
      <c r="AQ224" s="165">
        <f t="shared" si="71"/>
        <v>11</v>
      </c>
      <c r="AR224" s="165">
        <f t="shared" si="72"/>
        <v>2022</v>
      </c>
      <c r="AS224" s="184">
        <f t="shared" si="73"/>
        <v>2</v>
      </c>
    </row>
    <row r="225" spans="1:45" ht="25.5" customHeight="1">
      <c r="A225" s="165" t="str">
        <f t="shared" si="64"/>
        <v>AU-STD3456</v>
      </c>
      <c r="B225" s="164" t="s">
        <v>49</v>
      </c>
      <c r="C225" s="164" t="str">
        <f>IF(Q225=FILTROS!$G$2,"PT",IF(Q225=FILTROS!$G$3,"RC",IF(Q225=FILTROS!$G$4,"QJ",IF(Q225=FILTROS!$G$5,"FT",IF(Q225=FILTROS!$G$6,"STD","SIN ASIGNAR")))))</f>
        <v>STD</v>
      </c>
      <c r="D225" s="164">
        <v>3456</v>
      </c>
      <c r="E225" s="165" t="s">
        <v>9</v>
      </c>
      <c r="F225" s="165" t="s">
        <v>50</v>
      </c>
      <c r="G225" s="165" t="s">
        <v>1147</v>
      </c>
      <c r="H225" s="169" t="s">
        <v>105</v>
      </c>
      <c r="I225" s="169">
        <v>1011102831</v>
      </c>
      <c r="J225" s="171" t="s">
        <v>1148</v>
      </c>
      <c r="K225" s="169">
        <v>13</v>
      </c>
      <c r="L225" s="169">
        <v>3124361462</v>
      </c>
      <c r="M225" s="229" t="s">
        <v>52</v>
      </c>
      <c r="N225" s="165" t="s">
        <v>53</v>
      </c>
      <c r="O225" s="209" t="s">
        <v>54</v>
      </c>
      <c r="P225" s="169" t="s">
        <v>55</v>
      </c>
      <c r="Q225" s="169" t="s">
        <v>56</v>
      </c>
      <c r="R225" s="169" t="s">
        <v>57</v>
      </c>
      <c r="S225" s="165" t="s">
        <v>58</v>
      </c>
      <c r="T225" s="169" t="s">
        <v>98</v>
      </c>
      <c r="U225" s="169" t="s">
        <v>1149</v>
      </c>
      <c r="V225" s="169" t="s">
        <v>60</v>
      </c>
      <c r="W225" s="170">
        <v>44867</v>
      </c>
      <c r="X225" s="169">
        <v>3</v>
      </c>
      <c r="Y225" s="170">
        <f>WORKDAY.INTL(W225,X225,1)+1</f>
        <v>44873</v>
      </c>
      <c r="Z225" s="165" t="s">
        <v>61</v>
      </c>
      <c r="AB225" s="168">
        <f t="shared" si="66"/>
        <v>-44867</v>
      </c>
      <c r="AC225" s="167" t="str">
        <f t="shared" si="67"/>
        <v>OPORTUNA</v>
      </c>
      <c r="AD225" s="165" t="str">
        <f t="shared" ca="1" si="68"/>
        <v>Vencido</v>
      </c>
      <c r="AE225" s="249" t="s">
        <v>62</v>
      </c>
      <c r="AF225" s="169" t="s">
        <v>66</v>
      </c>
      <c r="AI225" s="165">
        <f t="shared" si="69"/>
        <v>1</v>
      </c>
      <c r="AJ225" s="166">
        <f t="shared" si="70"/>
        <v>-44867</v>
      </c>
      <c r="AK225" s="165" t="str">
        <f t="shared" ref="AK225:AK260" si="76">IF(Y225&gt;=AH225,$AP$4,$AP$5)</f>
        <v>OPORTUNA</v>
      </c>
      <c r="AM225" s="165" t="str" cm="1">
        <f t="array" aca="1" ref="AM225" ca="1">_xlfn.IFS(AN225&lt;0,"Vencido",AN225=0,"Vence hoy",AN225&lt;4,"Por vencer",AN225&gt;3,"Pendiente")</f>
        <v>Vencido</v>
      </c>
      <c r="AN225" s="166">
        <f t="shared" ref="AN225:AN260" ca="1" si="77">Y225-$AP$2</f>
        <v>-3</v>
      </c>
      <c r="AQ225" s="165">
        <f t="shared" si="71"/>
        <v>11</v>
      </c>
      <c r="AR225" s="165">
        <f t="shared" si="72"/>
        <v>2022</v>
      </c>
      <c r="AS225" s="184">
        <f t="shared" si="73"/>
        <v>2</v>
      </c>
    </row>
    <row r="226" spans="1:45" ht="25.5" customHeight="1">
      <c r="A226" s="165" t="str">
        <f t="shared" si="64"/>
        <v>AU-STD3451</v>
      </c>
      <c r="B226" s="164" t="s">
        <v>49</v>
      </c>
      <c r="C226" s="164" t="str">
        <f>IF(Q226=FILTROS!$G$2,"PT",IF(Q226=FILTROS!$G$3,"RC",IF(Q226=FILTROS!$G$4,"QJ",IF(Q226=FILTROS!$G$5,"FT",IF(Q226=FILTROS!$G$6,"STD","SIN ASIGNAR")))))</f>
        <v>STD</v>
      </c>
      <c r="D226" s="164">
        <v>3451</v>
      </c>
      <c r="E226" s="165" t="s">
        <v>9</v>
      </c>
      <c r="F226" s="165" t="s">
        <v>50</v>
      </c>
      <c r="G226" s="165" t="s">
        <v>1131</v>
      </c>
      <c r="H226" s="169" t="s">
        <v>51</v>
      </c>
      <c r="I226" s="169">
        <v>79147781</v>
      </c>
      <c r="J226" s="171" t="s">
        <v>1132</v>
      </c>
      <c r="K226" s="169">
        <v>64</v>
      </c>
      <c r="L226" s="169">
        <v>3132229905</v>
      </c>
      <c r="M226" s="229" t="s">
        <v>52</v>
      </c>
      <c r="N226" s="165" t="s">
        <v>53</v>
      </c>
      <c r="O226" s="209" t="s">
        <v>54</v>
      </c>
      <c r="P226" s="169" t="s">
        <v>55</v>
      </c>
      <c r="Q226" s="204" t="s">
        <v>56</v>
      </c>
      <c r="R226" s="169" t="s">
        <v>57</v>
      </c>
      <c r="S226" s="165" t="s">
        <v>58</v>
      </c>
      <c r="T226" s="169" t="s">
        <v>59</v>
      </c>
      <c r="U226" s="169" t="s">
        <v>1133</v>
      </c>
      <c r="V226" s="169" t="s">
        <v>60</v>
      </c>
      <c r="W226" s="170">
        <v>44867</v>
      </c>
      <c r="X226" s="169">
        <v>2</v>
      </c>
      <c r="Y226" s="170">
        <f>WORKDAY.INTL(W226,X226,1)</f>
        <v>44869</v>
      </c>
      <c r="Z226" s="165" t="s">
        <v>61</v>
      </c>
      <c r="AB226" s="168">
        <f t="shared" si="66"/>
        <v>-44867</v>
      </c>
      <c r="AC226" s="167" t="str">
        <f t="shared" si="67"/>
        <v>OPORTUNA</v>
      </c>
      <c r="AD226" s="165" t="str">
        <f t="shared" si="68"/>
        <v>Cerrado</v>
      </c>
      <c r="AE226" s="248" t="s">
        <v>62</v>
      </c>
      <c r="AF226" s="169" t="s">
        <v>63</v>
      </c>
      <c r="AG226" s="165" t="s">
        <v>1134</v>
      </c>
      <c r="AH226" s="170">
        <v>44868</v>
      </c>
      <c r="AI226" s="165">
        <f t="shared" si="69"/>
        <v>11</v>
      </c>
      <c r="AJ226" s="166">
        <f t="shared" si="70"/>
        <v>1</v>
      </c>
      <c r="AK226" s="165" t="str">
        <f t="shared" si="76"/>
        <v>OPORTUNA</v>
      </c>
      <c r="AM226" s="165" t="str" cm="1">
        <f t="array" aca="1" ref="AM226" ca="1">_xlfn.IFS(AN226&lt;0,"Vencido",AN226=0,"Vence hoy",AN226&lt;4,"Por vencer",AN226&gt;3,"Pendiente")</f>
        <v>Vencido</v>
      </c>
      <c r="AN226" s="166">
        <f t="shared" ca="1" si="77"/>
        <v>-7</v>
      </c>
      <c r="AQ226" s="165">
        <f t="shared" si="71"/>
        <v>11</v>
      </c>
      <c r="AR226" s="165">
        <f t="shared" si="72"/>
        <v>2022</v>
      </c>
      <c r="AS226" s="184">
        <f t="shared" si="73"/>
        <v>2</v>
      </c>
    </row>
    <row r="227" spans="1:45" ht="25.5" customHeight="1">
      <c r="A227" s="165" t="str">
        <f t="shared" si="64"/>
        <v>AU-STD3427</v>
      </c>
      <c r="B227" s="164" t="s">
        <v>49</v>
      </c>
      <c r="C227" s="164" t="str">
        <f>IF(Q227=FILTROS!$G$2,"PT",IF(Q227=FILTROS!$G$3,"RC",IF(Q227=FILTROS!$G$4,"QJ",IF(Q227=FILTROS!$G$5,"FT",IF(Q227=FILTROS!$G$6,"STD","SIN ASIGNAR")))))</f>
        <v>STD</v>
      </c>
      <c r="D227" s="164">
        <v>3427</v>
      </c>
      <c r="E227" s="165" t="s">
        <v>9</v>
      </c>
      <c r="F227" s="165" t="s">
        <v>50</v>
      </c>
      <c r="G227" s="165" t="s">
        <v>1049</v>
      </c>
      <c r="H227" s="169" t="s">
        <v>51</v>
      </c>
      <c r="I227" s="169">
        <v>41357718</v>
      </c>
      <c r="J227" s="171" t="s">
        <v>1050</v>
      </c>
      <c r="K227" s="169">
        <v>77</v>
      </c>
      <c r="L227" s="169">
        <v>3132079173</v>
      </c>
      <c r="M227" s="229" t="s">
        <v>52</v>
      </c>
      <c r="N227" s="165" t="s">
        <v>53</v>
      </c>
      <c r="O227" s="209" t="s">
        <v>54</v>
      </c>
      <c r="P227" s="169" t="s">
        <v>55</v>
      </c>
      <c r="Q227" s="169" t="s">
        <v>56</v>
      </c>
      <c r="R227" s="169" t="s">
        <v>57</v>
      </c>
      <c r="S227" s="165" t="s">
        <v>58</v>
      </c>
      <c r="T227" s="169" t="s">
        <v>59</v>
      </c>
      <c r="U227" s="169" t="s">
        <v>1051</v>
      </c>
      <c r="V227" s="169" t="s">
        <v>60</v>
      </c>
      <c r="W227" s="170">
        <v>44867</v>
      </c>
      <c r="X227" s="169">
        <v>2</v>
      </c>
      <c r="Y227" s="170">
        <f>WORKDAY.INTL(W227,X227,1)</f>
        <v>44869</v>
      </c>
      <c r="Z227" s="165" t="s">
        <v>61</v>
      </c>
      <c r="AB227" s="168">
        <f t="shared" si="66"/>
        <v>-44867</v>
      </c>
      <c r="AC227" s="167" t="str">
        <f t="shared" si="67"/>
        <v>OPORTUNA</v>
      </c>
      <c r="AD227" s="165" t="str">
        <f t="shared" si="68"/>
        <v>Cerrado</v>
      </c>
      <c r="AE227" s="248" t="s">
        <v>62</v>
      </c>
      <c r="AF227" s="169" t="s">
        <v>63</v>
      </c>
      <c r="AG227" s="165" t="s">
        <v>1052</v>
      </c>
      <c r="AH227" s="170">
        <v>44868</v>
      </c>
      <c r="AI227" s="165">
        <f t="shared" si="69"/>
        <v>11</v>
      </c>
      <c r="AJ227" s="166">
        <f t="shared" si="70"/>
        <v>1</v>
      </c>
      <c r="AK227" s="165" t="str">
        <f t="shared" si="76"/>
        <v>OPORTUNA</v>
      </c>
      <c r="AM227" s="165" t="str" cm="1">
        <f t="array" aca="1" ref="AM227" ca="1">_xlfn.IFS(AN227&lt;0,"Vencido",AN227=0,"Vence hoy",AN227&lt;4,"Por vencer",AN227&gt;3,"Pendiente")</f>
        <v>Vencido</v>
      </c>
      <c r="AN227" s="166">
        <f t="shared" ca="1" si="77"/>
        <v>-7</v>
      </c>
      <c r="AQ227" s="165">
        <f t="shared" si="71"/>
        <v>11</v>
      </c>
      <c r="AR227" s="165">
        <f t="shared" si="72"/>
        <v>2022</v>
      </c>
      <c r="AS227" s="184">
        <f t="shared" si="73"/>
        <v>2</v>
      </c>
    </row>
    <row r="228" spans="1:45" ht="25.5" customHeight="1">
      <c r="A228" s="165" t="str">
        <f t="shared" si="64"/>
        <v>AU-STD3429</v>
      </c>
      <c r="B228" s="164" t="s">
        <v>49</v>
      </c>
      <c r="C228" s="164" t="str">
        <f>IF(Q228=FILTROS!$G$2,"PT",IF(Q228=FILTROS!$G$3,"RC",IF(Q228=FILTROS!$G$4,"QJ",IF(Q228=FILTROS!$G$5,"FT",IF(Q228=FILTROS!$G$6,"STD","SIN ASIGNAR")))))</f>
        <v>STD</v>
      </c>
      <c r="D228" s="164">
        <v>3429</v>
      </c>
      <c r="E228" s="165" t="s">
        <v>9</v>
      </c>
      <c r="F228" s="165" t="s">
        <v>50</v>
      </c>
      <c r="G228" s="165" t="s">
        <v>1053</v>
      </c>
      <c r="H228" s="169" t="s">
        <v>51</v>
      </c>
      <c r="I228" s="169">
        <v>3176785</v>
      </c>
      <c r="J228" s="171" t="s">
        <v>1054</v>
      </c>
      <c r="K228" s="169">
        <v>66</v>
      </c>
      <c r="L228" s="169">
        <v>3125765187</v>
      </c>
      <c r="M228" s="229" t="s">
        <v>52</v>
      </c>
      <c r="N228" s="165" t="s">
        <v>53</v>
      </c>
      <c r="O228" s="209" t="s">
        <v>54</v>
      </c>
      <c r="P228" s="169" t="s">
        <v>55</v>
      </c>
      <c r="Q228" s="169" t="s">
        <v>56</v>
      </c>
      <c r="R228" s="169" t="s">
        <v>57</v>
      </c>
      <c r="S228" s="165" t="s">
        <v>58</v>
      </c>
      <c r="T228" s="169" t="s">
        <v>59</v>
      </c>
      <c r="U228" s="169" t="s">
        <v>1055</v>
      </c>
      <c r="V228" s="169" t="s">
        <v>60</v>
      </c>
      <c r="W228" s="170">
        <v>44867</v>
      </c>
      <c r="X228" s="169">
        <v>3</v>
      </c>
      <c r="Y228" s="170">
        <f>WORKDAY.INTL(W228,X228,1)+1</f>
        <v>44873</v>
      </c>
      <c r="Z228" s="165" t="s">
        <v>61</v>
      </c>
      <c r="AB228" s="168">
        <f t="shared" si="66"/>
        <v>-44867</v>
      </c>
      <c r="AC228" s="167" t="str">
        <f t="shared" si="67"/>
        <v>OPORTUNA</v>
      </c>
      <c r="AD228" s="165" t="str">
        <f t="shared" ca="1" si="68"/>
        <v>Vencido</v>
      </c>
      <c r="AE228" s="249" t="s">
        <v>62</v>
      </c>
      <c r="AF228" s="169" t="s">
        <v>66</v>
      </c>
      <c r="AI228" s="165">
        <f t="shared" si="69"/>
        <v>1</v>
      </c>
      <c r="AJ228" s="166">
        <f t="shared" si="70"/>
        <v>-44867</v>
      </c>
      <c r="AK228" s="165" t="str">
        <f t="shared" si="76"/>
        <v>OPORTUNA</v>
      </c>
      <c r="AM228" s="165" t="str" cm="1">
        <f t="array" aca="1" ref="AM228" ca="1">_xlfn.IFS(AN228&lt;0,"Vencido",AN228=0,"Vence hoy",AN228&lt;4,"Por vencer",AN228&gt;3,"Pendiente")</f>
        <v>Vencido</v>
      </c>
      <c r="AN228" s="166">
        <f t="shared" ca="1" si="77"/>
        <v>-3</v>
      </c>
      <c r="AQ228" s="165">
        <f t="shared" si="71"/>
        <v>11</v>
      </c>
      <c r="AR228" s="165">
        <f t="shared" si="72"/>
        <v>2022</v>
      </c>
      <c r="AS228" s="184">
        <f t="shared" si="73"/>
        <v>2</v>
      </c>
    </row>
    <row r="229" spans="1:45" ht="25.5" customHeight="1">
      <c r="A229" s="165" t="str">
        <f t="shared" si="64"/>
        <v>AU-STD3430</v>
      </c>
      <c r="B229" s="164" t="s">
        <v>49</v>
      </c>
      <c r="C229" s="164" t="str">
        <f>IF(Q229=FILTROS!$G$2,"PT",IF(Q229=FILTROS!$G$3,"RC",IF(Q229=FILTROS!$G$4,"QJ",IF(Q229=FILTROS!$G$5,"FT",IF(Q229=FILTROS!$G$6,"STD","SIN ASIGNAR")))))</f>
        <v>STD</v>
      </c>
      <c r="D229" s="164">
        <v>3430</v>
      </c>
      <c r="E229" s="165" t="s">
        <v>9</v>
      </c>
      <c r="F229" s="165" t="s">
        <v>50</v>
      </c>
      <c r="G229" s="165" t="s">
        <v>1056</v>
      </c>
      <c r="H229" s="169" t="s">
        <v>51</v>
      </c>
      <c r="I229" s="169">
        <v>3070873</v>
      </c>
      <c r="J229" s="171" t="s">
        <v>1057</v>
      </c>
      <c r="K229" s="169">
        <v>84</v>
      </c>
      <c r="L229" s="169">
        <v>3016445735</v>
      </c>
      <c r="M229" s="229" t="s">
        <v>52</v>
      </c>
      <c r="N229" s="165" t="s">
        <v>53</v>
      </c>
      <c r="O229" s="209" t="s">
        <v>54</v>
      </c>
      <c r="P229" s="169" t="s">
        <v>55</v>
      </c>
      <c r="Q229" s="169" t="s">
        <v>56</v>
      </c>
      <c r="R229" s="169" t="s">
        <v>57</v>
      </c>
      <c r="S229" s="165" t="s">
        <v>58</v>
      </c>
      <c r="T229" s="169" t="s">
        <v>59</v>
      </c>
      <c r="U229" s="169" t="s">
        <v>1058</v>
      </c>
      <c r="V229" s="169" t="s">
        <v>60</v>
      </c>
      <c r="W229" s="170">
        <v>44867</v>
      </c>
      <c r="X229" s="169">
        <v>2</v>
      </c>
      <c r="Y229" s="170">
        <f>WORKDAY.INTL(W229,X229,1)</f>
        <v>44869</v>
      </c>
      <c r="Z229" s="165" t="s">
        <v>61</v>
      </c>
      <c r="AB229" s="168">
        <f t="shared" si="66"/>
        <v>-44867</v>
      </c>
      <c r="AC229" s="167" t="str">
        <f t="shared" si="67"/>
        <v>OPORTUNA</v>
      </c>
      <c r="AD229" s="165" t="str">
        <f t="shared" si="68"/>
        <v>Cerrado</v>
      </c>
      <c r="AE229" s="248" t="s">
        <v>62</v>
      </c>
      <c r="AF229" s="169" t="s">
        <v>63</v>
      </c>
      <c r="AG229" s="165" t="s">
        <v>1059</v>
      </c>
      <c r="AH229" s="170">
        <v>44868</v>
      </c>
      <c r="AI229" s="165">
        <f t="shared" si="69"/>
        <v>11</v>
      </c>
      <c r="AJ229" s="166">
        <f t="shared" si="70"/>
        <v>1</v>
      </c>
      <c r="AK229" s="165" t="str">
        <f t="shared" si="76"/>
        <v>OPORTUNA</v>
      </c>
      <c r="AM229" s="165" t="str" cm="1">
        <f t="array" aca="1" ref="AM229" ca="1">_xlfn.IFS(AN229&lt;0,"Vencido",AN229=0,"Vence hoy",AN229&lt;4,"Por vencer",AN229&gt;3,"Pendiente")</f>
        <v>Vencido</v>
      </c>
      <c r="AN229" s="166">
        <f t="shared" ca="1" si="77"/>
        <v>-7</v>
      </c>
      <c r="AQ229" s="165">
        <f t="shared" si="71"/>
        <v>11</v>
      </c>
      <c r="AR229" s="165">
        <f t="shared" si="72"/>
        <v>2022</v>
      </c>
      <c r="AS229" s="184">
        <f t="shared" si="73"/>
        <v>2</v>
      </c>
    </row>
    <row r="230" spans="1:45" ht="25.5" customHeight="1">
      <c r="A230" s="165" t="str">
        <f t="shared" si="64"/>
        <v>AU-STD3431</v>
      </c>
      <c r="B230" s="164" t="s">
        <v>49</v>
      </c>
      <c r="C230" s="164" t="str">
        <f>IF(Q230=FILTROS!$G$2,"PT",IF(Q230=FILTROS!$G$3,"RC",IF(Q230=FILTROS!$G$4,"QJ",IF(Q230=FILTROS!$G$5,"FT",IF(Q230=FILTROS!$G$6,"STD","SIN ASIGNAR")))))</f>
        <v>STD</v>
      </c>
      <c r="D230" s="164">
        <v>3431</v>
      </c>
      <c r="E230" s="165" t="s">
        <v>9</v>
      </c>
      <c r="F230" s="165" t="s">
        <v>50</v>
      </c>
      <c r="G230" s="165" t="s">
        <v>1060</v>
      </c>
      <c r="H230" s="169" t="s">
        <v>51</v>
      </c>
      <c r="I230" s="169">
        <v>52378396</v>
      </c>
      <c r="J230" s="171" t="s">
        <v>1061</v>
      </c>
      <c r="K230" s="169">
        <v>48</v>
      </c>
      <c r="L230" s="169">
        <v>3142802359</v>
      </c>
      <c r="M230" s="229" t="s">
        <v>52</v>
      </c>
      <c r="N230" s="165" t="s">
        <v>53</v>
      </c>
      <c r="O230" s="209" t="s">
        <v>54</v>
      </c>
      <c r="P230" s="169" t="s">
        <v>55</v>
      </c>
      <c r="Q230" s="169" t="s">
        <v>56</v>
      </c>
      <c r="R230" s="169" t="s">
        <v>57</v>
      </c>
      <c r="S230" s="165" t="s">
        <v>58</v>
      </c>
      <c r="T230" s="169" t="s">
        <v>59</v>
      </c>
      <c r="U230" s="169" t="s">
        <v>1062</v>
      </c>
      <c r="V230" s="169" t="s">
        <v>60</v>
      </c>
      <c r="W230" s="170">
        <v>44867</v>
      </c>
      <c r="X230" s="169">
        <v>3</v>
      </c>
      <c r="Y230" s="170">
        <f>WORKDAY.INTL(W230,X230,1)+1</f>
        <v>44873</v>
      </c>
      <c r="Z230" s="165" t="s">
        <v>61</v>
      </c>
      <c r="AB230" s="168">
        <f t="shared" si="66"/>
        <v>-44867</v>
      </c>
      <c r="AC230" s="167" t="str">
        <f t="shared" si="67"/>
        <v>OPORTUNA</v>
      </c>
      <c r="AD230" s="165" t="str">
        <f t="shared" ca="1" si="68"/>
        <v>Vencido</v>
      </c>
      <c r="AE230" s="249" t="s">
        <v>62</v>
      </c>
      <c r="AF230" s="169" t="s">
        <v>65</v>
      </c>
      <c r="AI230" s="165">
        <f t="shared" si="69"/>
        <v>1</v>
      </c>
      <c r="AJ230" s="166">
        <f t="shared" si="70"/>
        <v>-44867</v>
      </c>
      <c r="AK230" s="165" t="str">
        <f t="shared" si="76"/>
        <v>OPORTUNA</v>
      </c>
      <c r="AM230" s="165" t="str" cm="1">
        <f t="array" aca="1" ref="AM230" ca="1">_xlfn.IFS(AN230&lt;0,"Vencido",AN230=0,"Vence hoy",AN230&lt;4,"Por vencer",AN230&gt;3,"Pendiente")</f>
        <v>Vencido</v>
      </c>
      <c r="AN230" s="166">
        <f t="shared" ca="1" si="77"/>
        <v>-3</v>
      </c>
      <c r="AQ230" s="165">
        <f t="shared" si="71"/>
        <v>11</v>
      </c>
      <c r="AR230" s="165">
        <f t="shared" si="72"/>
        <v>2022</v>
      </c>
      <c r="AS230" s="184">
        <f t="shared" si="73"/>
        <v>2</v>
      </c>
    </row>
    <row r="231" spans="1:45" ht="25.5" customHeight="1">
      <c r="A231" s="165" t="str">
        <f t="shared" si="64"/>
        <v>AU-STD3432</v>
      </c>
      <c r="B231" s="164" t="s">
        <v>49</v>
      </c>
      <c r="C231" s="164" t="str">
        <f>IF(Q231=FILTROS!$G$2,"PT",IF(Q231=FILTROS!$G$3,"RC",IF(Q231=FILTROS!$G$4,"QJ",IF(Q231=FILTROS!$G$5,"FT",IF(Q231=FILTROS!$G$6,"STD","SIN ASIGNAR")))))</f>
        <v>STD</v>
      </c>
      <c r="D231" s="164">
        <v>3432</v>
      </c>
      <c r="E231" s="165" t="s">
        <v>9</v>
      </c>
      <c r="F231" s="165" t="s">
        <v>50</v>
      </c>
      <c r="G231" s="165" t="s">
        <v>1063</v>
      </c>
      <c r="H231" s="169" t="s">
        <v>51</v>
      </c>
      <c r="I231" s="169">
        <v>383414</v>
      </c>
      <c r="J231" s="171" t="s">
        <v>1064</v>
      </c>
      <c r="K231" s="169">
        <v>84</v>
      </c>
      <c r="L231" s="169">
        <v>3022713991</v>
      </c>
      <c r="M231" s="229" t="s">
        <v>52</v>
      </c>
      <c r="N231" s="165" t="s">
        <v>53</v>
      </c>
      <c r="O231" s="209" t="s">
        <v>54</v>
      </c>
      <c r="P231" s="169" t="s">
        <v>55</v>
      </c>
      <c r="Q231" s="169" t="s">
        <v>56</v>
      </c>
      <c r="R231" s="169" t="s">
        <v>75</v>
      </c>
      <c r="S231" s="165" t="s">
        <v>58</v>
      </c>
      <c r="T231" s="169" t="s">
        <v>59</v>
      </c>
      <c r="U231" s="169" t="s">
        <v>1065</v>
      </c>
      <c r="V231" s="169" t="s">
        <v>60</v>
      </c>
      <c r="W231" s="170">
        <v>44867</v>
      </c>
      <c r="X231" s="169">
        <v>1</v>
      </c>
      <c r="Y231" s="170">
        <f>WORKDAY.INTL(W231,X231,1)</f>
        <v>44868</v>
      </c>
      <c r="Z231" s="165" t="s">
        <v>61</v>
      </c>
      <c r="AB231" s="168">
        <f t="shared" si="66"/>
        <v>-44867</v>
      </c>
      <c r="AC231" s="167" t="str">
        <f t="shared" si="67"/>
        <v>OPORTUNA</v>
      </c>
      <c r="AD231" s="165" t="str">
        <f t="shared" si="68"/>
        <v>Cerrado</v>
      </c>
      <c r="AE231" s="248" t="s">
        <v>71</v>
      </c>
      <c r="AF231" s="169" t="s">
        <v>66</v>
      </c>
      <c r="AG231" s="169" t="s">
        <v>1066</v>
      </c>
      <c r="AH231" s="170">
        <v>44868</v>
      </c>
      <c r="AI231" s="165">
        <f t="shared" si="69"/>
        <v>11</v>
      </c>
      <c r="AJ231" s="166">
        <f t="shared" si="70"/>
        <v>1</v>
      </c>
      <c r="AK231" s="165" t="str">
        <f t="shared" si="76"/>
        <v>OPORTUNA</v>
      </c>
      <c r="AM231" s="165" t="str" cm="1">
        <f t="array" aca="1" ref="AM231" ca="1">_xlfn.IFS(AN231&lt;0,"Vencido",AN231=0,"Vence hoy",AN231&lt;4,"Por vencer",AN231&gt;3,"Pendiente")</f>
        <v>Vencido</v>
      </c>
      <c r="AN231" s="166">
        <f t="shared" ca="1" si="77"/>
        <v>-8</v>
      </c>
      <c r="AQ231" s="165">
        <f t="shared" si="71"/>
        <v>11</v>
      </c>
      <c r="AR231" s="165">
        <f t="shared" si="72"/>
        <v>2022</v>
      </c>
      <c r="AS231" s="184">
        <f t="shared" si="73"/>
        <v>2</v>
      </c>
    </row>
    <row r="232" spans="1:45" ht="25.5" customHeight="1">
      <c r="A232" s="165" t="str">
        <f t="shared" si="64"/>
        <v>AU-STD3433</v>
      </c>
      <c r="B232" s="164" t="s">
        <v>49</v>
      </c>
      <c r="C232" s="164" t="str">
        <f>IF(Q232=FILTROS!$G$2,"PT",IF(Q232=FILTROS!$G$3,"RC",IF(Q232=FILTROS!$G$4,"QJ",IF(Q232=FILTROS!$G$5,"FT",IF(Q232=FILTROS!$G$6,"STD","SIN ASIGNAR")))))</f>
        <v>STD</v>
      </c>
      <c r="D232" s="164">
        <v>3433</v>
      </c>
      <c r="E232" s="165" t="s">
        <v>9</v>
      </c>
      <c r="F232" s="165" t="s">
        <v>50</v>
      </c>
      <c r="G232" s="165" t="s">
        <v>1067</v>
      </c>
      <c r="H232" s="169" t="s">
        <v>51</v>
      </c>
      <c r="I232" s="169">
        <v>19269879</v>
      </c>
      <c r="J232" s="171" t="s">
        <v>1068</v>
      </c>
      <c r="K232" s="169">
        <v>67</v>
      </c>
      <c r="L232" s="169">
        <v>3134691319</v>
      </c>
      <c r="M232" s="229" t="s">
        <v>52</v>
      </c>
      <c r="N232" s="165" t="s">
        <v>53</v>
      </c>
      <c r="O232" s="209" t="s">
        <v>54</v>
      </c>
      <c r="P232" s="169" t="s">
        <v>55</v>
      </c>
      <c r="Q232" s="169" t="s">
        <v>56</v>
      </c>
      <c r="R232" s="169" t="s">
        <v>57</v>
      </c>
      <c r="S232" s="165" t="s">
        <v>58</v>
      </c>
      <c r="T232" s="169" t="s">
        <v>59</v>
      </c>
      <c r="U232" s="169" t="s">
        <v>1069</v>
      </c>
      <c r="V232" s="169" t="s">
        <v>60</v>
      </c>
      <c r="W232" s="170">
        <v>44867</v>
      </c>
      <c r="X232" s="169">
        <v>3</v>
      </c>
      <c r="Y232" s="170">
        <f>WORKDAY.INTL(W232,X232,1)+1</f>
        <v>44873</v>
      </c>
      <c r="Z232" s="165" t="s">
        <v>61</v>
      </c>
      <c r="AB232" s="168">
        <f t="shared" si="66"/>
        <v>-44867</v>
      </c>
      <c r="AC232" s="167" t="str">
        <f t="shared" si="67"/>
        <v>OPORTUNA</v>
      </c>
      <c r="AD232" s="165" t="str">
        <f t="shared" si="68"/>
        <v>Cerrado</v>
      </c>
      <c r="AE232" s="248" t="s">
        <v>62</v>
      </c>
      <c r="AF232" s="169" t="s">
        <v>63</v>
      </c>
      <c r="AG232" s="165" t="s">
        <v>1070</v>
      </c>
      <c r="AH232" s="170">
        <v>44868</v>
      </c>
      <c r="AI232" s="165">
        <f t="shared" si="69"/>
        <v>11</v>
      </c>
      <c r="AJ232" s="166">
        <f t="shared" si="70"/>
        <v>1</v>
      </c>
      <c r="AK232" s="165" t="str">
        <f t="shared" si="76"/>
        <v>OPORTUNA</v>
      </c>
      <c r="AM232" s="165" t="str" cm="1">
        <f t="array" aca="1" ref="AM232" ca="1">_xlfn.IFS(AN232&lt;0,"Vencido",AN232=0,"Vence hoy",AN232&lt;4,"Por vencer",AN232&gt;3,"Pendiente")</f>
        <v>Vencido</v>
      </c>
      <c r="AN232" s="166">
        <f t="shared" ca="1" si="77"/>
        <v>-3</v>
      </c>
      <c r="AQ232" s="165">
        <f t="shared" si="71"/>
        <v>11</v>
      </c>
      <c r="AR232" s="165">
        <f t="shared" si="72"/>
        <v>2022</v>
      </c>
      <c r="AS232" s="184">
        <f t="shared" si="73"/>
        <v>2</v>
      </c>
    </row>
    <row r="233" spans="1:45" ht="25.5" customHeight="1">
      <c r="A233" s="165" t="str">
        <f t="shared" si="64"/>
        <v>AU-STD3434</v>
      </c>
      <c r="B233" s="164" t="s">
        <v>49</v>
      </c>
      <c r="C233" s="164" t="str">
        <f>IF(Q233=FILTROS!$G$2,"PT",IF(Q233=FILTROS!$G$3,"RC",IF(Q233=FILTROS!$G$4,"QJ",IF(Q233=FILTROS!$G$5,"FT",IF(Q233=FILTROS!$G$6,"STD","SIN ASIGNAR")))))</f>
        <v>STD</v>
      </c>
      <c r="D233" s="164">
        <v>3434</v>
      </c>
      <c r="E233" s="165" t="s">
        <v>9</v>
      </c>
      <c r="F233" s="165" t="s">
        <v>50</v>
      </c>
      <c r="G233" s="165" t="s">
        <v>1071</v>
      </c>
      <c r="H233" s="169" t="s">
        <v>51</v>
      </c>
      <c r="I233" s="169">
        <v>52369145</v>
      </c>
      <c r="J233" s="171" t="s">
        <v>1072</v>
      </c>
      <c r="K233" s="169">
        <v>45</v>
      </c>
      <c r="L233" s="169">
        <v>3173809099</v>
      </c>
      <c r="M233" s="223" t="s">
        <v>52</v>
      </c>
      <c r="N233" s="165" t="s">
        <v>53</v>
      </c>
      <c r="O233" s="209" t="s">
        <v>54</v>
      </c>
      <c r="P233" s="169" t="s">
        <v>55</v>
      </c>
      <c r="Q233" s="169" t="s">
        <v>56</v>
      </c>
      <c r="R233" s="169" t="s">
        <v>57</v>
      </c>
      <c r="S233" s="165" t="s">
        <v>58</v>
      </c>
      <c r="T233" s="169" t="s">
        <v>59</v>
      </c>
      <c r="U233" s="169" t="s">
        <v>1073</v>
      </c>
      <c r="V233" s="169" t="s">
        <v>60</v>
      </c>
      <c r="W233" s="170">
        <v>44867</v>
      </c>
      <c r="X233" s="169">
        <v>2</v>
      </c>
      <c r="Y233" s="170">
        <f>WORKDAY.INTL(W233,X233,1)</f>
        <v>44869</v>
      </c>
      <c r="Z233" s="165" t="s">
        <v>61</v>
      </c>
      <c r="AB233" s="168">
        <f t="shared" si="66"/>
        <v>-44867</v>
      </c>
      <c r="AC233" s="167" t="str">
        <f t="shared" si="67"/>
        <v>OPORTUNA</v>
      </c>
      <c r="AD233" s="165" t="str">
        <f t="shared" si="68"/>
        <v>Cerrado</v>
      </c>
      <c r="AE233" s="248" t="s">
        <v>62</v>
      </c>
      <c r="AF233" s="169" t="s">
        <v>65</v>
      </c>
      <c r="AG233" s="165" t="s">
        <v>1074</v>
      </c>
      <c r="AH233" s="170">
        <v>44868</v>
      </c>
      <c r="AI233" s="165">
        <f t="shared" si="69"/>
        <v>11</v>
      </c>
      <c r="AJ233" s="166">
        <f t="shared" si="70"/>
        <v>1</v>
      </c>
      <c r="AK233" s="165" t="str">
        <f t="shared" si="76"/>
        <v>OPORTUNA</v>
      </c>
      <c r="AM233" s="165" t="str" cm="1">
        <f t="array" aca="1" ref="AM233" ca="1">_xlfn.IFS(AN233&lt;0,"Vencido",AN233=0,"Vence hoy",AN233&lt;4,"Por vencer",AN233&gt;3,"Pendiente")</f>
        <v>Vencido</v>
      </c>
      <c r="AN233" s="166">
        <f t="shared" ca="1" si="77"/>
        <v>-7</v>
      </c>
      <c r="AQ233" s="165">
        <f t="shared" si="71"/>
        <v>11</v>
      </c>
      <c r="AR233" s="165">
        <f t="shared" si="72"/>
        <v>2022</v>
      </c>
      <c r="AS233" s="184">
        <f t="shared" si="73"/>
        <v>2</v>
      </c>
    </row>
    <row r="234" spans="1:45" ht="25.5" customHeight="1">
      <c r="A234" s="165" t="str">
        <f t="shared" si="64"/>
        <v>AU-STD3435</v>
      </c>
      <c r="B234" s="164" t="s">
        <v>49</v>
      </c>
      <c r="C234" s="164" t="str">
        <f>IF(Q234=FILTROS!$G$2,"PT",IF(Q234=FILTROS!$G$3,"RC",IF(Q234=FILTROS!$G$4,"QJ",IF(Q234=FILTROS!$G$5,"FT",IF(Q234=FILTROS!$G$6,"STD","SIN ASIGNAR")))))</f>
        <v>STD</v>
      </c>
      <c r="D234" s="164">
        <v>3435</v>
      </c>
      <c r="E234" s="165" t="s">
        <v>9</v>
      </c>
      <c r="F234" s="165" t="s">
        <v>50</v>
      </c>
      <c r="G234" s="165" t="s">
        <v>1075</v>
      </c>
      <c r="H234" s="169" t="s">
        <v>51</v>
      </c>
      <c r="I234" s="169">
        <v>34959192</v>
      </c>
      <c r="J234" s="171" t="s">
        <v>1076</v>
      </c>
      <c r="K234" s="169">
        <v>71</v>
      </c>
      <c r="L234" s="169">
        <v>3125897877</v>
      </c>
      <c r="M234" s="223" t="s">
        <v>52</v>
      </c>
      <c r="N234" s="165" t="s">
        <v>53</v>
      </c>
      <c r="O234" s="209" t="s">
        <v>54</v>
      </c>
      <c r="P234" s="169" t="s">
        <v>55</v>
      </c>
      <c r="Q234" s="169" t="s">
        <v>56</v>
      </c>
      <c r="R234" s="169" t="s">
        <v>75</v>
      </c>
      <c r="S234" s="165" t="s">
        <v>58</v>
      </c>
      <c r="T234" s="169" t="s">
        <v>59</v>
      </c>
      <c r="U234" s="165" t="s">
        <v>1077</v>
      </c>
      <c r="V234" s="169" t="s">
        <v>60</v>
      </c>
      <c r="W234" s="170">
        <v>44867</v>
      </c>
      <c r="X234" s="169">
        <v>1</v>
      </c>
      <c r="Y234" s="170">
        <f>WORKDAY.INTL(W234,X234,1)</f>
        <v>44868</v>
      </c>
      <c r="Z234" s="165" t="s">
        <v>61</v>
      </c>
      <c r="AB234" s="168">
        <f t="shared" si="66"/>
        <v>-44867</v>
      </c>
      <c r="AC234" s="167" t="str">
        <f t="shared" si="67"/>
        <v>OPORTUNA</v>
      </c>
      <c r="AD234" s="165" t="str">
        <f t="shared" si="68"/>
        <v>Cerrado</v>
      </c>
      <c r="AE234" s="248" t="s">
        <v>62</v>
      </c>
      <c r="AF234" s="169" t="s">
        <v>66</v>
      </c>
      <c r="AG234" s="165" t="s">
        <v>1078</v>
      </c>
      <c r="AH234" s="170">
        <v>44869</v>
      </c>
      <c r="AI234" s="165">
        <f t="shared" si="69"/>
        <v>11</v>
      </c>
      <c r="AJ234" s="166">
        <f t="shared" si="70"/>
        <v>2</v>
      </c>
      <c r="AK234" s="165" t="str">
        <f t="shared" si="76"/>
        <v>NO OPORTUNA</v>
      </c>
      <c r="AM234" s="165" t="str" cm="1">
        <f t="array" aca="1" ref="AM234" ca="1">_xlfn.IFS(AN234&lt;0,"Vencido",AN234=0,"Vence hoy",AN234&lt;4,"Por vencer",AN234&gt;3,"Pendiente")</f>
        <v>Vencido</v>
      </c>
      <c r="AN234" s="166">
        <f t="shared" ca="1" si="77"/>
        <v>-8</v>
      </c>
      <c r="AQ234" s="165">
        <f t="shared" si="71"/>
        <v>11</v>
      </c>
      <c r="AR234" s="165">
        <f t="shared" si="72"/>
        <v>2022</v>
      </c>
      <c r="AS234" s="184">
        <f t="shared" si="73"/>
        <v>2</v>
      </c>
    </row>
    <row r="235" spans="1:45" ht="25.5" customHeight="1">
      <c r="A235" s="165" t="str">
        <f t="shared" si="64"/>
        <v>AU-STD3436</v>
      </c>
      <c r="B235" s="164" t="s">
        <v>49</v>
      </c>
      <c r="C235" s="164" t="str">
        <f>IF(Q235=FILTROS!$G$2,"PT",IF(Q235=FILTROS!$G$3,"RC",IF(Q235=FILTROS!$G$4,"QJ",IF(Q235=FILTROS!$G$5,"FT",IF(Q235=FILTROS!$G$6,"STD","SIN ASIGNAR")))))</f>
        <v>STD</v>
      </c>
      <c r="D235" s="164">
        <v>3436</v>
      </c>
      <c r="E235" s="165" t="s">
        <v>9</v>
      </c>
      <c r="F235" s="165" t="s">
        <v>50</v>
      </c>
      <c r="G235" s="165" t="s">
        <v>1079</v>
      </c>
      <c r="H235" s="169" t="s">
        <v>51</v>
      </c>
      <c r="I235" s="169">
        <v>4906579</v>
      </c>
      <c r="J235" s="171" t="s">
        <v>1080</v>
      </c>
      <c r="K235" s="169">
        <v>84</v>
      </c>
      <c r="L235" s="169">
        <v>3218684756</v>
      </c>
      <c r="M235" s="223" t="s">
        <v>52</v>
      </c>
      <c r="N235" s="165" t="s">
        <v>53</v>
      </c>
      <c r="O235" s="209" t="s">
        <v>54</v>
      </c>
      <c r="P235" s="169" t="s">
        <v>55</v>
      </c>
      <c r="Q235" s="169" t="s">
        <v>56</v>
      </c>
      <c r="R235" s="169" t="s">
        <v>57</v>
      </c>
      <c r="S235" s="165" t="s">
        <v>58</v>
      </c>
      <c r="T235" s="169" t="s">
        <v>59</v>
      </c>
      <c r="U235" s="169" t="s">
        <v>1081</v>
      </c>
      <c r="V235" s="169" t="s">
        <v>60</v>
      </c>
      <c r="W235" s="170">
        <v>44867</v>
      </c>
      <c r="X235" s="169">
        <v>3</v>
      </c>
      <c r="Y235" s="170">
        <f>WORKDAY.INTL(W235,X235,1)+1</f>
        <v>44873</v>
      </c>
      <c r="Z235" s="165" t="s">
        <v>61</v>
      </c>
      <c r="AB235" s="168">
        <f t="shared" si="66"/>
        <v>-44867</v>
      </c>
      <c r="AC235" s="167" t="str">
        <f t="shared" si="67"/>
        <v>OPORTUNA</v>
      </c>
      <c r="AD235" s="165" t="str">
        <f t="shared" si="68"/>
        <v>Cerrado</v>
      </c>
      <c r="AE235" s="248" t="s">
        <v>62</v>
      </c>
      <c r="AF235" s="169" t="s">
        <v>63</v>
      </c>
      <c r="AG235" s="165" t="s">
        <v>1082</v>
      </c>
      <c r="AH235" s="170">
        <v>44868</v>
      </c>
      <c r="AI235" s="165">
        <f t="shared" si="69"/>
        <v>11</v>
      </c>
      <c r="AJ235" s="166">
        <f t="shared" si="70"/>
        <v>1</v>
      </c>
      <c r="AK235" s="165" t="str">
        <f t="shared" si="76"/>
        <v>OPORTUNA</v>
      </c>
      <c r="AM235" s="165" t="str" cm="1">
        <f t="array" aca="1" ref="AM235" ca="1">_xlfn.IFS(AN235&lt;0,"Vencido",AN235=0,"Vence hoy",AN235&lt;4,"Por vencer",AN235&gt;3,"Pendiente")</f>
        <v>Vencido</v>
      </c>
      <c r="AN235" s="166">
        <f t="shared" ca="1" si="77"/>
        <v>-3</v>
      </c>
      <c r="AQ235" s="165">
        <f t="shared" si="71"/>
        <v>11</v>
      </c>
      <c r="AR235" s="165">
        <f t="shared" si="72"/>
        <v>2022</v>
      </c>
      <c r="AS235" s="184">
        <f t="shared" si="73"/>
        <v>2</v>
      </c>
    </row>
    <row r="236" spans="1:45" ht="25.5" customHeight="1">
      <c r="A236" s="165" t="str">
        <f t="shared" si="64"/>
        <v>AU-STD3437</v>
      </c>
      <c r="B236" s="164" t="s">
        <v>49</v>
      </c>
      <c r="C236" s="164" t="str">
        <f>IF(Q236=FILTROS!$G$2,"PT",IF(Q236=FILTROS!$G$3,"RC",IF(Q236=FILTROS!$G$4,"QJ",IF(Q236=FILTROS!$G$5,"FT",IF(Q236=FILTROS!$G$6,"STD","SIN ASIGNAR")))))</f>
        <v>STD</v>
      </c>
      <c r="D236" s="164">
        <v>3437</v>
      </c>
      <c r="E236" s="165" t="s">
        <v>9</v>
      </c>
      <c r="F236" s="165" t="s">
        <v>50</v>
      </c>
      <c r="G236" s="165" t="s">
        <v>1083</v>
      </c>
      <c r="H236" s="169" t="s">
        <v>97</v>
      </c>
      <c r="I236" s="169">
        <v>1011110995</v>
      </c>
      <c r="J236" s="171" t="s">
        <v>1084</v>
      </c>
      <c r="K236" s="169">
        <v>2</v>
      </c>
      <c r="L236" s="169">
        <v>3124617788</v>
      </c>
      <c r="M236" s="223" t="s">
        <v>52</v>
      </c>
      <c r="N236" s="165" t="s">
        <v>53</v>
      </c>
      <c r="O236" s="209" t="s">
        <v>54</v>
      </c>
      <c r="P236" s="169" t="s">
        <v>55</v>
      </c>
      <c r="Q236" s="169" t="s">
        <v>56</v>
      </c>
      <c r="R236" s="169" t="s">
        <v>75</v>
      </c>
      <c r="S236" s="165" t="s">
        <v>58</v>
      </c>
      <c r="T236" s="169" t="s">
        <v>98</v>
      </c>
      <c r="U236" s="169" t="s">
        <v>1085</v>
      </c>
      <c r="V236" s="169" t="s">
        <v>60</v>
      </c>
      <c r="W236" s="170">
        <v>44867</v>
      </c>
      <c r="X236" s="169">
        <v>1</v>
      </c>
      <c r="Y236" s="170">
        <f>WORKDAY.INTL(W236,X236,1)</f>
        <v>44868</v>
      </c>
      <c r="Z236" s="165" t="s">
        <v>61</v>
      </c>
      <c r="AB236" s="168">
        <f t="shared" si="66"/>
        <v>-44867</v>
      </c>
      <c r="AC236" s="167" t="str">
        <f t="shared" si="67"/>
        <v>OPORTUNA</v>
      </c>
      <c r="AD236" s="165" t="str">
        <f t="shared" si="68"/>
        <v>Cerrado</v>
      </c>
      <c r="AE236" s="248" t="s">
        <v>62</v>
      </c>
      <c r="AF236" s="169" t="s">
        <v>65</v>
      </c>
      <c r="AG236" s="165" t="s">
        <v>1086</v>
      </c>
      <c r="AH236" s="170">
        <v>44868</v>
      </c>
      <c r="AI236" s="165">
        <f t="shared" si="69"/>
        <v>11</v>
      </c>
      <c r="AJ236" s="166">
        <f t="shared" si="70"/>
        <v>1</v>
      </c>
      <c r="AK236" s="165" t="str">
        <f t="shared" si="76"/>
        <v>OPORTUNA</v>
      </c>
      <c r="AM236" s="165" t="str" cm="1">
        <f t="array" aca="1" ref="AM236" ca="1">_xlfn.IFS(AN236&lt;0,"Vencido",AN236=0,"Vence hoy",AN236&lt;4,"Por vencer",AN236&gt;3,"Pendiente")</f>
        <v>Vencido</v>
      </c>
      <c r="AN236" s="166">
        <f t="shared" ca="1" si="77"/>
        <v>-8</v>
      </c>
      <c r="AQ236" s="165">
        <f t="shared" si="71"/>
        <v>11</v>
      </c>
      <c r="AR236" s="165">
        <f t="shared" si="72"/>
        <v>2022</v>
      </c>
      <c r="AS236" s="184">
        <f t="shared" si="73"/>
        <v>2</v>
      </c>
    </row>
    <row r="237" spans="1:45" ht="25.5" customHeight="1">
      <c r="A237" s="165" t="str">
        <f t="shared" si="64"/>
        <v>AU-STD3438</v>
      </c>
      <c r="B237" s="164" t="s">
        <v>49</v>
      </c>
      <c r="C237" s="164" t="str">
        <f>IF(Q237=FILTROS!$G$2,"PT",IF(Q237=FILTROS!$G$3,"RC",IF(Q237=FILTROS!$G$4,"QJ",IF(Q237=FILTROS!$G$5,"FT",IF(Q237=FILTROS!$G$6,"STD","SIN ASIGNAR")))))</f>
        <v>STD</v>
      </c>
      <c r="D237" s="164">
        <v>3438</v>
      </c>
      <c r="E237" s="165" t="s">
        <v>9</v>
      </c>
      <c r="F237" s="165" t="s">
        <v>50</v>
      </c>
      <c r="G237" s="165" t="s">
        <v>1087</v>
      </c>
      <c r="H237" s="169" t="s">
        <v>97</v>
      </c>
      <c r="I237" s="169">
        <v>1013029268</v>
      </c>
      <c r="J237" s="171" t="s">
        <v>1088</v>
      </c>
      <c r="K237" s="169">
        <v>5</v>
      </c>
      <c r="L237" s="169">
        <v>3158979915</v>
      </c>
      <c r="M237" s="223" t="s">
        <v>52</v>
      </c>
      <c r="N237" s="165" t="s">
        <v>53</v>
      </c>
      <c r="O237" s="209" t="s">
        <v>54</v>
      </c>
      <c r="P237" s="169" t="s">
        <v>55</v>
      </c>
      <c r="Q237" s="169" t="s">
        <v>56</v>
      </c>
      <c r="R237" s="169" t="s">
        <v>57</v>
      </c>
      <c r="S237" s="165" t="s">
        <v>58</v>
      </c>
      <c r="T237" s="169" t="s">
        <v>98</v>
      </c>
      <c r="U237" s="169" t="s">
        <v>1089</v>
      </c>
      <c r="V237" s="169" t="s">
        <v>60</v>
      </c>
      <c r="W237" s="170">
        <v>44867</v>
      </c>
      <c r="X237" s="169">
        <v>3</v>
      </c>
      <c r="Y237" s="170">
        <f>WORKDAY.INTL(W237,X237,1)+1</f>
        <v>44873</v>
      </c>
      <c r="Z237" s="165" t="s">
        <v>61</v>
      </c>
      <c r="AB237" s="168">
        <f t="shared" si="66"/>
        <v>-44867</v>
      </c>
      <c r="AC237" s="167" t="str">
        <f t="shared" si="67"/>
        <v>OPORTUNA</v>
      </c>
      <c r="AD237" s="165" t="str">
        <f t="shared" ca="1" si="68"/>
        <v>Vencido</v>
      </c>
      <c r="AE237" s="249" t="s">
        <v>62</v>
      </c>
      <c r="AF237" s="169" t="s">
        <v>66</v>
      </c>
      <c r="AI237" s="165">
        <f t="shared" si="69"/>
        <v>1</v>
      </c>
      <c r="AJ237" s="166">
        <f t="shared" si="70"/>
        <v>-44867</v>
      </c>
      <c r="AK237" s="165" t="str">
        <f t="shared" si="76"/>
        <v>OPORTUNA</v>
      </c>
      <c r="AM237" s="165" t="str" cm="1">
        <f t="array" aca="1" ref="AM237" ca="1">_xlfn.IFS(AN237&lt;0,"Vencido",AN237=0,"Vence hoy",AN237&lt;4,"Por vencer",AN237&gt;3,"Pendiente")</f>
        <v>Vencido</v>
      </c>
      <c r="AN237" s="166">
        <f t="shared" ca="1" si="77"/>
        <v>-3</v>
      </c>
      <c r="AQ237" s="165">
        <f t="shared" si="71"/>
        <v>11</v>
      </c>
      <c r="AR237" s="165">
        <f t="shared" si="72"/>
        <v>2022</v>
      </c>
      <c r="AS237" s="184">
        <f t="shared" si="73"/>
        <v>2</v>
      </c>
    </row>
    <row r="238" spans="1:45" ht="25.5" customHeight="1">
      <c r="A238" s="165" t="str">
        <f t="shared" si="64"/>
        <v>AU-STD3439</v>
      </c>
      <c r="B238" s="164" t="s">
        <v>49</v>
      </c>
      <c r="C238" s="164" t="str">
        <f>IF(Q238=FILTROS!$G$2,"PT",IF(Q238=FILTROS!$G$3,"RC",IF(Q238=FILTROS!$G$4,"QJ",IF(Q238=FILTROS!$G$5,"FT",IF(Q238=FILTROS!$G$6,"STD","SIN ASIGNAR")))))</f>
        <v>STD</v>
      </c>
      <c r="D238" s="164">
        <v>3439</v>
      </c>
      <c r="E238" s="165" t="s">
        <v>9</v>
      </c>
      <c r="F238" s="165" t="s">
        <v>50</v>
      </c>
      <c r="G238" s="165" t="s">
        <v>1090</v>
      </c>
      <c r="H238" s="169" t="s">
        <v>51</v>
      </c>
      <c r="I238" s="169">
        <v>5873323</v>
      </c>
      <c r="J238" s="171" t="s">
        <v>188</v>
      </c>
      <c r="K238" s="169">
        <v>58</v>
      </c>
      <c r="L238" s="169">
        <v>3112689046</v>
      </c>
      <c r="M238" s="223" t="s">
        <v>52</v>
      </c>
      <c r="N238" s="165" t="s">
        <v>53</v>
      </c>
      <c r="O238" s="209" t="s">
        <v>54</v>
      </c>
      <c r="P238" s="169" t="s">
        <v>55</v>
      </c>
      <c r="Q238" s="169" t="s">
        <v>56</v>
      </c>
      <c r="R238" s="169" t="s">
        <v>57</v>
      </c>
      <c r="S238" s="165" t="s">
        <v>58</v>
      </c>
      <c r="T238" s="169" t="s">
        <v>59</v>
      </c>
      <c r="U238" s="169" t="s">
        <v>1091</v>
      </c>
      <c r="V238" s="169" t="s">
        <v>60</v>
      </c>
      <c r="W238" s="170">
        <v>44867</v>
      </c>
      <c r="X238" s="169">
        <v>3</v>
      </c>
      <c r="Y238" s="170">
        <f>WORKDAY.INTL(W238,X238,1)+1</f>
        <v>44873</v>
      </c>
      <c r="Z238" s="165" t="s">
        <v>61</v>
      </c>
      <c r="AB238" s="168">
        <f t="shared" si="66"/>
        <v>-44867</v>
      </c>
      <c r="AC238" s="167" t="str">
        <f t="shared" si="67"/>
        <v>OPORTUNA</v>
      </c>
      <c r="AD238" s="165" t="str">
        <f t="shared" si="68"/>
        <v>Cerrado</v>
      </c>
      <c r="AE238" s="248" t="s">
        <v>62</v>
      </c>
      <c r="AF238" s="169" t="s">
        <v>63</v>
      </c>
      <c r="AG238" s="165" t="s">
        <v>1092</v>
      </c>
      <c r="AH238" s="170">
        <v>44868</v>
      </c>
      <c r="AI238" s="165">
        <f t="shared" si="69"/>
        <v>11</v>
      </c>
      <c r="AJ238" s="166">
        <f t="shared" si="70"/>
        <v>1</v>
      </c>
      <c r="AK238" s="165" t="str">
        <f t="shared" si="76"/>
        <v>OPORTUNA</v>
      </c>
      <c r="AM238" s="165" t="str" cm="1">
        <f t="array" aca="1" ref="AM238" ca="1">_xlfn.IFS(AN238&lt;0,"Vencido",AN238=0,"Vence hoy",AN238&lt;4,"Por vencer",AN238&gt;3,"Pendiente")</f>
        <v>Vencido</v>
      </c>
      <c r="AN238" s="166">
        <f t="shared" ca="1" si="77"/>
        <v>-3</v>
      </c>
      <c r="AQ238" s="165">
        <f t="shared" si="71"/>
        <v>11</v>
      </c>
      <c r="AR238" s="165">
        <f t="shared" si="72"/>
        <v>2022</v>
      </c>
      <c r="AS238" s="184">
        <f t="shared" si="73"/>
        <v>2</v>
      </c>
    </row>
    <row r="239" spans="1:45" ht="25.5" customHeight="1">
      <c r="A239" s="165" t="str">
        <f t="shared" si="64"/>
        <v>AU-STD3440</v>
      </c>
      <c r="B239" s="164" t="s">
        <v>49</v>
      </c>
      <c r="C239" s="164" t="str">
        <f>IF(Q239=FILTROS!$G$2,"PT",IF(Q239=FILTROS!$G$3,"RC",IF(Q239=FILTROS!$G$4,"QJ",IF(Q239=FILTROS!$G$5,"FT",IF(Q239=FILTROS!$G$6,"STD","SIN ASIGNAR")))))</f>
        <v>STD</v>
      </c>
      <c r="D239" s="164">
        <v>3440</v>
      </c>
      <c r="E239" s="165" t="s">
        <v>9</v>
      </c>
      <c r="F239" s="165" t="s">
        <v>50</v>
      </c>
      <c r="G239" s="165" t="s">
        <v>1093</v>
      </c>
      <c r="H239" s="169" t="s">
        <v>105</v>
      </c>
      <c r="I239" s="169">
        <v>1025067921</v>
      </c>
      <c r="J239" s="171" t="s">
        <v>1094</v>
      </c>
      <c r="K239" s="169">
        <v>11</v>
      </c>
      <c r="L239" s="169">
        <v>3022655119</v>
      </c>
      <c r="M239" s="223" t="s">
        <v>52</v>
      </c>
      <c r="N239" s="165" t="s">
        <v>53</v>
      </c>
      <c r="O239" s="209" t="s">
        <v>54</v>
      </c>
      <c r="P239" s="169" t="s">
        <v>55</v>
      </c>
      <c r="Q239" s="169" t="s">
        <v>56</v>
      </c>
      <c r="R239" s="169" t="s">
        <v>57</v>
      </c>
      <c r="S239" s="165" t="s">
        <v>58</v>
      </c>
      <c r="T239" s="169" t="s">
        <v>115</v>
      </c>
      <c r="U239" s="169" t="s">
        <v>1095</v>
      </c>
      <c r="V239" s="169" t="s">
        <v>60</v>
      </c>
      <c r="W239" s="170">
        <v>44867</v>
      </c>
      <c r="X239" s="169">
        <v>2</v>
      </c>
      <c r="Y239" s="170">
        <f>WORKDAY.INTL(W239,X239,1)</f>
        <v>44869</v>
      </c>
      <c r="Z239" s="165" t="s">
        <v>61</v>
      </c>
      <c r="AB239" s="168">
        <f t="shared" si="66"/>
        <v>-44867</v>
      </c>
      <c r="AC239" s="167" t="str">
        <f t="shared" si="67"/>
        <v>OPORTUNA</v>
      </c>
      <c r="AD239" s="165" t="str">
        <f t="shared" si="68"/>
        <v>Cerrado</v>
      </c>
      <c r="AE239" s="248" t="s">
        <v>62</v>
      </c>
      <c r="AF239" s="169" t="s">
        <v>65</v>
      </c>
      <c r="AG239" s="165" t="s">
        <v>1096</v>
      </c>
      <c r="AH239" s="170">
        <v>44869</v>
      </c>
      <c r="AI239" s="165">
        <f t="shared" si="69"/>
        <v>11</v>
      </c>
      <c r="AJ239" s="166">
        <f t="shared" si="70"/>
        <v>2</v>
      </c>
      <c r="AK239" s="165" t="str">
        <f t="shared" si="76"/>
        <v>OPORTUNA</v>
      </c>
      <c r="AM239" s="165" t="str" cm="1">
        <f t="array" aca="1" ref="AM239" ca="1">_xlfn.IFS(AN239&lt;0,"Vencido",AN239=0,"Vence hoy",AN239&lt;4,"Por vencer",AN239&gt;3,"Pendiente")</f>
        <v>Vencido</v>
      </c>
      <c r="AN239" s="166">
        <f t="shared" ca="1" si="77"/>
        <v>-7</v>
      </c>
      <c r="AQ239" s="165">
        <f t="shared" si="71"/>
        <v>11</v>
      </c>
      <c r="AR239" s="165">
        <f t="shared" si="72"/>
        <v>2022</v>
      </c>
      <c r="AS239" s="184">
        <f t="shared" si="73"/>
        <v>2</v>
      </c>
    </row>
    <row r="240" spans="1:45" ht="25.5" customHeight="1">
      <c r="A240" s="165" t="str">
        <f t="shared" si="64"/>
        <v>AU-STD3441</v>
      </c>
      <c r="B240" s="164" t="s">
        <v>49</v>
      </c>
      <c r="C240" s="164" t="str">
        <f>IF(Q240=FILTROS!$G$2,"PT",IF(Q240=FILTROS!$G$3,"RC",IF(Q240=FILTROS!$G$4,"QJ",IF(Q240=FILTROS!$G$5,"FT",IF(Q240=FILTROS!$G$6,"STD","SIN ASIGNAR")))))</f>
        <v>STD</v>
      </c>
      <c r="D240" s="164">
        <v>3441</v>
      </c>
      <c r="E240" s="165" t="s">
        <v>9</v>
      </c>
      <c r="F240" s="165" t="s">
        <v>50</v>
      </c>
      <c r="G240" s="165" t="s">
        <v>1097</v>
      </c>
      <c r="H240" s="169" t="s">
        <v>97</v>
      </c>
      <c r="I240" s="169">
        <v>1014999877</v>
      </c>
      <c r="J240" s="171" t="s">
        <v>1098</v>
      </c>
      <c r="K240" s="169">
        <v>3</v>
      </c>
      <c r="L240" s="169">
        <v>3505881494</v>
      </c>
      <c r="M240" s="223" t="s">
        <v>52</v>
      </c>
      <c r="N240" s="165" t="s">
        <v>53</v>
      </c>
      <c r="O240" s="209" t="s">
        <v>54</v>
      </c>
      <c r="P240" s="169" t="s">
        <v>55</v>
      </c>
      <c r="Q240" s="169" t="s">
        <v>56</v>
      </c>
      <c r="R240" s="169" t="s">
        <v>57</v>
      </c>
      <c r="S240" s="165" t="s">
        <v>58</v>
      </c>
      <c r="T240" s="169" t="s">
        <v>98</v>
      </c>
      <c r="U240" s="169" t="s">
        <v>1099</v>
      </c>
      <c r="V240" s="169" t="s">
        <v>60</v>
      </c>
      <c r="W240" s="170">
        <v>44867</v>
      </c>
      <c r="X240" s="169">
        <v>3</v>
      </c>
      <c r="Y240" s="170">
        <f>WORKDAY.INTL(W240,X240,1)+1</f>
        <v>44873</v>
      </c>
      <c r="Z240" s="165" t="s">
        <v>61</v>
      </c>
      <c r="AB240" s="168">
        <f t="shared" si="66"/>
        <v>-44867</v>
      </c>
      <c r="AC240" s="167" t="str">
        <f t="shared" si="67"/>
        <v>OPORTUNA</v>
      </c>
      <c r="AD240" s="165" t="str">
        <f t="shared" ca="1" si="68"/>
        <v>Vencido</v>
      </c>
      <c r="AE240" s="249" t="s">
        <v>62</v>
      </c>
      <c r="AF240" s="169" t="s">
        <v>66</v>
      </c>
      <c r="AI240" s="165">
        <f t="shared" si="69"/>
        <v>1</v>
      </c>
      <c r="AJ240" s="166">
        <f t="shared" si="70"/>
        <v>-44867</v>
      </c>
      <c r="AK240" s="165" t="str">
        <f t="shared" si="76"/>
        <v>OPORTUNA</v>
      </c>
      <c r="AM240" s="165" t="str" cm="1">
        <f t="array" aca="1" ref="AM240" ca="1">_xlfn.IFS(AN240&lt;0,"Vencido",AN240=0,"Vence hoy",AN240&lt;4,"Por vencer",AN240&gt;3,"Pendiente")</f>
        <v>Vencido</v>
      </c>
      <c r="AN240" s="166">
        <f t="shared" ca="1" si="77"/>
        <v>-3</v>
      </c>
      <c r="AQ240" s="165">
        <f t="shared" si="71"/>
        <v>11</v>
      </c>
      <c r="AR240" s="165">
        <f t="shared" si="72"/>
        <v>2022</v>
      </c>
      <c r="AS240" s="184">
        <f t="shared" si="73"/>
        <v>2</v>
      </c>
    </row>
    <row r="241" spans="1:45" ht="25.5" customHeight="1">
      <c r="A241" s="165" t="str">
        <f t="shared" si="64"/>
        <v>AU-STD3442</v>
      </c>
      <c r="B241" s="164" t="s">
        <v>49</v>
      </c>
      <c r="C241" s="164" t="str">
        <f>IF(Q241=FILTROS!$G$2,"PT",IF(Q241=FILTROS!$G$3,"RC",IF(Q241=FILTROS!$G$4,"QJ",IF(Q241=FILTROS!$G$5,"FT",IF(Q241=FILTROS!$G$6,"STD","SIN ASIGNAR")))))</f>
        <v>STD</v>
      </c>
      <c r="D241" s="164">
        <v>3442</v>
      </c>
      <c r="E241" s="165" t="s">
        <v>9</v>
      </c>
      <c r="F241" s="165" t="s">
        <v>50</v>
      </c>
      <c r="G241" s="165" t="s">
        <v>1100</v>
      </c>
      <c r="H241" s="169" t="s">
        <v>51</v>
      </c>
      <c r="I241" s="169" t="s">
        <v>1101</v>
      </c>
      <c r="J241" s="171" t="s">
        <v>1102</v>
      </c>
      <c r="K241" s="169">
        <v>61</v>
      </c>
      <c r="L241" s="211" t="s">
        <v>1103</v>
      </c>
      <c r="M241" s="223" t="s">
        <v>52</v>
      </c>
      <c r="N241" s="165" t="s">
        <v>53</v>
      </c>
      <c r="O241" s="209" t="s">
        <v>54</v>
      </c>
      <c r="P241" s="169" t="s">
        <v>55</v>
      </c>
      <c r="Q241" s="169" t="s">
        <v>56</v>
      </c>
      <c r="R241" s="169" t="s">
        <v>57</v>
      </c>
      <c r="S241" s="165" t="s">
        <v>58</v>
      </c>
      <c r="T241" s="169" t="s">
        <v>59</v>
      </c>
      <c r="U241" s="169" t="s">
        <v>1104</v>
      </c>
      <c r="V241" s="169" t="s">
        <v>60</v>
      </c>
      <c r="W241" s="170">
        <v>44867</v>
      </c>
      <c r="X241" s="169">
        <v>3</v>
      </c>
      <c r="Y241" s="170">
        <f>WORKDAY.INTL(W241,X241,1)+1</f>
        <v>44873</v>
      </c>
      <c r="Z241" s="165" t="s">
        <v>61</v>
      </c>
      <c r="AB241" s="168">
        <f t="shared" si="66"/>
        <v>-44867</v>
      </c>
      <c r="AC241" s="167" t="str">
        <f t="shared" si="67"/>
        <v>OPORTUNA</v>
      </c>
      <c r="AD241" s="165" t="str">
        <f t="shared" si="68"/>
        <v>Cerrado</v>
      </c>
      <c r="AE241" s="248" t="s">
        <v>62</v>
      </c>
      <c r="AF241" s="169" t="s">
        <v>63</v>
      </c>
      <c r="AG241" s="165" t="s">
        <v>1105</v>
      </c>
      <c r="AH241" s="170">
        <v>44868</v>
      </c>
      <c r="AI241" s="165">
        <f t="shared" si="69"/>
        <v>11</v>
      </c>
      <c r="AJ241" s="166">
        <f t="shared" si="70"/>
        <v>1</v>
      </c>
      <c r="AK241" s="165" t="str">
        <f t="shared" si="76"/>
        <v>OPORTUNA</v>
      </c>
      <c r="AM241" s="165" t="str" cm="1">
        <f t="array" aca="1" ref="AM241" ca="1">_xlfn.IFS(AN241&lt;0,"Vencido",AN241=0,"Vence hoy",AN241&lt;4,"Por vencer",AN241&gt;3,"Pendiente")</f>
        <v>Vencido</v>
      </c>
      <c r="AN241" s="166">
        <f t="shared" ca="1" si="77"/>
        <v>-3</v>
      </c>
      <c r="AQ241" s="165">
        <f t="shared" si="71"/>
        <v>11</v>
      </c>
      <c r="AR241" s="165">
        <f t="shared" si="72"/>
        <v>2022</v>
      </c>
      <c r="AS241" s="184">
        <f t="shared" si="73"/>
        <v>2</v>
      </c>
    </row>
    <row r="242" spans="1:45" ht="25.5" customHeight="1">
      <c r="A242" s="165" t="str">
        <f t="shared" si="64"/>
        <v>AU-STD3443</v>
      </c>
      <c r="B242" s="164" t="s">
        <v>49</v>
      </c>
      <c r="C242" s="164" t="str">
        <f>IF(Q242=FILTROS!$G$2,"PT",IF(Q242=FILTROS!$G$3,"RC",IF(Q242=FILTROS!$G$4,"QJ",IF(Q242=FILTROS!$G$5,"FT",IF(Q242=FILTROS!$G$6,"STD","SIN ASIGNAR")))))</f>
        <v>STD</v>
      </c>
      <c r="D242" s="164">
        <v>3443</v>
      </c>
      <c r="E242" s="165" t="s">
        <v>9</v>
      </c>
      <c r="F242" s="165" t="s">
        <v>50</v>
      </c>
      <c r="G242" s="165" t="s">
        <v>1106</v>
      </c>
      <c r="H242" s="169" t="s">
        <v>51</v>
      </c>
      <c r="I242" s="169">
        <v>1024467176</v>
      </c>
      <c r="J242" s="171" t="s">
        <v>1107</v>
      </c>
      <c r="K242" s="169">
        <v>18</v>
      </c>
      <c r="L242" s="169">
        <v>3125443595</v>
      </c>
      <c r="M242" s="223" t="s">
        <v>52</v>
      </c>
      <c r="N242" s="165" t="s">
        <v>53</v>
      </c>
      <c r="O242" s="209" t="s">
        <v>54</v>
      </c>
      <c r="P242" s="169" t="s">
        <v>55</v>
      </c>
      <c r="Q242" s="169" t="s">
        <v>56</v>
      </c>
      <c r="R242" s="169" t="s">
        <v>57</v>
      </c>
      <c r="S242" s="165" t="s">
        <v>58</v>
      </c>
      <c r="T242" s="169" t="s">
        <v>59</v>
      </c>
      <c r="U242" s="169" t="s">
        <v>1108</v>
      </c>
      <c r="V242" s="169" t="s">
        <v>60</v>
      </c>
      <c r="W242" s="170">
        <v>44867</v>
      </c>
      <c r="X242" s="169">
        <v>2</v>
      </c>
      <c r="Y242" s="170">
        <f>WORKDAY.INTL(W242,X242,1)</f>
        <v>44869</v>
      </c>
      <c r="Z242" s="165" t="s">
        <v>61</v>
      </c>
      <c r="AB242" s="168">
        <f t="shared" si="66"/>
        <v>-44867</v>
      </c>
      <c r="AC242" s="167" t="str">
        <f t="shared" si="67"/>
        <v>OPORTUNA</v>
      </c>
      <c r="AD242" s="165" t="str">
        <f t="shared" si="68"/>
        <v>Cerrado</v>
      </c>
      <c r="AE242" s="248" t="s">
        <v>62</v>
      </c>
      <c r="AF242" s="169" t="s">
        <v>65</v>
      </c>
      <c r="AG242" s="165" t="s">
        <v>1109</v>
      </c>
      <c r="AH242" s="170">
        <v>44868</v>
      </c>
      <c r="AI242" s="165">
        <f t="shared" si="69"/>
        <v>11</v>
      </c>
      <c r="AJ242" s="166">
        <f t="shared" si="70"/>
        <v>1</v>
      </c>
      <c r="AK242" s="165" t="str">
        <f t="shared" si="76"/>
        <v>OPORTUNA</v>
      </c>
      <c r="AM242" s="165" t="str" cm="1">
        <f t="array" aca="1" ref="AM242" ca="1">_xlfn.IFS(AN242&lt;0,"Vencido",AN242=0,"Vence hoy",AN242&lt;4,"Por vencer",AN242&gt;3,"Pendiente")</f>
        <v>Vencido</v>
      </c>
      <c r="AN242" s="166">
        <f t="shared" ca="1" si="77"/>
        <v>-7</v>
      </c>
      <c r="AQ242" s="165">
        <f t="shared" si="71"/>
        <v>11</v>
      </c>
      <c r="AR242" s="165">
        <f t="shared" si="72"/>
        <v>2022</v>
      </c>
      <c r="AS242" s="184">
        <f t="shared" si="73"/>
        <v>2</v>
      </c>
    </row>
    <row r="243" spans="1:45" ht="25.5" customHeight="1">
      <c r="A243" s="165" t="str">
        <f t="shared" si="64"/>
        <v>AU-STD3444</v>
      </c>
      <c r="B243" s="164" t="s">
        <v>49</v>
      </c>
      <c r="C243" s="164" t="str">
        <f>IF(Q243=FILTROS!$G$2,"PT",IF(Q243=FILTROS!$G$3,"RC",IF(Q243=FILTROS!$G$4,"QJ",IF(Q243=FILTROS!$G$5,"FT",IF(Q243=FILTROS!$G$6,"STD","SIN ASIGNAR")))))</f>
        <v>STD</v>
      </c>
      <c r="D243" s="164">
        <v>3444</v>
      </c>
      <c r="E243" s="165" t="s">
        <v>9</v>
      </c>
      <c r="F243" s="165" t="s">
        <v>50</v>
      </c>
      <c r="G243" s="165" t="s">
        <v>1110</v>
      </c>
      <c r="H243" s="169" t="s">
        <v>51</v>
      </c>
      <c r="I243" s="169">
        <v>52073583</v>
      </c>
      <c r="J243" s="171" t="s">
        <v>1111</v>
      </c>
      <c r="K243" s="169">
        <v>51</v>
      </c>
      <c r="L243" s="169">
        <v>3175123030</v>
      </c>
      <c r="M243" s="223" t="s">
        <v>52</v>
      </c>
      <c r="N243" s="165" t="s">
        <v>53</v>
      </c>
      <c r="O243" s="209" t="s">
        <v>54</v>
      </c>
      <c r="P243" s="169" t="s">
        <v>55</v>
      </c>
      <c r="Q243" s="169" t="s">
        <v>56</v>
      </c>
      <c r="R243" s="169" t="s">
        <v>57</v>
      </c>
      <c r="S243" s="165" t="s">
        <v>58</v>
      </c>
      <c r="T243" s="169" t="s">
        <v>59</v>
      </c>
      <c r="U243" s="165" t="s">
        <v>1112</v>
      </c>
      <c r="V243" s="169" t="s">
        <v>60</v>
      </c>
      <c r="W243" s="170">
        <v>44867</v>
      </c>
      <c r="X243" s="169">
        <v>3</v>
      </c>
      <c r="Y243" s="170">
        <f>WORKDAY.INTL(W243,X243,1)+1</f>
        <v>44873</v>
      </c>
      <c r="Z243" s="165" t="s">
        <v>61</v>
      </c>
      <c r="AB243" s="168">
        <f t="shared" si="66"/>
        <v>-44867</v>
      </c>
      <c r="AC243" s="167" t="str">
        <f t="shared" si="67"/>
        <v>OPORTUNA</v>
      </c>
      <c r="AD243" s="165" t="str">
        <f t="shared" ca="1" si="68"/>
        <v>Vencido</v>
      </c>
      <c r="AE243" s="249" t="s">
        <v>62</v>
      </c>
      <c r="AF243" s="169" t="s">
        <v>66</v>
      </c>
      <c r="AI243" s="165">
        <f t="shared" si="69"/>
        <v>1</v>
      </c>
      <c r="AJ243" s="166">
        <f t="shared" si="70"/>
        <v>-44867</v>
      </c>
      <c r="AK243" s="165" t="str">
        <f t="shared" si="76"/>
        <v>OPORTUNA</v>
      </c>
      <c r="AM243" s="165" t="str" cm="1">
        <f t="array" aca="1" ref="AM243" ca="1">_xlfn.IFS(AN243&lt;0,"Vencido",AN243=0,"Vence hoy",AN243&lt;4,"Por vencer",AN243&gt;3,"Pendiente")</f>
        <v>Vencido</v>
      </c>
      <c r="AN243" s="166">
        <f t="shared" ca="1" si="77"/>
        <v>-3</v>
      </c>
      <c r="AQ243" s="165">
        <f t="shared" si="71"/>
        <v>11</v>
      </c>
      <c r="AR243" s="165">
        <f t="shared" si="72"/>
        <v>2022</v>
      </c>
      <c r="AS243" s="184">
        <f t="shared" si="73"/>
        <v>2</v>
      </c>
    </row>
    <row r="244" spans="1:45" ht="25.5" customHeight="1">
      <c r="A244" s="165" t="str">
        <f t="shared" si="64"/>
        <v>AU-STD3445</v>
      </c>
      <c r="B244" s="164" t="s">
        <v>49</v>
      </c>
      <c r="C244" s="164" t="str">
        <f>IF(Q244=FILTROS!$G$2,"PT",IF(Q244=FILTROS!$G$3,"RC",IF(Q244=FILTROS!$G$4,"QJ",IF(Q244=FILTROS!$G$5,"FT",IF(Q244=FILTROS!$G$6,"STD","SIN ASIGNAR")))))</f>
        <v>STD</v>
      </c>
      <c r="D244" s="164">
        <v>3445</v>
      </c>
      <c r="E244" s="165" t="s">
        <v>9</v>
      </c>
      <c r="F244" s="165" t="s">
        <v>50</v>
      </c>
      <c r="G244" s="165" t="s">
        <v>1113</v>
      </c>
      <c r="H244" s="169" t="s">
        <v>51</v>
      </c>
      <c r="I244" s="169">
        <v>80099969</v>
      </c>
      <c r="J244" s="171" t="s">
        <v>1114</v>
      </c>
      <c r="K244" s="169">
        <v>39</v>
      </c>
      <c r="L244" s="169">
        <v>3114639660</v>
      </c>
      <c r="M244" s="223" t="s">
        <v>52</v>
      </c>
      <c r="N244" s="165" t="s">
        <v>53</v>
      </c>
      <c r="O244" s="209" t="s">
        <v>54</v>
      </c>
      <c r="P244" s="169" t="s">
        <v>55</v>
      </c>
      <c r="Q244" s="169" t="s">
        <v>56</v>
      </c>
      <c r="R244" s="169" t="s">
        <v>57</v>
      </c>
      <c r="S244" s="165" t="s">
        <v>58</v>
      </c>
      <c r="T244" s="169" t="s">
        <v>59</v>
      </c>
      <c r="U244" s="165" t="s">
        <v>1115</v>
      </c>
      <c r="V244" s="169" t="s">
        <v>60</v>
      </c>
      <c r="W244" s="170">
        <v>44867</v>
      </c>
      <c r="X244" s="169">
        <v>2</v>
      </c>
      <c r="Y244" s="170">
        <f>WORKDAY.INTL(W244,X244,1)</f>
        <v>44869</v>
      </c>
      <c r="Z244" s="165" t="s">
        <v>61</v>
      </c>
      <c r="AB244" s="168">
        <f t="shared" si="66"/>
        <v>-44867</v>
      </c>
      <c r="AC244" s="167" t="str">
        <f t="shared" si="67"/>
        <v>OPORTUNA</v>
      </c>
      <c r="AD244" s="165" t="str">
        <f t="shared" si="68"/>
        <v>Cerrado</v>
      </c>
      <c r="AE244" s="248" t="s">
        <v>62</v>
      </c>
      <c r="AF244" s="169" t="s">
        <v>63</v>
      </c>
      <c r="AG244" s="165" t="s">
        <v>1116</v>
      </c>
      <c r="AH244" s="170">
        <v>44868</v>
      </c>
      <c r="AI244" s="165">
        <f t="shared" si="69"/>
        <v>11</v>
      </c>
      <c r="AJ244" s="166">
        <f t="shared" si="70"/>
        <v>1</v>
      </c>
      <c r="AK244" s="165" t="str">
        <f t="shared" si="76"/>
        <v>OPORTUNA</v>
      </c>
      <c r="AM244" s="165" t="str" cm="1">
        <f t="array" aca="1" ref="AM244" ca="1">_xlfn.IFS(AN244&lt;0,"Vencido",AN244=0,"Vence hoy",AN244&lt;4,"Por vencer",AN244&gt;3,"Pendiente")</f>
        <v>Vencido</v>
      </c>
      <c r="AN244" s="166">
        <f t="shared" ca="1" si="77"/>
        <v>-7</v>
      </c>
      <c r="AQ244" s="165">
        <f t="shared" si="71"/>
        <v>11</v>
      </c>
      <c r="AR244" s="165">
        <f t="shared" si="72"/>
        <v>2022</v>
      </c>
      <c r="AS244" s="184">
        <f t="shared" si="73"/>
        <v>2</v>
      </c>
    </row>
    <row r="245" spans="1:45" ht="25.5" customHeight="1">
      <c r="A245" s="165" t="str">
        <f t="shared" si="64"/>
        <v>AU-STD3446</v>
      </c>
      <c r="B245" s="164" t="s">
        <v>49</v>
      </c>
      <c r="C245" s="164" t="str">
        <f>IF(Q245=FILTROS!$G$2,"PT",IF(Q245=FILTROS!$G$3,"RC",IF(Q245=FILTROS!$G$4,"QJ",IF(Q245=FILTROS!$G$5,"FT",IF(Q245=FILTROS!$G$6,"STD","SIN ASIGNAR")))))</f>
        <v>STD</v>
      </c>
      <c r="D245" s="164">
        <v>3446</v>
      </c>
      <c r="E245" s="165" t="s">
        <v>9</v>
      </c>
      <c r="F245" s="165" t="s">
        <v>50</v>
      </c>
      <c r="G245" s="165" t="s">
        <v>1117</v>
      </c>
      <c r="H245" s="169" t="s">
        <v>97</v>
      </c>
      <c r="I245" s="169">
        <v>1140937489</v>
      </c>
      <c r="J245" s="171" t="s">
        <v>1118</v>
      </c>
      <c r="K245" s="169">
        <v>2</v>
      </c>
      <c r="L245" s="169">
        <v>3006291279</v>
      </c>
      <c r="M245" s="223" t="s">
        <v>52</v>
      </c>
      <c r="N245" s="165" t="s">
        <v>53</v>
      </c>
      <c r="O245" s="209" t="s">
        <v>54</v>
      </c>
      <c r="P245" s="169" t="s">
        <v>55</v>
      </c>
      <c r="Q245" s="169" t="s">
        <v>56</v>
      </c>
      <c r="R245" s="169" t="s">
        <v>57</v>
      </c>
      <c r="S245" s="165" t="s">
        <v>58</v>
      </c>
      <c r="T245" s="169" t="s">
        <v>98</v>
      </c>
      <c r="U245" s="165" t="s">
        <v>1119</v>
      </c>
      <c r="V245" s="169" t="s">
        <v>60</v>
      </c>
      <c r="W245" s="170">
        <v>44867</v>
      </c>
      <c r="X245" s="169">
        <v>2</v>
      </c>
      <c r="Y245" s="170">
        <f>WORKDAY.INTL(W245,X245,1)</f>
        <v>44869</v>
      </c>
      <c r="Z245" s="165" t="s">
        <v>61</v>
      </c>
      <c r="AB245" s="168">
        <f t="shared" si="66"/>
        <v>-44867</v>
      </c>
      <c r="AC245" s="167" t="str">
        <f t="shared" si="67"/>
        <v>OPORTUNA</v>
      </c>
      <c r="AD245" s="165" t="str">
        <f t="shared" si="68"/>
        <v>Cerrado</v>
      </c>
      <c r="AE245" s="248" t="s">
        <v>62</v>
      </c>
      <c r="AF245" s="169" t="s">
        <v>65</v>
      </c>
      <c r="AG245" s="165" t="s">
        <v>1120</v>
      </c>
      <c r="AH245" s="170">
        <v>44868</v>
      </c>
      <c r="AI245" s="165">
        <f t="shared" si="69"/>
        <v>11</v>
      </c>
      <c r="AJ245" s="166">
        <f t="shared" si="70"/>
        <v>1</v>
      </c>
      <c r="AK245" s="165" t="str">
        <f t="shared" si="76"/>
        <v>OPORTUNA</v>
      </c>
      <c r="AM245" s="165" t="str" cm="1">
        <f t="array" aca="1" ref="AM245" ca="1">_xlfn.IFS(AN245&lt;0,"Vencido",AN245=0,"Vence hoy",AN245&lt;4,"Por vencer",AN245&gt;3,"Pendiente")</f>
        <v>Vencido</v>
      </c>
      <c r="AN245" s="166">
        <f t="shared" ca="1" si="77"/>
        <v>-7</v>
      </c>
      <c r="AQ245" s="165">
        <f t="shared" si="71"/>
        <v>11</v>
      </c>
      <c r="AR245" s="165">
        <f t="shared" si="72"/>
        <v>2022</v>
      </c>
      <c r="AS245" s="184">
        <f t="shared" si="73"/>
        <v>2</v>
      </c>
    </row>
    <row r="246" spans="1:45" ht="25.5" customHeight="1">
      <c r="A246" s="165" t="str">
        <f t="shared" si="64"/>
        <v>AU-STD3447</v>
      </c>
      <c r="B246" s="164" t="s">
        <v>49</v>
      </c>
      <c r="C246" s="164" t="str">
        <f>IF(Q246=FILTROS!$G$2,"PT",IF(Q246=FILTROS!$G$3,"RC",IF(Q246=FILTROS!$G$4,"QJ",IF(Q246=FILTROS!$G$5,"FT",IF(Q246=FILTROS!$G$6,"STD","SIN ASIGNAR")))))</f>
        <v>STD</v>
      </c>
      <c r="D246" s="164">
        <v>3447</v>
      </c>
      <c r="E246" s="165" t="s">
        <v>9</v>
      </c>
      <c r="F246" s="165" t="s">
        <v>50</v>
      </c>
      <c r="G246" s="165" t="s">
        <v>1121</v>
      </c>
      <c r="H246" s="169" t="s">
        <v>51</v>
      </c>
      <c r="I246" s="169">
        <v>79203050</v>
      </c>
      <c r="J246" s="171" t="s">
        <v>1122</v>
      </c>
      <c r="K246" s="169">
        <v>58</v>
      </c>
      <c r="L246" s="169">
        <v>3112215602</v>
      </c>
      <c r="M246" s="223" t="s">
        <v>52</v>
      </c>
      <c r="N246" s="165" t="s">
        <v>53</v>
      </c>
      <c r="O246" s="209" t="s">
        <v>54</v>
      </c>
      <c r="P246" s="169" t="s">
        <v>55</v>
      </c>
      <c r="Q246" s="169" t="s">
        <v>56</v>
      </c>
      <c r="R246" s="169" t="s">
        <v>57</v>
      </c>
      <c r="S246" s="165" t="s">
        <v>58</v>
      </c>
      <c r="T246" s="169" t="s">
        <v>59</v>
      </c>
      <c r="U246" s="169" t="s">
        <v>1123</v>
      </c>
      <c r="V246" s="169" t="s">
        <v>60</v>
      </c>
      <c r="W246" s="170">
        <v>44867</v>
      </c>
      <c r="X246" s="169">
        <v>2</v>
      </c>
      <c r="Y246" s="170">
        <f>WORKDAY.INTL(W246,X246,1)</f>
        <v>44869</v>
      </c>
      <c r="Z246" s="165" t="s">
        <v>61</v>
      </c>
      <c r="AB246" s="168">
        <f t="shared" si="66"/>
        <v>-44867</v>
      </c>
      <c r="AC246" s="167" t="str">
        <f t="shared" si="67"/>
        <v>OPORTUNA</v>
      </c>
      <c r="AD246" s="165" t="str">
        <f t="shared" si="68"/>
        <v>Cerrado</v>
      </c>
      <c r="AE246" s="248" t="s">
        <v>62</v>
      </c>
      <c r="AF246" s="169" t="s">
        <v>66</v>
      </c>
      <c r="AG246" s="165" t="s">
        <v>1124</v>
      </c>
      <c r="AH246" s="170">
        <v>44869</v>
      </c>
      <c r="AI246" s="165">
        <f t="shared" si="69"/>
        <v>11</v>
      </c>
      <c r="AJ246" s="166">
        <f t="shared" si="70"/>
        <v>2</v>
      </c>
      <c r="AK246" s="165" t="str">
        <f t="shared" si="76"/>
        <v>OPORTUNA</v>
      </c>
      <c r="AM246" s="165" t="str" cm="1">
        <f t="array" aca="1" ref="AM246" ca="1">_xlfn.IFS(AN246&lt;0,"Vencido",AN246=0,"Vence hoy",AN246&lt;4,"Por vencer",AN246&gt;3,"Pendiente")</f>
        <v>Vencido</v>
      </c>
      <c r="AN246" s="166">
        <f t="shared" ca="1" si="77"/>
        <v>-7</v>
      </c>
      <c r="AQ246" s="165">
        <f t="shared" si="71"/>
        <v>11</v>
      </c>
      <c r="AR246" s="165">
        <f t="shared" si="72"/>
        <v>2022</v>
      </c>
      <c r="AS246" s="184">
        <f t="shared" si="73"/>
        <v>2</v>
      </c>
    </row>
    <row r="247" spans="1:45" ht="25.5" customHeight="1">
      <c r="A247" s="165" t="str">
        <f t="shared" si="64"/>
        <v>AU-STD3448</v>
      </c>
      <c r="B247" s="164" t="s">
        <v>49</v>
      </c>
      <c r="C247" s="164" t="str">
        <f>IF(Q247=FILTROS!$G$2,"PT",IF(Q247=FILTROS!$G$3,"RC",IF(Q247=FILTROS!$G$4,"QJ",IF(Q247=FILTROS!$G$5,"FT",IF(Q247=FILTROS!$G$6,"STD","SIN ASIGNAR")))))</f>
        <v>STD</v>
      </c>
      <c r="D247" s="164">
        <v>3448</v>
      </c>
      <c r="E247" s="165" t="s">
        <v>9</v>
      </c>
      <c r="F247" s="165" t="s">
        <v>50</v>
      </c>
      <c r="G247" s="165" t="s">
        <v>1125</v>
      </c>
      <c r="H247" s="169" t="s">
        <v>51</v>
      </c>
      <c r="I247" s="169">
        <v>1007158481</v>
      </c>
      <c r="J247" s="171" t="s">
        <v>256</v>
      </c>
      <c r="K247" s="169">
        <v>22</v>
      </c>
      <c r="L247" s="169">
        <v>3015672406</v>
      </c>
      <c r="M247" s="223" t="s">
        <v>52</v>
      </c>
      <c r="N247" s="165" t="s">
        <v>53</v>
      </c>
      <c r="O247" s="209" t="s">
        <v>54</v>
      </c>
      <c r="P247" s="169" t="s">
        <v>55</v>
      </c>
      <c r="Q247" s="169" t="s">
        <v>56</v>
      </c>
      <c r="R247" s="169" t="s">
        <v>57</v>
      </c>
      <c r="S247" s="165" t="s">
        <v>58</v>
      </c>
      <c r="T247" s="169" t="s">
        <v>59</v>
      </c>
      <c r="U247" s="169" t="s">
        <v>1126</v>
      </c>
      <c r="V247" s="169" t="s">
        <v>60</v>
      </c>
      <c r="W247" s="170">
        <v>44867</v>
      </c>
      <c r="X247" s="169">
        <v>3</v>
      </c>
      <c r="Y247" s="170">
        <f>WORKDAY.INTL(W247,X247,1)+1</f>
        <v>44873</v>
      </c>
      <c r="Z247" s="165" t="s">
        <v>61</v>
      </c>
      <c r="AB247" s="168">
        <f t="shared" si="66"/>
        <v>-44867</v>
      </c>
      <c r="AC247" s="167" t="str">
        <f t="shared" si="67"/>
        <v>OPORTUNA</v>
      </c>
      <c r="AD247" s="165" t="str">
        <f t="shared" si="68"/>
        <v>Cerrado</v>
      </c>
      <c r="AE247" s="248" t="s">
        <v>62</v>
      </c>
      <c r="AF247" s="169" t="s">
        <v>63</v>
      </c>
      <c r="AG247" s="165" t="s">
        <v>1127</v>
      </c>
      <c r="AH247" s="170">
        <v>44868</v>
      </c>
      <c r="AI247" s="165">
        <f t="shared" si="69"/>
        <v>11</v>
      </c>
      <c r="AJ247" s="166">
        <f t="shared" si="70"/>
        <v>1</v>
      </c>
      <c r="AK247" s="165" t="str">
        <f t="shared" si="76"/>
        <v>OPORTUNA</v>
      </c>
      <c r="AM247" s="165" t="str" cm="1">
        <f t="array" aca="1" ref="AM247" ca="1">_xlfn.IFS(AN247&lt;0,"Vencido",AN247=0,"Vence hoy",AN247&lt;4,"Por vencer",AN247&gt;3,"Pendiente")</f>
        <v>Vencido</v>
      </c>
      <c r="AN247" s="166">
        <f t="shared" ca="1" si="77"/>
        <v>-3</v>
      </c>
      <c r="AQ247" s="165">
        <f t="shared" si="71"/>
        <v>11</v>
      </c>
      <c r="AR247" s="165">
        <f t="shared" si="72"/>
        <v>2022</v>
      </c>
      <c r="AS247" s="184">
        <f t="shared" si="73"/>
        <v>2</v>
      </c>
    </row>
    <row r="248" spans="1:45" ht="25.5" customHeight="1">
      <c r="A248" s="165" t="str">
        <f t="shared" si="64"/>
        <v>AU-STD3449</v>
      </c>
      <c r="B248" s="164" t="s">
        <v>49</v>
      </c>
      <c r="C248" s="164" t="str">
        <f>IF(Q248=FILTROS!$G$2,"PT",IF(Q248=FILTROS!$G$3,"RC",IF(Q248=FILTROS!$G$4,"QJ",IF(Q248=FILTROS!$G$5,"FT",IF(Q248=FILTROS!$G$6,"STD","SIN ASIGNAR")))))</f>
        <v>STD</v>
      </c>
      <c r="D248" s="164">
        <v>3449</v>
      </c>
      <c r="E248" s="165" t="s">
        <v>9</v>
      </c>
      <c r="F248" s="165" t="s">
        <v>50</v>
      </c>
      <c r="G248" s="165" t="s">
        <v>1128</v>
      </c>
      <c r="H248" s="169" t="s">
        <v>51</v>
      </c>
      <c r="I248" s="169">
        <v>1000254590</v>
      </c>
      <c r="J248" s="171" t="s">
        <v>1129</v>
      </c>
      <c r="K248" s="169">
        <v>20</v>
      </c>
      <c r="L248" s="169">
        <v>3166647185</v>
      </c>
      <c r="M248" s="223" t="s">
        <v>52</v>
      </c>
      <c r="N248" s="165" t="s">
        <v>53</v>
      </c>
      <c r="O248" s="209" t="s">
        <v>54</v>
      </c>
      <c r="P248" s="169" t="s">
        <v>55</v>
      </c>
      <c r="Q248" s="169" t="s">
        <v>56</v>
      </c>
      <c r="R248" s="169" t="s">
        <v>57</v>
      </c>
      <c r="S248" s="165" t="s">
        <v>58</v>
      </c>
      <c r="T248" s="169" t="s">
        <v>59</v>
      </c>
      <c r="U248" s="169" t="s">
        <v>161</v>
      </c>
      <c r="V248" s="169" t="s">
        <v>60</v>
      </c>
      <c r="W248" s="170">
        <v>44867</v>
      </c>
      <c r="X248" s="169">
        <v>2</v>
      </c>
      <c r="Y248" s="170">
        <f>WORKDAY.INTL(W248,X248,1)</f>
        <v>44869</v>
      </c>
      <c r="Z248" s="165" t="s">
        <v>61</v>
      </c>
      <c r="AB248" s="168">
        <f t="shared" si="66"/>
        <v>-44867</v>
      </c>
      <c r="AC248" s="167" t="str">
        <f t="shared" si="67"/>
        <v>OPORTUNA</v>
      </c>
      <c r="AD248" s="165" t="str">
        <f t="shared" si="68"/>
        <v>Cerrado</v>
      </c>
      <c r="AE248" s="248" t="s">
        <v>62</v>
      </c>
      <c r="AF248" s="169" t="s">
        <v>65</v>
      </c>
      <c r="AG248" s="165" t="s">
        <v>1130</v>
      </c>
      <c r="AH248" s="170">
        <v>44869</v>
      </c>
      <c r="AI248" s="165">
        <f t="shared" si="69"/>
        <v>11</v>
      </c>
      <c r="AJ248" s="166">
        <f t="shared" si="70"/>
        <v>2</v>
      </c>
      <c r="AK248" s="165" t="str">
        <f t="shared" si="76"/>
        <v>OPORTUNA</v>
      </c>
      <c r="AM248" s="165" t="str" cm="1">
        <f t="array" aca="1" ref="AM248" ca="1">_xlfn.IFS(AN248&lt;0,"Vencido",AN248=0,"Vence hoy",AN248&lt;4,"Por vencer",AN248&gt;3,"Pendiente")</f>
        <v>Vencido</v>
      </c>
      <c r="AN248" s="166">
        <f t="shared" ca="1" si="77"/>
        <v>-7</v>
      </c>
      <c r="AQ248" s="165">
        <f t="shared" si="71"/>
        <v>11</v>
      </c>
      <c r="AR248" s="165">
        <f t="shared" si="72"/>
        <v>2022</v>
      </c>
      <c r="AS248" s="184">
        <f t="shared" si="73"/>
        <v>2</v>
      </c>
    </row>
    <row r="249" spans="1:45" ht="25.5" customHeight="1">
      <c r="A249" s="165" t="str">
        <f t="shared" si="64"/>
        <v>AU-STD3452</v>
      </c>
      <c r="B249" s="164" t="s">
        <v>49</v>
      </c>
      <c r="C249" s="164" t="str">
        <f>IF(Q249=FILTROS!$G$2,"PT",IF(Q249=FILTROS!$G$3,"RC",IF(Q249=FILTROS!$G$4,"QJ",IF(Q249=FILTROS!$G$5,"FT",IF(Q249=FILTROS!$G$6,"STD","SIN ASIGNAR")))))</f>
        <v>STD</v>
      </c>
      <c r="D249" s="164">
        <v>3452</v>
      </c>
      <c r="E249" s="165" t="s">
        <v>9</v>
      </c>
      <c r="F249" s="165" t="s">
        <v>50</v>
      </c>
      <c r="G249" s="165" t="s">
        <v>1135</v>
      </c>
      <c r="H249" s="169" t="s">
        <v>51</v>
      </c>
      <c r="I249" s="169">
        <v>79898051</v>
      </c>
      <c r="J249" s="171" t="s">
        <v>1136</v>
      </c>
      <c r="K249" s="169">
        <v>44</v>
      </c>
      <c r="L249" s="169">
        <v>3204856592</v>
      </c>
      <c r="M249" s="223" t="s">
        <v>52</v>
      </c>
      <c r="N249" s="165" t="s">
        <v>53</v>
      </c>
      <c r="O249" s="209" t="s">
        <v>54</v>
      </c>
      <c r="P249" s="169" t="s">
        <v>55</v>
      </c>
      <c r="Q249" s="169" t="s">
        <v>56</v>
      </c>
      <c r="R249" s="169" t="s">
        <v>57</v>
      </c>
      <c r="S249" s="165" t="s">
        <v>58</v>
      </c>
      <c r="T249" s="169" t="s">
        <v>59</v>
      </c>
      <c r="U249" s="169" t="s">
        <v>172</v>
      </c>
      <c r="V249" s="169" t="s">
        <v>60</v>
      </c>
      <c r="W249" s="170">
        <v>44867</v>
      </c>
      <c r="X249" s="169">
        <v>3</v>
      </c>
      <c r="Y249" s="170">
        <f>WORKDAY.INTL(W249,X249,1)+1</f>
        <v>44873</v>
      </c>
      <c r="Z249" s="165" t="s">
        <v>61</v>
      </c>
      <c r="AB249" s="168">
        <f t="shared" si="66"/>
        <v>-44867</v>
      </c>
      <c r="AC249" s="167" t="str">
        <f t="shared" si="67"/>
        <v>OPORTUNA</v>
      </c>
      <c r="AD249" s="165" t="str">
        <f t="shared" ca="1" si="68"/>
        <v>Vencido</v>
      </c>
      <c r="AE249" s="249" t="s">
        <v>62</v>
      </c>
      <c r="AF249" s="169" t="s">
        <v>65</v>
      </c>
      <c r="AI249" s="165">
        <f t="shared" si="69"/>
        <v>1</v>
      </c>
      <c r="AJ249" s="166">
        <f t="shared" si="70"/>
        <v>-44867</v>
      </c>
      <c r="AK249" s="165" t="str">
        <f t="shared" si="76"/>
        <v>OPORTUNA</v>
      </c>
      <c r="AM249" s="165" t="str" cm="1">
        <f t="array" aca="1" ref="AM249" ca="1">_xlfn.IFS(AN249&lt;0,"Vencido",AN249=0,"Vence hoy",AN249&lt;4,"Por vencer",AN249&gt;3,"Pendiente")</f>
        <v>Vencido</v>
      </c>
      <c r="AN249" s="166">
        <f t="shared" ca="1" si="77"/>
        <v>-3</v>
      </c>
      <c r="AQ249" s="165">
        <f t="shared" si="71"/>
        <v>11</v>
      </c>
      <c r="AR249" s="165">
        <f t="shared" si="72"/>
        <v>2022</v>
      </c>
      <c r="AS249" s="184">
        <f t="shared" si="73"/>
        <v>2</v>
      </c>
    </row>
    <row r="250" spans="1:45" ht="25.5" customHeight="1">
      <c r="A250" s="165" t="str">
        <f t="shared" si="64"/>
        <v>AU-STD3453</v>
      </c>
      <c r="B250" s="164" t="s">
        <v>49</v>
      </c>
      <c r="C250" s="164" t="str">
        <f>IF(Q250=FILTROS!$G$2,"PT",IF(Q250=FILTROS!$G$3,"RC",IF(Q250=FILTROS!$G$4,"QJ",IF(Q250=FILTROS!$G$5,"FT",IF(Q250=FILTROS!$G$6,"STD","SIN ASIGNAR")))))</f>
        <v>STD</v>
      </c>
      <c r="D250" s="164">
        <v>3453</v>
      </c>
      <c r="E250" s="165" t="s">
        <v>9</v>
      </c>
      <c r="F250" s="165" t="s">
        <v>50</v>
      </c>
      <c r="G250" s="165" t="s">
        <v>1137</v>
      </c>
      <c r="H250" s="169" t="s">
        <v>51</v>
      </c>
      <c r="I250" s="169">
        <v>51921102</v>
      </c>
      <c r="J250" s="171" t="s">
        <v>1138</v>
      </c>
      <c r="K250" s="169">
        <v>55</v>
      </c>
      <c r="L250" s="169">
        <v>3226182732</v>
      </c>
      <c r="M250" s="223" t="s">
        <v>52</v>
      </c>
      <c r="N250" s="165" t="s">
        <v>53</v>
      </c>
      <c r="O250" s="209" t="s">
        <v>54</v>
      </c>
      <c r="P250" s="169" t="s">
        <v>55</v>
      </c>
      <c r="Q250" s="169" t="s">
        <v>56</v>
      </c>
      <c r="R250" s="169" t="s">
        <v>57</v>
      </c>
      <c r="S250" s="165" t="s">
        <v>58</v>
      </c>
      <c r="T250" s="169" t="s">
        <v>59</v>
      </c>
      <c r="U250" s="169" t="s">
        <v>1139</v>
      </c>
      <c r="V250" s="169" t="s">
        <v>60</v>
      </c>
      <c r="W250" s="170">
        <v>44867</v>
      </c>
      <c r="X250" s="169">
        <v>3</v>
      </c>
      <c r="Y250" s="170">
        <f>WORKDAY.INTL(W250,X250,1)+1</f>
        <v>44873</v>
      </c>
      <c r="Z250" s="165" t="s">
        <v>61</v>
      </c>
      <c r="AB250" s="168">
        <f t="shared" si="66"/>
        <v>-44867</v>
      </c>
      <c r="AC250" s="167" t="str">
        <f t="shared" si="67"/>
        <v>OPORTUNA</v>
      </c>
      <c r="AD250" s="165" t="str">
        <f t="shared" ca="1" si="68"/>
        <v>Vencido</v>
      </c>
      <c r="AE250" s="249" t="s">
        <v>62</v>
      </c>
      <c r="AF250" s="169" t="s">
        <v>66</v>
      </c>
      <c r="AI250" s="165">
        <f t="shared" si="69"/>
        <v>1</v>
      </c>
      <c r="AJ250" s="166">
        <f t="shared" si="70"/>
        <v>-44867</v>
      </c>
      <c r="AK250" s="165" t="str">
        <f t="shared" si="76"/>
        <v>OPORTUNA</v>
      </c>
      <c r="AM250" s="165" t="str" cm="1">
        <f t="array" aca="1" ref="AM250" ca="1">_xlfn.IFS(AN250&lt;0,"Vencido",AN250=0,"Vence hoy",AN250&lt;4,"Por vencer",AN250&gt;3,"Pendiente")</f>
        <v>Vencido</v>
      </c>
      <c r="AN250" s="166">
        <f t="shared" ca="1" si="77"/>
        <v>-3</v>
      </c>
      <c r="AQ250" s="165">
        <f t="shared" si="71"/>
        <v>11</v>
      </c>
      <c r="AR250" s="165">
        <f t="shared" si="72"/>
        <v>2022</v>
      </c>
      <c r="AS250" s="184">
        <f t="shared" si="73"/>
        <v>2</v>
      </c>
    </row>
    <row r="251" spans="1:45" ht="25.5" customHeight="1">
      <c r="A251" s="165" t="str">
        <f t="shared" si="64"/>
        <v>AU-STD3454</v>
      </c>
      <c r="B251" s="164" t="s">
        <v>49</v>
      </c>
      <c r="C251" s="164" t="str">
        <f>IF(Q251=FILTROS!$G$2,"PT",IF(Q251=FILTROS!$G$3,"RC",IF(Q251=FILTROS!$G$4,"QJ",IF(Q251=FILTROS!$G$5,"FT",IF(Q251=FILTROS!$G$6,"STD","SIN ASIGNAR")))))</f>
        <v>STD</v>
      </c>
      <c r="D251" s="164">
        <v>3454</v>
      </c>
      <c r="E251" s="165" t="s">
        <v>9</v>
      </c>
      <c r="F251" s="165" t="s">
        <v>50</v>
      </c>
      <c r="G251" s="165" t="s">
        <v>1140</v>
      </c>
      <c r="H251" s="169" t="s">
        <v>51</v>
      </c>
      <c r="I251" s="169">
        <v>1030620524</v>
      </c>
      <c r="J251" s="171" t="s">
        <v>1141</v>
      </c>
      <c r="K251" s="169">
        <v>29</v>
      </c>
      <c r="L251" s="169">
        <v>3103337884</v>
      </c>
      <c r="M251" s="223" t="s">
        <v>52</v>
      </c>
      <c r="N251" s="165" t="s">
        <v>53</v>
      </c>
      <c r="O251" s="209" t="s">
        <v>54</v>
      </c>
      <c r="P251" s="169" t="s">
        <v>55</v>
      </c>
      <c r="Q251" s="169" t="s">
        <v>56</v>
      </c>
      <c r="R251" s="169" t="s">
        <v>57</v>
      </c>
      <c r="S251" s="165" t="s">
        <v>58</v>
      </c>
      <c r="T251" s="169" t="s">
        <v>59</v>
      </c>
      <c r="U251" s="169" t="s">
        <v>172</v>
      </c>
      <c r="V251" s="169" t="s">
        <v>60</v>
      </c>
      <c r="W251" s="170">
        <v>44867</v>
      </c>
      <c r="X251" s="169">
        <v>2</v>
      </c>
      <c r="Y251" s="170">
        <f>WORKDAY.INTL(W251,X251,1)</f>
        <v>44869</v>
      </c>
      <c r="Z251" s="165" t="s">
        <v>61</v>
      </c>
      <c r="AB251" s="168">
        <f t="shared" si="66"/>
        <v>-44867</v>
      </c>
      <c r="AC251" s="167" t="str">
        <f t="shared" si="67"/>
        <v>OPORTUNA</v>
      </c>
      <c r="AD251" s="165" t="str">
        <f t="shared" si="68"/>
        <v>Cerrado</v>
      </c>
      <c r="AE251" s="248" t="s">
        <v>62</v>
      </c>
      <c r="AF251" s="169" t="s">
        <v>63</v>
      </c>
      <c r="AG251" s="165" t="s">
        <v>1142</v>
      </c>
      <c r="AH251" s="170">
        <v>44868</v>
      </c>
      <c r="AI251" s="165">
        <f t="shared" si="69"/>
        <v>11</v>
      </c>
      <c r="AJ251" s="166">
        <f t="shared" si="70"/>
        <v>1</v>
      </c>
      <c r="AK251" s="165" t="str">
        <f t="shared" si="76"/>
        <v>OPORTUNA</v>
      </c>
      <c r="AM251" s="165" t="str" cm="1">
        <f t="array" aca="1" ref="AM251" ca="1">_xlfn.IFS(AN251&lt;0,"Vencido",AN251=0,"Vence hoy",AN251&lt;4,"Por vencer",AN251&gt;3,"Pendiente")</f>
        <v>Vencido</v>
      </c>
      <c r="AN251" s="166">
        <f t="shared" ca="1" si="77"/>
        <v>-7</v>
      </c>
      <c r="AQ251" s="165">
        <f t="shared" si="71"/>
        <v>11</v>
      </c>
      <c r="AR251" s="165">
        <f t="shared" si="72"/>
        <v>2022</v>
      </c>
      <c r="AS251" s="184">
        <f t="shared" si="73"/>
        <v>2</v>
      </c>
    </row>
    <row r="252" spans="1:45" ht="25.5" customHeight="1">
      <c r="A252" s="165" t="str">
        <f t="shared" si="64"/>
        <v>AU-STD3455</v>
      </c>
      <c r="B252" s="164" t="s">
        <v>49</v>
      </c>
      <c r="C252" s="164" t="str">
        <f>IF(Q252=FILTROS!$G$2,"PT",IF(Q252=FILTROS!$G$3,"RC",IF(Q252=FILTROS!$G$4,"QJ",IF(Q252=FILTROS!$G$5,"FT",IF(Q252=FILTROS!$G$6,"STD","SIN ASIGNAR")))))</f>
        <v>STD</v>
      </c>
      <c r="D252" s="164">
        <v>3455</v>
      </c>
      <c r="E252" s="165" t="s">
        <v>9</v>
      </c>
      <c r="F252" s="165" t="s">
        <v>50</v>
      </c>
      <c r="G252" s="165" t="s">
        <v>1143</v>
      </c>
      <c r="H252" s="169" t="s">
        <v>105</v>
      </c>
      <c r="I252" s="169">
        <v>1011095084</v>
      </c>
      <c r="J252" s="171" t="s">
        <v>1144</v>
      </c>
      <c r="K252" s="169">
        <v>16</v>
      </c>
      <c r="L252" s="169">
        <v>3133833322</v>
      </c>
      <c r="M252" s="223" t="s">
        <v>52</v>
      </c>
      <c r="N252" s="165" t="s">
        <v>53</v>
      </c>
      <c r="O252" s="209" t="s">
        <v>54</v>
      </c>
      <c r="P252" s="169" t="s">
        <v>55</v>
      </c>
      <c r="Q252" s="169" t="s">
        <v>56</v>
      </c>
      <c r="R252" s="169" t="s">
        <v>57</v>
      </c>
      <c r="S252" s="165" t="s">
        <v>58</v>
      </c>
      <c r="T252" s="169" t="s">
        <v>115</v>
      </c>
      <c r="U252" s="169" t="s">
        <v>1145</v>
      </c>
      <c r="V252" s="169" t="s">
        <v>60</v>
      </c>
      <c r="W252" s="170">
        <v>44867</v>
      </c>
      <c r="X252" s="169">
        <v>3</v>
      </c>
      <c r="Y252" s="170">
        <f>WORKDAY.INTL(W252,X252,1)+1</f>
        <v>44873</v>
      </c>
      <c r="Z252" s="165" t="s">
        <v>61</v>
      </c>
      <c r="AB252" s="168">
        <f t="shared" si="66"/>
        <v>-44867</v>
      </c>
      <c r="AC252" s="167" t="str">
        <f t="shared" si="67"/>
        <v>OPORTUNA</v>
      </c>
      <c r="AD252" s="165" t="str">
        <f t="shared" si="68"/>
        <v>Cerrado</v>
      </c>
      <c r="AE252" s="248" t="s">
        <v>62</v>
      </c>
      <c r="AF252" s="169" t="s">
        <v>65</v>
      </c>
      <c r="AG252" s="165" t="s">
        <v>1146</v>
      </c>
      <c r="AH252" s="170">
        <v>44869</v>
      </c>
      <c r="AI252" s="165">
        <f t="shared" si="69"/>
        <v>11</v>
      </c>
      <c r="AJ252" s="166">
        <f t="shared" si="70"/>
        <v>2</v>
      </c>
      <c r="AK252" s="165" t="str">
        <f t="shared" si="76"/>
        <v>OPORTUNA</v>
      </c>
      <c r="AM252" s="165" t="str" cm="1">
        <f t="array" aca="1" ref="AM252" ca="1">_xlfn.IFS(AN252&lt;0,"Vencido",AN252=0,"Vence hoy",AN252&lt;4,"Por vencer",AN252&gt;3,"Pendiente")</f>
        <v>Vencido</v>
      </c>
      <c r="AN252" s="166">
        <f t="shared" ca="1" si="77"/>
        <v>-3</v>
      </c>
      <c r="AQ252" s="165">
        <f t="shared" si="71"/>
        <v>11</v>
      </c>
      <c r="AR252" s="165">
        <f t="shared" si="72"/>
        <v>2022</v>
      </c>
      <c r="AS252" s="184">
        <f t="shared" si="73"/>
        <v>2</v>
      </c>
    </row>
    <row r="253" spans="1:45" ht="25.5" customHeight="1">
      <c r="A253" s="165" t="str">
        <f t="shared" si="64"/>
        <v>AU-STD3457</v>
      </c>
      <c r="B253" s="164" t="s">
        <v>49</v>
      </c>
      <c r="C253" s="164" t="str">
        <f>IF(Q253=FILTROS!$G$2,"PT",IF(Q253=FILTROS!$G$3,"RC",IF(Q253=FILTROS!$G$4,"QJ",IF(Q253=FILTROS!$G$5,"FT",IF(Q253=FILTROS!$G$6,"STD","SIN ASIGNAR")))))</f>
        <v>STD</v>
      </c>
      <c r="D253" s="164">
        <v>3457</v>
      </c>
      <c r="E253" s="165" t="s">
        <v>9</v>
      </c>
      <c r="F253" s="165" t="s">
        <v>50</v>
      </c>
      <c r="G253" s="165" t="s">
        <v>1150</v>
      </c>
      <c r="H253" s="169" t="s">
        <v>105</v>
      </c>
      <c r="I253" s="169">
        <v>1031172646</v>
      </c>
      <c r="J253" s="171" t="s">
        <v>1151</v>
      </c>
      <c r="K253" s="169">
        <v>7</v>
      </c>
      <c r="L253" s="169">
        <v>3192109405</v>
      </c>
      <c r="M253" s="223" t="s">
        <v>52</v>
      </c>
      <c r="N253" s="165" t="s">
        <v>53</v>
      </c>
      <c r="O253" s="209" t="s">
        <v>54</v>
      </c>
      <c r="P253" s="169" t="s">
        <v>55</v>
      </c>
      <c r="Q253" s="169" t="s">
        <v>56</v>
      </c>
      <c r="R253" s="169" t="s">
        <v>57</v>
      </c>
      <c r="S253" s="165" t="s">
        <v>58</v>
      </c>
      <c r="T253" s="169" t="s">
        <v>98</v>
      </c>
      <c r="U253" s="169" t="s">
        <v>1152</v>
      </c>
      <c r="V253" s="169" t="s">
        <v>60</v>
      </c>
      <c r="W253" s="170">
        <v>44867</v>
      </c>
      <c r="X253" s="169">
        <v>3</v>
      </c>
      <c r="Y253" s="170">
        <f>WORKDAY.INTL(W253,X253,1)+1</f>
        <v>44873</v>
      </c>
      <c r="Z253" s="165" t="s">
        <v>61</v>
      </c>
      <c r="AB253" s="168">
        <f t="shared" si="66"/>
        <v>-44867</v>
      </c>
      <c r="AC253" s="167" t="str">
        <f t="shared" si="67"/>
        <v>OPORTUNA</v>
      </c>
      <c r="AD253" s="165" t="str">
        <f t="shared" si="68"/>
        <v>Cerrado</v>
      </c>
      <c r="AE253" s="248" t="s">
        <v>62</v>
      </c>
      <c r="AF253" s="169" t="s">
        <v>63</v>
      </c>
      <c r="AG253" s="165" t="s">
        <v>1153</v>
      </c>
      <c r="AH253" s="170">
        <v>44868</v>
      </c>
      <c r="AI253" s="165">
        <f t="shared" si="69"/>
        <v>11</v>
      </c>
      <c r="AJ253" s="166">
        <f t="shared" si="70"/>
        <v>1</v>
      </c>
      <c r="AK253" s="165" t="str">
        <f t="shared" si="76"/>
        <v>OPORTUNA</v>
      </c>
      <c r="AM253" s="165" t="str" cm="1">
        <f t="array" aca="1" ref="AM253" ca="1">_xlfn.IFS(AN253&lt;0,"Vencido",AN253=0,"Vence hoy",AN253&lt;4,"Por vencer",AN253&gt;3,"Pendiente")</f>
        <v>Vencido</v>
      </c>
      <c r="AN253" s="166">
        <f t="shared" ca="1" si="77"/>
        <v>-3</v>
      </c>
      <c r="AQ253" s="165">
        <f t="shared" si="71"/>
        <v>11</v>
      </c>
      <c r="AR253" s="165">
        <f t="shared" si="72"/>
        <v>2022</v>
      </c>
      <c r="AS253" s="184">
        <f t="shared" si="73"/>
        <v>2</v>
      </c>
    </row>
    <row r="254" spans="1:45" ht="25.5" customHeight="1">
      <c r="A254" s="165" t="str">
        <f t="shared" si="64"/>
        <v>AU-STD3458</v>
      </c>
      <c r="B254" s="164" t="s">
        <v>49</v>
      </c>
      <c r="C254" s="164" t="str">
        <f>IF(Q254=FILTROS!$G$2,"PT",IF(Q254=FILTROS!$G$3,"RC",IF(Q254=FILTROS!$G$4,"QJ",IF(Q254=FILTROS!$G$5,"FT",IF(Q254=FILTROS!$G$6,"STD","SIN ASIGNAR")))))</f>
        <v>STD</v>
      </c>
      <c r="D254" s="164">
        <v>3458</v>
      </c>
      <c r="E254" s="165" t="s">
        <v>9</v>
      </c>
      <c r="F254" s="165" t="s">
        <v>50</v>
      </c>
      <c r="G254" s="165" t="s">
        <v>1154</v>
      </c>
      <c r="H254" s="169" t="s">
        <v>51</v>
      </c>
      <c r="I254" s="169">
        <v>51840107</v>
      </c>
      <c r="J254" s="171" t="s">
        <v>1155</v>
      </c>
      <c r="K254" s="169">
        <v>55</v>
      </c>
      <c r="L254" s="169">
        <v>3013236435</v>
      </c>
      <c r="M254" s="223" t="s">
        <v>52</v>
      </c>
      <c r="N254" s="165" t="s">
        <v>53</v>
      </c>
      <c r="O254" s="209" t="s">
        <v>54</v>
      </c>
      <c r="P254" s="169" t="s">
        <v>55</v>
      </c>
      <c r="Q254" s="169" t="s">
        <v>56</v>
      </c>
      <c r="R254" s="169" t="s">
        <v>57</v>
      </c>
      <c r="S254" s="165" t="s">
        <v>58</v>
      </c>
      <c r="T254" s="169" t="s">
        <v>59</v>
      </c>
      <c r="U254" s="169" t="s">
        <v>1156</v>
      </c>
      <c r="V254" s="169" t="s">
        <v>60</v>
      </c>
      <c r="W254" s="170">
        <v>44867</v>
      </c>
      <c r="X254" s="169">
        <v>2</v>
      </c>
      <c r="Y254" s="170">
        <f>WORKDAY.INTL(W254,X254,1)</f>
        <v>44869</v>
      </c>
      <c r="Z254" s="165" t="s">
        <v>61</v>
      </c>
      <c r="AB254" s="168">
        <f t="shared" si="66"/>
        <v>-44867</v>
      </c>
      <c r="AC254" s="167" t="str">
        <f t="shared" si="67"/>
        <v>OPORTUNA</v>
      </c>
      <c r="AD254" s="165" t="str">
        <f t="shared" si="68"/>
        <v>Cerrado</v>
      </c>
      <c r="AE254" s="248" t="s">
        <v>62</v>
      </c>
      <c r="AF254" s="169" t="s">
        <v>65</v>
      </c>
      <c r="AG254" s="165" t="s">
        <v>1157</v>
      </c>
      <c r="AH254" s="170">
        <v>44869</v>
      </c>
      <c r="AI254" s="165">
        <f t="shared" si="69"/>
        <v>11</v>
      </c>
      <c r="AJ254" s="166">
        <f t="shared" si="70"/>
        <v>2</v>
      </c>
      <c r="AK254" s="165" t="str">
        <f t="shared" si="76"/>
        <v>OPORTUNA</v>
      </c>
      <c r="AM254" s="165" t="str" cm="1">
        <f t="array" aca="1" ref="AM254" ca="1">_xlfn.IFS(AN254&lt;0,"Vencido",AN254=0,"Vence hoy",AN254&lt;4,"Por vencer",AN254&gt;3,"Pendiente")</f>
        <v>Vencido</v>
      </c>
      <c r="AN254" s="166">
        <f t="shared" ca="1" si="77"/>
        <v>-7</v>
      </c>
      <c r="AQ254" s="165">
        <f t="shared" si="71"/>
        <v>11</v>
      </c>
      <c r="AR254" s="165">
        <f t="shared" si="72"/>
        <v>2022</v>
      </c>
      <c r="AS254" s="184">
        <f t="shared" si="73"/>
        <v>2</v>
      </c>
    </row>
    <row r="255" spans="1:45" ht="25.5" customHeight="1">
      <c r="A255" s="165" t="str">
        <f t="shared" si="64"/>
        <v>AU-STD3459</v>
      </c>
      <c r="B255" s="164" t="s">
        <v>49</v>
      </c>
      <c r="C255" s="164" t="str">
        <f>IF(Q255=FILTROS!$G$2,"PT",IF(Q255=FILTROS!$G$3,"RC",IF(Q255=FILTROS!$G$4,"QJ",IF(Q255=FILTROS!$G$5,"FT",IF(Q255=FILTROS!$G$6,"STD","SIN ASIGNAR")))))</f>
        <v>STD</v>
      </c>
      <c r="D255" s="164">
        <v>3459</v>
      </c>
      <c r="E255" s="165" t="s">
        <v>9</v>
      </c>
      <c r="F255" s="165" t="s">
        <v>50</v>
      </c>
      <c r="G255" s="165" t="s">
        <v>1158</v>
      </c>
      <c r="H255" s="169" t="s">
        <v>51</v>
      </c>
      <c r="I255" s="169">
        <v>2878890</v>
      </c>
      <c r="J255" s="171" t="s">
        <v>1159</v>
      </c>
      <c r="K255" s="169">
        <v>89</v>
      </c>
      <c r="L255" s="169">
        <v>3002033807</v>
      </c>
      <c r="M255" s="223" t="s">
        <v>52</v>
      </c>
      <c r="N255" s="165" t="s">
        <v>53</v>
      </c>
      <c r="O255" s="209" t="s">
        <v>54</v>
      </c>
      <c r="P255" s="169" t="s">
        <v>55</v>
      </c>
      <c r="Q255" s="169" t="s">
        <v>56</v>
      </c>
      <c r="R255" s="169" t="s">
        <v>57</v>
      </c>
      <c r="S255" s="165" t="s">
        <v>58</v>
      </c>
      <c r="T255" s="169" t="s">
        <v>59</v>
      </c>
      <c r="U255" s="169" t="s">
        <v>1160</v>
      </c>
      <c r="V255" s="169" t="s">
        <v>60</v>
      </c>
      <c r="W255" s="170">
        <v>44867</v>
      </c>
      <c r="X255" s="169">
        <v>3</v>
      </c>
      <c r="Y255" s="170">
        <f t="shared" ref="Y255:Y260" si="78">WORKDAY.INTL(W255,X255,1)+1</f>
        <v>44873</v>
      </c>
      <c r="Z255" s="165" t="s">
        <v>61</v>
      </c>
      <c r="AB255" s="168">
        <f t="shared" si="66"/>
        <v>-44867</v>
      </c>
      <c r="AC255" s="167" t="str">
        <f t="shared" si="67"/>
        <v>OPORTUNA</v>
      </c>
      <c r="AD255" s="165" t="str">
        <f t="shared" ca="1" si="68"/>
        <v>Vencido</v>
      </c>
      <c r="AE255" s="249" t="s">
        <v>62</v>
      </c>
      <c r="AF255" s="169" t="s">
        <v>66</v>
      </c>
      <c r="AI255" s="165">
        <f t="shared" si="69"/>
        <v>1</v>
      </c>
      <c r="AJ255" s="166">
        <f t="shared" si="70"/>
        <v>-44867</v>
      </c>
      <c r="AK255" s="165" t="str">
        <f t="shared" si="76"/>
        <v>OPORTUNA</v>
      </c>
      <c r="AM255" s="165" t="str" cm="1">
        <f t="array" aca="1" ref="AM255" ca="1">_xlfn.IFS(AN255&lt;0,"Vencido",AN255=0,"Vence hoy",AN255&lt;4,"Por vencer",AN255&gt;3,"Pendiente")</f>
        <v>Vencido</v>
      </c>
      <c r="AN255" s="166">
        <f t="shared" ca="1" si="77"/>
        <v>-3</v>
      </c>
      <c r="AQ255" s="165">
        <f t="shared" si="71"/>
        <v>11</v>
      </c>
      <c r="AR255" s="165">
        <f t="shared" si="72"/>
        <v>2022</v>
      </c>
      <c r="AS255" s="184">
        <f t="shared" si="73"/>
        <v>2</v>
      </c>
    </row>
    <row r="256" spans="1:45" ht="25.5" customHeight="1">
      <c r="A256" s="165" t="str">
        <f t="shared" si="64"/>
        <v>AU-STD3460</v>
      </c>
      <c r="B256" s="164" t="s">
        <v>49</v>
      </c>
      <c r="C256" s="164" t="str">
        <f>IF(Q256=FILTROS!$G$2,"PT",IF(Q256=FILTROS!$G$3,"RC",IF(Q256=FILTROS!$G$4,"QJ",IF(Q256=FILTROS!$G$5,"FT",IF(Q256=FILTROS!$G$6,"STD","SIN ASIGNAR")))))</f>
        <v>STD</v>
      </c>
      <c r="D256" s="164">
        <v>3460</v>
      </c>
      <c r="E256" s="165" t="s">
        <v>9</v>
      </c>
      <c r="F256" s="165" t="s">
        <v>50</v>
      </c>
      <c r="G256" s="165" t="s">
        <v>1161</v>
      </c>
      <c r="H256" s="169" t="s">
        <v>97</v>
      </c>
      <c r="I256" s="169">
        <v>1016739776</v>
      </c>
      <c r="J256" s="171" t="s">
        <v>1162</v>
      </c>
      <c r="K256" s="169">
        <v>6</v>
      </c>
      <c r="L256" s="169">
        <v>3013662216</v>
      </c>
      <c r="M256" s="223" t="s">
        <v>52</v>
      </c>
      <c r="N256" s="165" t="s">
        <v>53</v>
      </c>
      <c r="O256" s="209" t="s">
        <v>54</v>
      </c>
      <c r="P256" s="169" t="s">
        <v>55</v>
      </c>
      <c r="Q256" s="169" t="s">
        <v>56</v>
      </c>
      <c r="R256" s="169" t="s">
        <v>57</v>
      </c>
      <c r="S256" s="165" t="s">
        <v>58</v>
      </c>
      <c r="T256" s="169" t="s">
        <v>98</v>
      </c>
      <c r="U256" s="165" t="s">
        <v>1163</v>
      </c>
      <c r="V256" s="169" t="s">
        <v>60</v>
      </c>
      <c r="W256" s="170">
        <v>44867</v>
      </c>
      <c r="X256" s="169">
        <v>3</v>
      </c>
      <c r="Y256" s="170">
        <f t="shared" si="78"/>
        <v>44873</v>
      </c>
      <c r="Z256" s="165" t="s">
        <v>61</v>
      </c>
      <c r="AB256" s="168">
        <f t="shared" si="66"/>
        <v>-44867</v>
      </c>
      <c r="AC256" s="167" t="str">
        <f t="shared" si="67"/>
        <v>OPORTUNA</v>
      </c>
      <c r="AD256" s="165" t="str">
        <f t="shared" si="68"/>
        <v>Cerrado</v>
      </c>
      <c r="AE256" s="248" t="s">
        <v>62</v>
      </c>
      <c r="AF256" s="169" t="s">
        <v>63</v>
      </c>
      <c r="AG256" s="165" t="s">
        <v>1164</v>
      </c>
      <c r="AH256" s="170">
        <v>44868</v>
      </c>
      <c r="AI256" s="165">
        <f t="shared" si="69"/>
        <v>11</v>
      </c>
      <c r="AJ256" s="166">
        <f t="shared" si="70"/>
        <v>1</v>
      </c>
      <c r="AK256" s="165" t="str">
        <f t="shared" si="76"/>
        <v>OPORTUNA</v>
      </c>
      <c r="AM256" s="165" t="str" cm="1">
        <f t="array" aca="1" ref="AM256" ca="1">_xlfn.IFS(AN256&lt;0,"Vencido",AN256=0,"Vence hoy",AN256&lt;4,"Por vencer",AN256&gt;3,"Pendiente")</f>
        <v>Vencido</v>
      </c>
      <c r="AN256" s="166">
        <f t="shared" ca="1" si="77"/>
        <v>-3</v>
      </c>
      <c r="AQ256" s="165">
        <f t="shared" si="71"/>
        <v>11</v>
      </c>
      <c r="AR256" s="165">
        <f t="shared" si="72"/>
        <v>2022</v>
      </c>
      <c r="AS256" s="184">
        <f t="shared" si="73"/>
        <v>2</v>
      </c>
    </row>
    <row r="257" spans="1:45" ht="25.5" customHeight="1">
      <c r="A257" s="165" t="str">
        <f t="shared" si="64"/>
        <v>AU-STD3463</v>
      </c>
      <c r="B257" s="164" t="s">
        <v>49</v>
      </c>
      <c r="C257" s="164" t="str">
        <f>IF(Q257=FILTROS!$G$2,"PT",IF(Q257=FILTROS!$G$3,"RC",IF(Q257=FILTROS!$G$4,"QJ",IF(Q257=FILTROS!$G$5,"FT",IF(Q257=FILTROS!$G$6,"STD","SIN ASIGNAR")))))</f>
        <v>STD</v>
      </c>
      <c r="D257" s="164">
        <v>3463</v>
      </c>
      <c r="E257" s="165" t="s">
        <v>9</v>
      </c>
      <c r="F257" s="165" t="s">
        <v>92</v>
      </c>
      <c r="H257" s="169" t="s">
        <v>51</v>
      </c>
      <c r="I257" s="234">
        <v>169893</v>
      </c>
      <c r="J257" s="171" t="s">
        <v>1170</v>
      </c>
      <c r="K257" s="169">
        <v>87</v>
      </c>
      <c r="L257" s="169">
        <v>3206699499</v>
      </c>
      <c r="M257" s="230" t="s">
        <v>1171</v>
      </c>
      <c r="N257" s="165" t="s">
        <v>53</v>
      </c>
      <c r="O257" s="209" t="s">
        <v>54</v>
      </c>
      <c r="P257" s="169" t="s">
        <v>55</v>
      </c>
      <c r="Q257" s="169" t="s">
        <v>56</v>
      </c>
      <c r="R257" s="169" t="s">
        <v>57</v>
      </c>
      <c r="S257" s="165" t="s">
        <v>58</v>
      </c>
      <c r="T257" s="169" t="s">
        <v>59</v>
      </c>
      <c r="U257" s="169" t="s">
        <v>1172</v>
      </c>
      <c r="V257" s="169" t="s">
        <v>60</v>
      </c>
      <c r="W257" s="170">
        <v>44867</v>
      </c>
      <c r="X257" s="169">
        <v>3</v>
      </c>
      <c r="Y257" s="170">
        <f t="shared" si="78"/>
        <v>44873</v>
      </c>
      <c r="Z257" s="165" t="s">
        <v>61</v>
      </c>
      <c r="AB257" s="168">
        <f t="shared" si="66"/>
        <v>-44867</v>
      </c>
      <c r="AC257" s="167" t="str">
        <f t="shared" si="67"/>
        <v>OPORTUNA</v>
      </c>
      <c r="AD257" s="165" t="str">
        <f t="shared" ca="1" si="68"/>
        <v>Vencido</v>
      </c>
      <c r="AE257" s="249" t="s">
        <v>62</v>
      </c>
      <c r="AF257" s="169" t="s">
        <v>66</v>
      </c>
      <c r="AI257" s="165">
        <f t="shared" si="69"/>
        <v>1</v>
      </c>
      <c r="AJ257" s="166">
        <f t="shared" si="70"/>
        <v>-44867</v>
      </c>
      <c r="AK257" s="165" t="str">
        <f t="shared" si="76"/>
        <v>OPORTUNA</v>
      </c>
      <c r="AM257" s="165" t="str" cm="1">
        <f t="array" aca="1" ref="AM257" ca="1">_xlfn.IFS(AN257&lt;0,"Vencido",AN257=0,"Vence hoy",AN257&lt;4,"Por vencer",AN257&gt;3,"Pendiente")</f>
        <v>Vencido</v>
      </c>
      <c r="AN257" s="166">
        <f t="shared" ca="1" si="77"/>
        <v>-3</v>
      </c>
      <c r="AQ257" s="165">
        <f t="shared" si="71"/>
        <v>11</v>
      </c>
      <c r="AR257" s="165">
        <f t="shared" si="72"/>
        <v>2022</v>
      </c>
      <c r="AS257" s="184">
        <f t="shared" si="73"/>
        <v>2</v>
      </c>
    </row>
    <row r="258" spans="1:45" ht="25.5" customHeight="1">
      <c r="A258" s="165" t="str">
        <f t="shared" ref="A258:A321" si="79">CONCATENATE(B258,"-",C258,D258)</f>
        <v>AU-STD3464</v>
      </c>
      <c r="B258" s="164" t="s">
        <v>49</v>
      </c>
      <c r="C258" s="164" t="str">
        <f>IF(Q258=FILTROS!$G$2,"PT",IF(Q258=FILTROS!$G$3,"RC",IF(Q258=FILTROS!$G$4,"QJ",IF(Q258=FILTROS!$G$5,"FT",IF(Q258=FILTROS!$G$6,"STD","SIN ASIGNAR")))))</f>
        <v>STD</v>
      </c>
      <c r="D258" s="164">
        <v>3464</v>
      </c>
      <c r="E258" s="165" t="s">
        <v>9</v>
      </c>
      <c r="F258" s="165" t="s">
        <v>92</v>
      </c>
      <c r="H258" s="169" t="s">
        <v>51</v>
      </c>
      <c r="I258" s="169">
        <v>17023869</v>
      </c>
      <c r="J258" s="171" t="s">
        <v>1173</v>
      </c>
      <c r="K258" s="169">
        <v>81</v>
      </c>
      <c r="L258" s="169">
        <v>3152834821</v>
      </c>
      <c r="M258" s="230" t="s">
        <v>1174</v>
      </c>
      <c r="N258" s="165" t="s">
        <v>53</v>
      </c>
      <c r="O258" s="209" t="s">
        <v>54</v>
      </c>
      <c r="P258" s="169" t="s">
        <v>55</v>
      </c>
      <c r="Q258" s="169" t="s">
        <v>56</v>
      </c>
      <c r="R258" s="169" t="s">
        <v>57</v>
      </c>
      <c r="S258" s="165" t="s">
        <v>58</v>
      </c>
      <c r="T258" s="169" t="s">
        <v>59</v>
      </c>
      <c r="U258" s="169" t="s">
        <v>1175</v>
      </c>
      <c r="V258" s="169" t="s">
        <v>60</v>
      </c>
      <c r="W258" s="170">
        <v>44867</v>
      </c>
      <c r="X258" s="169">
        <v>3</v>
      </c>
      <c r="Y258" s="170">
        <f t="shared" si="78"/>
        <v>44873</v>
      </c>
      <c r="Z258" s="165" t="s">
        <v>61</v>
      </c>
      <c r="AB258" s="168">
        <f t="shared" ref="AB258:AB321" si="80">IFERROR(AA258-W258,0)</f>
        <v>-44867</v>
      </c>
      <c r="AC258" s="167" t="str">
        <f t="shared" ref="AC258:AC321" si="81">IF(AB258&lt;=1,"OPORTUNA",IF(AB258&lt;-1,"0","NO OPORTUNA"))</f>
        <v>OPORTUNA</v>
      </c>
      <c r="AD258" s="165" t="str">
        <f t="shared" ref="AD258:AD325" si="82">IF(ISBLANK(AG258),AM258,"Cerrado")</f>
        <v>Cerrado</v>
      </c>
      <c r="AE258" s="248" t="s">
        <v>62</v>
      </c>
      <c r="AF258" s="169" t="s">
        <v>63</v>
      </c>
      <c r="AG258" s="165" t="s">
        <v>1176</v>
      </c>
      <c r="AH258" s="170">
        <v>44868</v>
      </c>
      <c r="AI258" s="165">
        <f t="shared" ref="AI258:AI321" si="83">MONTH(AH258)</f>
        <v>11</v>
      </c>
      <c r="AJ258" s="166">
        <f t="shared" ref="AJ258:AJ325" si="84">AH258-W258</f>
        <v>1</v>
      </c>
      <c r="AK258" s="165" t="str">
        <f t="shared" si="76"/>
        <v>OPORTUNA</v>
      </c>
      <c r="AM258" s="165" t="str" cm="1">
        <f t="array" aca="1" ref="AM258" ca="1">_xlfn.IFS(AN258&lt;0,"Vencido",AN258=0,"Vence hoy",AN258&lt;4,"Por vencer",AN258&gt;3,"Pendiente")</f>
        <v>Vencido</v>
      </c>
      <c r="AN258" s="166">
        <f t="shared" ca="1" si="77"/>
        <v>-3</v>
      </c>
      <c r="AQ258" s="165">
        <f t="shared" ref="AQ258:AQ325" si="85">MONTH(W258)</f>
        <v>11</v>
      </c>
      <c r="AR258" s="165">
        <f t="shared" ref="AR258:AR325" si="86">YEAR(W258)</f>
        <v>2022</v>
      </c>
      <c r="AS258" s="184">
        <f t="shared" ref="AS258:AS325" si="87">DAY(W258)</f>
        <v>2</v>
      </c>
    </row>
    <row r="259" spans="1:45" ht="25.5" customHeight="1">
      <c r="A259" s="165" t="str">
        <f t="shared" si="79"/>
        <v>AU-STD3465</v>
      </c>
      <c r="B259" s="164" t="s">
        <v>49</v>
      </c>
      <c r="C259" s="164" t="str">
        <f>IF(Q259=FILTROS!$G$2,"PT",IF(Q259=FILTROS!$G$3,"RC",IF(Q259=FILTROS!$G$4,"QJ",IF(Q259=FILTROS!$G$5,"FT",IF(Q259=FILTROS!$G$6,"STD","SIN ASIGNAR")))))</f>
        <v>STD</v>
      </c>
      <c r="D259" s="164">
        <v>3465</v>
      </c>
      <c r="E259" s="165" t="s">
        <v>9</v>
      </c>
      <c r="F259" s="165" t="s">
        <v>50</v>
      </c>
      <c r="H259" s="169" t="s">
        <v>51</v>
      </c>
      <c r="I259" s="169">
        <v>51581544</v>
      </c>
      <c r="J259" s="171" t="s">
        <v>1177</v>
      </c>
      <c r="K259" s="169">
        <v>66</v>
      </c>
      <c r="L259" s="169">
        <v>3194825589</v>
      </c>
      <c r="M259" s="230" t="s">
        <v>253</v>
      </c>
      <c r="N259" s="165" t="s">
        <v>53</v>
      </c>
      <c r="O259" s="209" t="s">
        <v>54</v>
      </c>
      <c r="P259" s="169" t="s">
        <v>55</v>
      </c>
      <c r="Q259" s="169" t="s">
        <v>56</v>
      </c>
      <c r="R259" s="169" t="s">
        <v>57</v>
      </c>
      <c r="S259" s="165" t="s">
        <v>58</v>
      </c>
      <c r="T259" s="169" t="s">
        <v>59</v>
      </c>
      <c r="U259" s="169" t="s">
        <v>172</v>
      </c>
      <c r="V259" s="169" t="s">
        <v>60</v>
      </c>
      <c r="W259" s="170">
        <v>44867</v>
      </c>
      <c r="X259" s="169">
        <v>3</v>
      </c>
      <c r="Y259" s="170">
        <f t="shared" si="78"/>
        <v>44873</v>
      </c>
      <c r="Z259" s="165" t="s">
        <v>61</v>
      </c>
      <c r="AB259" s="168">
        <f t="shared" si="80"/>
        <v>-44867</v>
      </c>
      <c r="AC259" s="167" t="str">
        <f t="shared" si="81"/>
        <v>OPORTUNA</v>
      </c>
      <c r="AD259" s="165" t="str">
        <f t="shared" ca="1" si="82"/>
        <v>Vencido</v>
      </c>
      <c r="AE259" s="249" t="s">
        <v>62</v>
      </c>
      <c r="AF259" s="169" t="s">
        <v>65</v>
      </c>
      <c r="AI259" s="165">
        <f t="shared" si="83"/>
        <v>1</v>
      </c>
      <c r="AJ259" s="166">
        <f t="shared" si="84"/>
        <v>-44867</v>
      </c>
      <c r="AK259" s="165" t="str">
        <f t="shared" si="76"/>
        <v>OPORTUNA</v>
      </c>
      <c r="AM259" s="165" t="str" cm="1">
        <f t="array" aca="1" ref="AM259" ca="1">_xlfn.IFS(AN259&lt;0,"Vencido",AN259=0,"Vence hoy",AN259&lt;4,"Por vencer",AN259&gt;3,"Pendiente")</f>
        <v>Vencido</v>
      </c>
      <c r="AN259" s="166">
        <f t="shared" ca="1" si="77"/>
        <v>-3</v>
      </c>
      <c r="AQ259" s="165">
        <f t="shared" si="85"/>
        <v>11</v>
      </c>
      <c r="AR259" s="165">
        <f t="shared" si="86"/>
        <v>2022</v>
      </c>
      <c r="AS259" s="184">
        <f t="shared" si="87"/>
        <v>2</v>
      </c>
    </row>
    <row r="260" spans="1:45" ht="25.5" customHeight="1">
      <c r="A260" s="165" t="str">
        <f t="shared" si="79"/>
        <v>AU-STD3466</v>
      </c>
      <c r="B260" s="164" t="s">
        <v>49</v>
      </c>
      <c r="C260" s="164" t="str">
        <f>IF(Q260=FILTROS!$G$2,"PT",IF(Q260=FILTROS!$G$3,"RC",IF(Q260=FILTROS!$G$4,"QJ",IF(Q260=FILTROS!$G$5,"FT",IF(Q260=FILTROS!$G$6,"STD","SIN ASIGNAR")))))</f>
        <v>STD</v>
      </c>
      <c r="D260" s="164">
        <v>3466</v>
      </c>
      <c r="E260" s="165" t="s">
        <v>9</v>
      </c>
      <c r="F260" s="165" t="s">
        <v>50</v>
      </c>
      <c r="H260" s="169" t="s">
        <v>51</v>
      </c>
      <c r="I260" s="169">
        <v>1016046239</v>
      </c>
      <c r="J260" s="171" t="s">
        <v>1178</v>
      </c>
      <c r="K260" s="169">
        <v>30</v>
      </c>
      <c r="L260" s="169">
        <v>3134131070</v>
      </c>
      <c r="M260" s="230" t="s">
        <v>103</v>
      </c>
      <c r="N260" s="165" t="s">
        <v>53</v>
      </c>
      <c r="O260" s="209" t="s">
        <v>54</v>
      </c>
      <c r="P260" s="169" t="s">
        <v>55</v>
      </c>
      <c r="Q260" s="169" t="s">
        <v>56</v>
      </c>
      <c r="R260" s="169" t="s">
        <v>57</v>
      </c>
      <c r="S260" s="165" t="s">
        <v>58</v>
      </c>
      <c r="T260" s="169" t="s">
        <v>115</v>
      </c>
      <c r="U260" s="169" t="s">
        <v>1179</v>
      </c>
      <c r="V260" s="169" t="s">
        <v>60</v>
      </c>
      <c r="W260" s="170">
        <v>44867</v>
      </c>
      <c r="X260" s="169">
        <v>3</v>
      </c>
      <c r="Y260" s="170">
        <f t="shared" si="78"/>
        <v>44873</v>
      </c>
      <c r="Z260" s="165" t="s">
        <v>61</v>
      </c>
      <c r="AA260" s="203"/>
      <c r="AB260" s="168">
        <f t="shared" si="80"/>
        <v>-44867</v>
      </c>
      <c r="AC260" s="167" t="str">
        <f t="shared" si="81"/>
        <v>OPORTUNA</v>
      </c>
      <c r="AD260" s="165" t="str">
        <f t="shared" ca="1" si="82"/>
        <v>Vencido</v>
      </c>
      <c r="AE260" s="249" t="s">
        <v>62</v>
      </c>
      <c r="AF260" s="169" t="s">
        <v>66</v>
      </c>
      <c r="AI260" s="165">
        <f t="shared" si="83"/>
        <v>1</v>
      </c>
      <c r="AJ260" s="166">
        <f t="shared" si="84"/>
        <v>-44867</v>
      </c>
      <c r="AK260" s="165" t="str">
        <f t="shared" si="76"/>
        <v>OPORTUNA</v>
      </c>
      <c r="AM260" s="165" t="str" cm="1">
        <f t="array" aca="1" ref="AM260" ca="1">_xlfn.IFS(AN260&lt;0,"Vencido",AN260=0,"Vence hoy",AN260&lt;4,"Por vencer",AN260&gt;3,"Pendiente")</f>
        <v>Vencido</v>
      </c>
      <c r="AN260" s="166">
        <f t="shared" ca="1" si="77"/>
        <v>-3</v>
      </c>
      <c r="AQ260" s="165">
        <f t="shared" si="85"/>
        <v>11</v>
      </c>
      <c r="AR260" s="165">
        <f t="shared" si="86"/>
        <v>2022</v>
      </c>
      <c r="AS260" s="184">
        <f t="shared" si="87"/>
        <v>2</v>
      </c>
    </row>
    <row r="261" spans="1:45" ht="25.5" customHeight="1">
      <c r="A261" s="165" t="str">
        <f t="shared" si="79"/>
        <v>AU-STD3467</v>
      </c>
      <c r="B261" s="164" t="s">
        <v>49</v>
      </c>
      <c r="C261" s="164" t="str">
        <f>IF(Q261=FILTROS!$G$2,"PT",IF(Q261=FILTROS!$G$3,"RC",IF(Q261=FILTROS!$G$4,"QJ",IF(Q261=FILTROS!$G$5,"FT",IF(Q261=FILTROS!$G$6,"STD","SIN ASIGNAR")))))</f>
        <v>STD</v>
      </c>
      <c r="D261" s="164">
        <v>3467</v>
      </c>
      <c r="E261" s="165" t="s">
        <v>9</v>
      </c>
      <c r="F261" s="165" t="s">
        <v>92</v>
      </c>
      <c r="H261" s="169" t="s">
        <v>51</v>
      </c>
      <c r="I261" s="169">
        <v>4973301</v>
      </c>
      <c r="J261" s="171" t="s">
        <v>181</v>
      </c>
      <c r="K261" s="169">
        <v>82</v>
      </c>
      <c r="L261" s="169">
        <v>3187535873</v>
      </c>
      <c r="M261" s="230" t="s">
        <v>182</v>
      </c>
      <c r="N261" s="165" t="s">
        <v>72</v>
      </c>
      <c r="O261" s="209" t="s">
        <v>73</v>
      </c>
      <c r="P261" s="169" t="s">
        <v>55</v>
      </c>
      <c r="Q261" s="169" t="s">
        <v>56</v>
      </c>
      <c r="R261" s="169" t="s">
        <v>57</v>
      </c>
      <c r="S261" s="165" t="s">
        <v>58</v>
      </c>
      <c r="T261" s="169" t="s">
        <v>130</v>
      </c>
      <c r="U261" s="169" t="s">
        <v>1180</v>
      </c>
      <c r="V261" s="169" t="s">
        <v>60</v>
      </c>
      <c r="W261" s="170">
        <v>44867</v>
      </c>
      <c r="X261" s="169">
        <v>2</v>
      </c>
      <c r="Y261" s="170">
        <f>WORKDAY.INTL(W261,X261,1)</f>
        <v>44869</v>
      </c>
      <c r="Z261" s="165" t="s">
        <v>79</v>
      </c>
      <c r="AA261" s="193" t="s">
        <v>1181</v>
      </c>
      <c r="AB261" s="168">
        <f t="shared" si="80"/>
        <v>0</v>
      </c>
      <c r="AC261" s="167" t="str">
        <f t="shared" si="81"/>
        <v>OPORTUNA</v>
      </c>
      <c r="AD261" s="165" t="str">
        <f t="shared" si="82"/>
        <v>Cerrado</v>
      </c>
      <c r="AE261" s="248" t="s">
        <v>62</v>
      </c>
      <c r="AF261" s="169" t="s">
        <v>80</v>
      </c>
      <c r="AG261" s="202" t="s">
        <v>1182</v>
      </c>
      <c r="AH261" s="170">
        <v>44869</v>
      </c>
      <c r="AI261" s="165">
        <f t="shared" si="83"/>
        <v>11</v>
      </c>
      <c r="AJ261" s="166">
        <f t="shared" si="84"/>
        <v>2</v>
      </c>
      <c r="AK261" s="165" t="e">
        <f>IF(Y261&gt;=AH261,#REF!,#REF!)</f>
        <v>#REF!</v>
      </c>
      <c r="AM261" s="165" t="e" cm="1">
        <f t="array" ref="AM261">_xlfn.IFS(AN261&lt;0,"Vencido",AN261=0,"Vence hoy",AN261&lt;4,"Por vencer",AN261&gt;3,"Pendiente")</f>
        <v>#REF!</v>
      </c>
      <c r="AN261" s="166" t="e">
        <f>Y261-#REF!</f>
        <v>#REF!</v>
      </c>
      <c r="AQ261" s="165">
        <f t="shared" si="85"/>
        <v>11</v>
      </c>
      <c r="AR261" s="165">
        <f t="shared" si="86"/>
        <v>2022</v>
      </c>
      <c r="AS261" s="184">
        <f t="shared" si="87"/>
        <v>2</v>
      </c>
    </row>
    <row r="262" spans="1:45" ht="25.5" customHeight="1">
      <c r="A262" s="165" t="str">
        <f t="shared" si="79"/>
        <v>AU-PT3468</v>
      </c>
      <c r="B262" s="164" t="s">
        <v>49</v>
      </c>
      <c r="C262" s="164" t="str">
        <f>IF(Q262=FILTROS!$G$2,"PT",IF(Q262=FILTROS!$G$3,"RC",IF(Q262=FILTROS!$G$4,"QJ",IF(Q262=FILTROS!$G$5,"FT",IF(Q262=FILTROS!$G$6,"STD","SIN ASIGNAR")))))</f>
        <v>PT</v>
      </c>
      <c r="D262" s="164">
        <v>3468</v>
      </c>
      <c r="E262" s="165" t="s">
        <v>9</v>
      </c>
      <c r="F262" s="165" t="s">
        <v>92</v>
      </c>
      <c r="H262" s="169" t="s">
        <v>51</v>
      </c>
      <c r="I262" s="169">
        <v>93080013</v>
      </c>
      <c r="J262" s="171" t="s">
        <v>294</v>
      </c>
      <c r="K262" s="169">
        <v>64</v>
      </c>
      <c r="L262" s="169">
        <v>3209102790</v>
      </c>
      <c r="M262" s="230" t="s">
        <v>295</v>
      </c>
      <c r="N262" s="165" t="s">
        <v>72</v>
      </c>
      <c r="O262" s="209" t="s">
        <v>73</v>
      </c>
      <c r="P262" s="169" t="s">
        <v>55</v>
      </c>
      <c r="Q262" s="169" t="s">
        <v>84</v>
      </c>
      <c r="R262" s="169" t="s">
        <v>57</v>
      </c>
      <c r="S262" s="165" t="s">
        <v>85</v>
      </c>
      <c r="T262" s="169" t="s">
        <v>86</v>
      </c>
      <c r="U262" s="169" t="s">
        <v>1183</v>
      </c>
      <c r="V262" s="169" t="s">
        <v>60</v>
      </c>
      <c r="W262" s="170">
        <v>44867</v>
      </c>
      <c r="X262" s="169">
        <v>3</v>
      </c>
      <c r="Y262" s="170">
        <f>WORKDAY.INTL(W262,X262,1)+1</f>
        <v>44873</v>
      </c>
      <c r="Z262" s="165" t="s">
        <v>61</v>
      </c>
      <c r="AA262" s="203"/>
      <c r="AB262" s="168">
        <f t="shared" si="80"/>
        <v>-44867</v>
      </c>
      <c r="AC262" s="167" t="str">
        <f t="shared" si="81"/>
        <v>OPORTUNA</v>
      </c>
      <c r="AD262" s="165" t="e">
        <f t="shared" si="82"/>
        <v>#REF!</v>
      </c>
      <c r="AE262" s="248" t="s">
        <v>71</v>
      </c>
      <c r="AF262" s="169" t="s">
        <v>87</v>
      </c>
      <c r="AI262" s="165">
        <f t="shared" si="83"/>
        <v>1</v>
      </c>
      <c r="AJ262" s="166">
        <f t="shared" si="84"/>
        <v>-44867</v>
      </c>
      <c r="AK262" s="165" t="e">
        <f>IF(Y262&gt;=AH262,#REF!,#REF!)</f>
        <v>#REF!</v>
      </c>
      <c r="AM262" s="165" t="e" cm="1">
        <f t="array" ref="AM262">_xlfn.IFS(AN262&lt;0,"Vencido",AN262=0,"Vence hoy",AN262&lt;4,"Por vencer",AN262&gt;3,"Pendiente")</f>
        <v>#REF!</v>
      </c>
      <c r="AN262" s="166" t="e">
        <f>Y262-#REF!</f>
        <v>#REF!</v>
      </c>
      <c r="AQ262" s="165">
        <f t="shared" si="85"/>
        <v>11</v>
      </c>
      <c r="AR262" s="165">
        <f t="shared" si="86"/>
        <v>2022</v>
      </c>
      <c r="AS262" s="184">
        <f t="shared" si="87"/>
        <v>2</v>
      </c>
    </row>
    <row r="263" spans="1:45" ht="25.5" customHeight="1">
      <c r="A263" s="165" t="str">
        <f t="shared" si="79"/>
        <v>AU-RC3469</v>
      </c>
      <c r="B263" s="164" t="s">
        <v>49</v>
      </c>
      <c r="C263" s="164" t="str">
        <f>IF(Q263=FILTROS!$G$2,"PT",IF(Q263=FILTROS!$G$3,"RC",IF(Q263=FILTROS!$G$4,"QJ",IF(Q263=FILTROS!$G$5,"FT",IF(Q263=FILTROS!$G$6,"STD","SIN ASIGNAR")))))</f>
        <v>RC</v>
      </c>
      <c r="D263" s="164">
        <v>3469</v>
      </c>
      <c r="E263" s="165" t="s">
        <v>9</v>
      </c>
      <c r="F263" s="165" t="s">
        <v>92</v>
      </c>
      <c r="H263" s="169" t="s">
        <v>51</v>
      </c>
      <c r="I263" s="169">
        <v>20042858</v>
      </c>
      <c r="J263" s="171" t="s">
        <v>235</v>
      </c>
      <c r="K263" s="169">
        <v>94</v>
      </c>
      <c r="L263" s="169">
        <v>3115963367</v>
      </c>
      <c r="M263" s="230" t="s">
        <v>236</v>
      </c>
      <c r="N263" s="165" t="s">
        <v>218</v>
      </c>
      <c r="O263" s="209" t="s">
        <v>192</v>
      </c>
      <c r="P263" s="169" t="s">
        <v>55</v>
      </c>
      <c r="Q263" s="204" t="s">
        <v>123</v>
      </c>
      <c r="R263" s="169" t="s">
        <v>57</v>
      </c>
      <c r="S263" s="165" t="s">
        <v>193</v>
      </c>
      <c r="T263" s="169" t="s">
        <v>194</v>
      </c>
      <c r="U263" s="169" t="s">
        <v>1184</v>
      </c>
      <c r="V263" s="169" t="s">
        <v>60</v>
      </c>
      <c r="W263" s="170">
        <v>44867</v>
      </c>
      <c r="X263" s="169">
        <v>3</v>
      </c>
      <c r="Y263" s="170">
        <f>WORKDAY.INTL(W263,X263,1)+1</f>
        <v>44873</v>
      </c>
      <c r="Z263" s="165" t="s">
        <v>202</v>
      </c>
      <c r="AA263" s="192">
        <v>44870</v>
      </c>
      <c r="AB263" s="168">
        <f t="shared" si="80"/>
        <v>3</v>
      </c>
      <c r="AC263" s="167" t="str">
        <f t="shared" si="81"/>
        <v>NO OPORTUNA</v>
      </c>
      <c r="AD263" s="165" t="e">
        <f t="shared" si="82"/>
        <v>#REF!</v>
      </c>
      <c r="AE263" s="249" t="s">
        <v>62</v>
      </c>
      <c r="AF263" s="169" t="s">
        <v>65</v>
      </c>
      <c r="AI263" s="165">
        <f t="shared" si="83"/>
        <v>1</v>
      </c>
      <c r="AJ263" s="166">
        <f t="shared" si="84"/>
        <v>-44867</v>
      </c>
      <c r="AK263" s="165" t="e">
        <f>IF(Y263&gt;=AH263,#REF!,#REF!)</f>
        <v>#REF!</v>
      </c>
      <c r="AM263" s="165" t="e" cm="1">
        <f t="array" ref="AM263">_xlfn.IFS(AN263&lt;0,"Vencido",AN263=0,"Vence hoy",AN263&lt;4,"Por vencer",AN263&gt;3,"Pendiente")</f>
        <v>#REF!</v>
      </c>
      <c r="AN263" s="166" t="e">
        <f>Y263-#REF!</f>
        <v>#REF!</v>
      </c>
      <c r="AQ263" s="165">
        <f t="shared" si="85"/>
        <v>11</v>
      </c>
      <c r="AR263" s="165">
        <f t="shared" si="86"/>
        <v>2022</v>
      </c>
      <c r="AS263" s="184">
        <f t="shared" si="87"/>
        <v>2</v>
      </c>
    </row>
    <row r="264" spans="1:45" ht="25.5" customHeight="1">
      <c r="A264" s="165" t="str">
        <f t="shared" si="79"/>
        <v>AU-STD3471</v>
      </c>
      <c r="B264" s="164" t="s">
        <v>49</v>
      </c>
      <c r="C264" s="164" t="str">
        <f>IF(Q264=FILTROS!$G$2,"PT",IF(Q264=FILTROS!$G$3,"RC",IF(Q264=FILTROS!$G$4,"QJ",IF(Q264=FILTROS!$G$5,"FT",IF(Q264=FILTROS!$G$6,"STD","SIN ASIGNAR")))))</f>
        <v>STD</v>
      </c>
      <c r="D264" s="164">
        <v>3471</v>
      </c>
      <c r="E264" s="165" t="s">
        <v>9</v>
      </c>
      <c r="F264" s="165" t="s">
        <v>92</v>
      </c>
      <c r="H264" s="169" t="s">
        <v>51</v>
      </c>
      <c r="I264" s="169">
        <v>51552539</v>
      </c>
      <c r="J264" s="171" t="s">
        <v>1187</v>
      </c>
      <c r="K264" s="169">
        <v>64</v>
      </c>
      <c r="L264" s="169">
        <v>3123607346</v>
      </c>
      <c r="M264" s="230" t="s">
        <v>1188</v>
      </c>
      <c r="N264" s="165" t="s">
        <v>72</v>
      </c>
      <c r="O264" s="209" t="s">
        <v>73</v>
      </c>
      <c r="P264" s="169" t="s">
        <v>55</v>
      </c>
      <c r="Q264" s="204" t="s">
        <v>56</v>
      </c>
      <c r="R264" s="169" t="s">
        <v>57</v>
      </c>
      <c r="S264" s="165" t="s">
        <v>58</v>
      </c>
      <c r="T264" s="169" t="s">
        <v>130</v>
      </c>
      <c r="U264" s="169" t="s">
        <v>1189</v>
      </c>
      <c r="V264" s="169" t="s">
        <v>60</v>
      </c>
      <c r="W264" s="170">
        <v>44867</v>
      </c>
      <c r="X264" s="169">
        <v>2</v>
      </c>
      <c r="Y264" s="170">
        <f>WORKDAY.INTL(W264,X264,1)</f>
        <v>44869</v>
      </c>
      <c r="Z264" s="165" t="s">
        <v>79</v>
      </c>
      <c r="AA264" s="193">
        <v>44868</v>
      </c>
      <c r="AB264" s="168">
        <f t="shared" si="80"/>
        <v>1</v>
      </c>
      <c r="AC264" s="167" t="str">
        <f t="shared" si="81"/>
        <v>OPORTUNA</v>
      </c>
      <c r="AD264" s="165" t="str">
        <f t="shared" si="82"/>
        <v>Cerrado</v>
      </c>
      <c r="AE264" s="248" t="s">
        <v>71</v>
      </c>
      <c r="AF264" s="169" t="s">
        <v>80</v>
      </c>
      <c r="AG264" s="202" t="s">
        <v>1004</v>
      </c>
      <c r="AH264" s="170">
        <v>44869</v>
      </c>
      <c r="AI264" s="165">
        <f t="shared" si="83"/>
        <v>11</v>
      </c>
      <c r="AJ264" s="166">
        <f t="shared" si="84"/>
        <v>2</v>
      </c>
      <c r="AK264" s="165" t="e">
        <f>IF(Y264&gt;=AH264,#REF!,#REF!)</f>
        <v>#REF!</v>
      </c>
      <c r="AM264" s="165" t="e" cm="1">
        <f t="array" ref="AM264">_xlfn.IFS(AN264&lt;0,"Vencido",AN264=0,"Vence hoy",AN264&lt;4,"Por vencer",AN264&gt;3,"Pendiente")</f>
        <v>#REF!</v>
      </c>
      <c r="AN264" s="166" t="e">
        <f>Y264-#REF!</f>
        <v>#REF!</v>
      </c>
      <c r="AQ264" s="165">
        <f t="shared" si="85"/>
        <v>11</v>
      </c>
      <c r="AR264" s="165">
        <f t="shared" si="86"/>
        <v>2022</v>
      </c>
      <c r="AS264" s="184">
        <f t="shared" si="87"/>
        <v>2</v>
      </c>
    </row>
    <row r="265" spans="1:45" ht="25.5" customHeight="1">
      <c r="A265" s="165" t="str">
        <f t="shared" si="79"/>
        <v>AU-PT3472</v>
      </c>
      <c r="B265" s="164" t="s">
        <v>49</v>
      </c>
      <c r="C265" s="164" t="str">
        <f>IF(Q265=FILTROS!$G$2,"PT",IF(Q265=FILTROS!$G$3,"RC",IF(Q265=FILTROS!$G$4,"QJ",IF(Q265=FILTROS!$G$5,"FT",IF(Q265=FILTROS!$G$6,"STD","SIN ASIGNAR")))))</f>
        <v>PT</v>
      </c>
      <c r="D265" s="164">
        <v>3472</v>
      </c>
      <c r="E265" s="165" t="s">
        <v>9</v>
      </c>
      <c r="F265" s="165" t="s">
        <v>82</v>
      </c>
      <c r="H265" s="169" t="s">
        <v>51</v>
      </c>
      <c r="I265" s="169">
        <v>1010006773</v>
      </c>
      <c r="J265" s="171" t="s">
        <v>304</v>
      </c>
      <c r="K265" s="169">
        <v>21</v>
      </c>
      <c r="L265" s="169">
        <v>3112165383</v>
      </c>
      <c r="M265" s="230" t="s">
        <v>1190</v>
      </c>
      <c r="N265" s="165" t="s">
        <v>72</v>
      </c>
      <c r="O265" s="209" t="s">
        <v>73</v>
      </c>
      <c r="P265" s="169" t="s">
        <v>55</v>
      </c>
      <c r="Q265" s="204" t="s">
        <v>84</v>
      </c>
      <c r="R265" s="169" t="s">
        <v>57</v>
      </c>
      <c r="S265" s="165" t="s">
        <v>159</v>
      </c>
      <c r="T265" s="169" t="s">
        <v>152</v>
      </c>
      <c r="U265" s="169" t="s">
        <v>1191</v>
      </c>
      <c r="V265" s="169" t="s">
        <v>60</v>
      </c>
      <c r="W265" s="170">
        <v>44867</v>
      </c>
      <c r="X265" s="169">
        <v>2</v>
      </c>
      <c r="Y265" s="170">
        <f>WORKDAY.INTL(W265,X265,1)</f>
        <v>44869</v>
      </c>
      <c r="Z265" s="165" t="s">
        <v>79</v>
      </c>
      <c r="AA265" s="193">
        <v>44868</v>
      </c>
      <c r="AB265" s="168">
        <f t="shared" si="80"/>
        <v>1</v>
      </c>
      <c r="AC265" s="167" t="str">
        <f t="shared" si="81"/>
        <v>OPORTUNA</v>
      </c>
      <c r="AD265" s="165" t="str">
        <f t="shared" si="82"/>
        <v>Cerrado</v>
      </c>
      <c r="AE265" s="248" t="s">
        <v>71</v>
      </c>
      <c r="AF265" s="169" t="s">
        <v>80</v>
      </c>
      <c r="AG265" s="198" t="s">
        <v>1192</v>
      </c>
      <c r="AH265" s="170">
        <v>44869</v>
      </c>
      <c r="AI265" s="165">
        <f t="shared" si="83"/>
        <v>11</v>
      </c>
      <c r="AJ265" s="166">
        <f t="shared" si="84"/>
        <v>2</v>
      </c>
      <c r="AK265" s="165" t="e">
        <f>IF(Y265&gt;=AH265,#REF!,#REF!)</f>
        <v>#REF!</v>
      </c>
      <c r="AM265" s="165" t="e" cm="1">
        <f t="array" ref="AM265">_xlfn.IFS(AN265&lt;0,"Vencido",AN265=0,"Vence hoy",AN265&lt;4,"Por vencer",AN265&gt;3,"Pendiente")</f>
        <v>#REF!</v>
      </c>
      <c r="AN265" s="166" t="e">
        <f>Y265-#REF!</f>
        <v>#REF!</v>
      </c>
      <c r="AQ265" s="165">
        <f t="shared" si="85"/>
        <v>11</v>
      </c>
      <c r="AR265" s="165">
        <f t="shared" si="86"/>
        <v>2022</v>
      </c>
      <c r="AS265" s="184">
        <f t="shared" si="87"/>
        <v>2</v>
      </c>
    </row>
    <row r="266" spans="1:45" ht="25.5" customHeight="1">
      <c r="A266" s="165" t="str">
        <f t="shared" si="79"/>
        <v>AU-PT3476</v>
      </c>
      <c r="B266" s="164" t="s">
        <v>49</v>
      </c>
      <c r="C266" s="164" t="str">
        <f>IF(Q266=FILTROS!$G$2,"PT",IF(Q266=FILTROS!$G$3,"RC",IF(Q266=FILTROS!$G$4,"QJ",IF(Q266=FILTROS!$G$5,"FT",IF(Q266=FILTROS!$G$6,"STD","SIN ASIGNAR")))))</f>
        <v>PT</v>
      </c>
      <c r="D266" s="164">
        <v>3476</v>
      </c>
      <c r="E266" s="165" t="s">
        <v>9</v>
      </c>
      <c r="F266" s="165" t="s">
        <v>50</v>
      </c>
      <c r="G266" s="165" t="s">
        <v>1200</v>
      </c>
      <c r="H266" s="169" t="s">
        <v>51</v>
      </c>
      <c r="I266" s="169">
        <v>12903971</v>
      </c>
      <c r="J266" s="171" t="s">
        <v>158</v>
      </c>
      <c r="K266" s="169">
        <v>71</v>
      </c>
      <c r="L266" s="169">
        <v>3132865500</v>
      </c>
      <c r="M266" s="230" t="s">
        <v>116</v>
      </c>
      <c r="N266" s="165" t="s">
        <v>72</v>
      </c>
      <c r="O266" s="209" t="s">
        <v>73</v>
      </c>
      <c r="P266" s="169" t="s">
        <v>55</v>
      </c>
      <c r="Q266" s="204" t="s">
        <v>84</v>
      </c>
      <c r="R266" s="169" t="s">
        <v>57</v>
      </c>
      <c r="S266" s="165" t="s">
        <v>159</v>
      </c>
      <c r="T266" s="169" t="s">
        <v>152</v>
      </c>
      <c r="U266" s="169" t="s">
        <v>1201</v>
      </c>
      <c r="V266" s="169" t="s">
        <v>60</v>
      </c>
      <c r="W266" s="170">
        <v>44867</v>
      </c>
      <c r="X266" s="169">
        <v>2</v>
      </c>
      <c r="Y266" s="170">
        <f>WORKDAY.INTL(W266,X266,1)</f>
        <v>44869</v>
      </c>
      <c r="Z266" s="165" t="s">
        <v>79</v>
      </c>
      <c r="AA266" s="193">
        <v>44867</v>
      </c>
      <c r="AB266" s="168">
        <f t="shared" si="80"/>
        <v>0</v>
      </c>
      <c r="AC266" s="167" t="str">
        <f t="shared" si="81"/>
        <v>OPORTUNA</v>
      </c>
      <c r="AD266" s="165" t="str">
        <f t="shared" si="82"/>
        <v>Cerrado</v>
      </c>
      <c r="AE266" s="248" t="s">
        <v>71</v>
      </c>
      <c r="AF266" s="169" t="s">
        <v>80</v>
      </c>
      <c r="AG266" s="197" t="s">
        <v>1202</v>
      </c>
      <c r="AH266" s="170">
        <v>44868</v>
      </c>
      <c r="AI266" s="165">
        <f t="shared" si="83"/>
        <v>11</v>
      </c>
      <c r="AJ266" s="166">
        <f t="shared" si="84"/>
        <v>1</v>
      </c>
      <c r="AK266" s="165" t="e">
        <f>IF(Y266&gt;=AH266,#REF!,#REF!)</f>
        <v>#REF!</v>
      </c>
      <c r="AM266" s="165" t="e" cm="1">
        <f t="array" ref="AM266">_xlfn.IFS(AN266&lt;0,"Vencido",AN266=0,"Vence hoy",AN266&lt;4,"Por vencer",AN266&gt;3,"Pendiente")</f>
        <v>#REF!</v>
      </c>
      <c r="AN266" s="166" t="e">
        <f>Y266-#REF!</f>
        <v>#REF!</v>
      </c>
      <c r="AQ266" s="165">
        <f t="shared" si="85"/>
        <v>11</v>
      </c>
      <c r="AR266" s="165">
        <f t="shared" si="86"/>
        <v>2022</v>
      </c>
      <c r="AS266" s="184">
        <f t="shared" si="87"/>
        <v>2</v>
      </c>
    </row>
    <row r="267" spans="1:45" ht="25.5" customHeight="1">
      <c r="A267" s="165" t="str">
        <f t="shared" si="79"/>
        <v>AU-QJ3477</v>
      </c>
      <c r="B267" s="164" t="s">
        <v>49</v>
      </c>
      <c r="C267" s="164" t="str">
        <f>IF(Q267=FILTROS!$G$2,"PT",IF(Q267=FILTROS!$G$3,"RC",IF(Q267=FILTROS!$G$4,"QJ",IF(Q267=FILTROS!$G$5,"FT",IF(Q267=FILTROS!$G$6,"STD","SIN ASIGNAR")))))</f>
        <v>QJ</v>
      </c>
      <c r="D267" s="164">
        <v>3477</v>
      </c>
      <c r="E267" s="165" t="s">
        <v>113</v>
      </c>
      <c r="F267" s="165" t="s">
        <v>82</v>
      </c>
      <c r="H267" s="169" t="s">
        <v>51</v>
      </c>
      <c r="I267" s="169">
        <v>19111793</v>
      </c>
      <c r="J267" s="171" t="s">
        <v>1203</v>
      </c>
      <c r="K267" s="169">
        <v>72</v>
      </c>
      <c r="L267" s="169">
        <v>3142804099</v>
      </c>
      <c r="M267" s="63" t="s">
        <v>1204</v>
      </c>
      <c r="N267" s="165" t="s">
        <v>53</v>
      </c>
      <c r="O267" s="209" t="s">
        <v>54</v>
      </c>
      <c r="P267" s="169" t="s">
        <v>55</v>
      </c>
      <c r="Q267" s="169" t="s">
        <v>74</v>
      </c>
      <c r="R267" s="169" t="s">
        <v>57</v>
      </c>
      <c r="S267" s="165" t="s">
        <v>129</v>
      </c>
      <c r="T267" s="169" t="s">
        <v>59</v>
      </c>
      <c r="U267" s="169" t="s">
        <v>1205</v>
      </c>
      <c r="V267" s="169" t="s">
        <v>60</v>
      </c>
      <c r="W267" s="170">
        <v>44867</v>
      </c>
      <c r="X267" s="169">
        <v>3</v>
      </c>
      <c r="Y267" s="170">
        <f>WORKDAY.INTL(W267,X267,1)+1</f>
        <v>44873</v>
      </c>
      <c r="Z267" s="165" t="s">
        <v>100</v>
      </c>
      <c r="AA267" s="203"/>
      <c r="AB267" s="168">
        <f t="shared" si="80"/>
        <v>-44867</v>
      </c>
      <c r="AC267" s="167" t="str">
        <f t="shared" si="81"/>
        <v>OPORTUNA</v>
      </c>
      <c r="AD267" s="165" t="str">
        <f t="shared" ca="1" si="82"/>
        <v>Vencido</v>
      </c>
      <c r="AE267" s="249" t="s">
        <v>62</v>
      </c>
      <c r="AF267" s="169" t="s">
        <v>66</v>
      </c>
      <c r="AI267" s="165">
        <f t="shared" si="83"/>
        <v>1</v>
      </c>
      <c r="AJ267" s="166">
        <f t="shared" si="84"/>
        <v>-44867</v>
      </c>
      <c r="AK267" s="165" t="str">
        <f t="shared" ref="AK267:AK269" si="88">IF(Y267&gt;=AH267,$AP$4,$AP$5)</f>
        <v>OPORTUNA</v>
      </c>
      <c r="AM267" s="165" t="str" cm="1">
        <f t="array" aca="1" ref="AM267" ca="1">_xlfn.IFS(AN267&lt;0,"Vencido",AN267=0,"Vence hoy",AN267&lt;4,"Por vencer",AN267&gt;3,"Pendiente")</f>
        <v>Vencido</v>
      </c>
      <c r="AN267" s="166">
        <f t="shared" ref="AN267:AN269" ca="1" si="89">Y267-$AP$2</f>
        <v>-3</v>
      </c>
      <c r="AQ267" s="165">
        <f t="shared" si="85"/>
        <v>11</v>
      </c>
      <c r="AR267" s="165">
        <f t="shared" si="86"/>
        <v>2022</v>
      </c>
      <c r="AS267" s="184">
        <f t="shared" si="87"/>
        <v>2</v>
      </c>
    </row>
    <row r="268" spans="1:45" ht="25.5" customHeight="1">
      <c r="A268" s="165" t="str">
        <f t="shared" si="79"/>
        <v>AU-STD3474</v>
      </c>
      <c r="B268" s="164" t="s">
        <v>49</v>
      </c>
      <c r="C268" s="164" t="str">
        <f>IF(Q268=FILTROS!$G$2,"PT",IF(Q268=FILTROS!$G$3,"RC",IF(Q268=FILTROS!$G$4,"QJ",IF(Q268=FILTROS!$G$5,"FT",IF(Q268=FILTROS!$G$6,"STD","SIN ASIGNAR")))))</f>
        <v>STD</v>
      </c>
      <c r="D268" s="164">
        <v>3474</v>
      </c>
      <c r="E268" s="165" t="s">
        <v>9</v>
      </c>
      <c r="F268" s="165" t="s">
        <v>101</v>
      </c>
      <c r="H268" s="169" t="s">
        <v>51</v>
      </c>
      <c r="I268" s="169">
        <v>1032433376</v>
      </c>
      <c r="J268" s="171" t="s">
        <v>1196</v>
      </c>
      <c r="K268" s="169">
        <v>32</v>
      </c>
      <c r="L268" s="169">
        <v>3213709445</v>
      </c>
      <c r="M268" s="206" t="s">
        <v>1197</v>
      </c>
      <c r="N268" s="165" t="s">
        <v>53</v>
      </c>
      <c r="O268" s="209" t="s">
        <v>54</v>
      </c>
      <c r="P268" s="169" t="s">
        <v>55</v>
      </c>
      <c r="Q268" s="169" t="s">
        <v>56</v>
      </c>
      <c r="R268" s="169" t="s">
        <v>57</v>
      </c>
      <c r="S268" s="165" t="s">
        <v>58</v>
      </c>
      <c r="T268" s="169" t="s">
        <v>59</v>
      </c>
      <c r="U268" s="169" t="s">
        <v>1198</v>
      </c>
      <c r="V268" s="169" t="s">
        <v>60</v>
      </c>
      <c r="W268" s="170">
        <v>44867</v>
      </c>
      <c r="X268" s="169">
        <v>1</v>
      </c>
      <c r="Y268" s="170">
        <f>WORKDAY.INTL(W268,X268,1)</f>
        <v>44868</v>
      </c>
      <c r="Z268" s="165" t="s">
        <v>61</v>
      </c>
      <c r="AA268" s="203"/>
      <c r="AB268" s="168">
        <f t="shared" si="80"/>
        <v>-44867</v>
      </c>
      <c r="AC268" s="167" t="str">
        <f t="shared" si="81"/>
        <v>OPORTUNA</v>
      </c>
      <c r="AD268" s="165" t="str">
        <f t="shared" si="82"/>
        <v>Cerrado</v>
      </c>
      <c r="AE268" s="248" t="s">
        <v>62</v>
      </c>
      <c r="AF268" s="169" t="s">
        <v>65</v>
      </c>
      <c r="AG268" s="165" t="s">
        <v>1199</v>
      </c>
      <c r="AH268" s="170">
        <v>44868</v>
      </c>
      <c r="AI268" s="165">
        <f t="shared" si="83"/>
        <v>11</v>
      </c>
      <c r="AJ268" s="166">
        <f t="shared" si="84"/>
        <v>1</v>
      </c>
      <c r="AK268" s="165" t="str">
        <f t="shared" si="88"/>
        <v>OPORTUNA</v>
      </c>
      <c r="AM268" s="165" t="str" cm="1">
        <f t="array" aca="1" ref="AM268" ca="1">_xlfn.IFS(AN268&lt;0,"Vencido",AN268=0,"Vence hoy",AN268&lt;4,"Por vencer",AN268&gt;3,"Pendiente")</f>
        <v>Vencido</v>
      </c>
      <c r="AN268" s="166">
        <f t="shared" ca="1" si="89"/>
        <v>-8</v>
      </c>
      <c r="AQ268" s="165">
        <f t="shared" si="85"/>
        <v>11</v>
      </c>
      <c r="AR268" s="165">
        <f t="shared" si="86"/>
        <v>2022</v>
      </c>
      <c r="AS268" s="184">
        <f t="shared" si="87"/>
        <v>2</v>
      </c>
    </row>
    <row r="269" spans="1:45" ht="25.5" customHeight="1">
      <c r="A269" s="165" t="str">
        <f t="shared" si="79"/>
        <v>AU-PT3461</v>
      </c>
      <c r="B269" s="164" t="s">
        <v>49</v>
      </c>
      <c r="C269" s="164" t="str">
        <f>IF(Q269=FILTROS!$G$2,"PT",IF(Q269=FILTROS!$G$3,"RC",IF(Q269=FILTROS!$G$4,"QJ",IF(Q269=FILTROS!$G$5,"FT",IF(Q269=FILTROS!$G$6,"STD","SIN ASIGNAR")))))</f>
        <v>PT</v>
      </c>
      <c r="D269" s="164">
        <v>3461</v>
      </c>
      <c r="E269" s="165" t="s">
        <v>9</v>
      </c>
      <c r="F269" s="165" t="s">
        <v>92</v>
      </c>
      <c r="H269" s="169" t="s">
        <v>51</v>
      </c>
      <c r="I269" s="232">
        <v>1032485530</v>
      </c>
      <c r="J269" s="171" t="s">
        <v>1165</v>
      </c>
      <c r="K269" s="169">
        <v>26</v>
      </c>
      <c r="L269" s="169">
        <v>3158867475</v>
      </c>
      <c r="M269" s="63" t="s">
        <v>1166</v>
      </c>
      <c r="N269" s="165" t="s">
        <v>53</v>
      </c>
      <c r="O269" s="209" t="s">
        <v>54</v>
      </c>
      <c r="P269" s="169" t="s">
        <v>55</v>
      </c>
      <c r="Q269" s="169" t="s">
        <v>84</v>
      </c>
      <c r="R269" s="169" t="s">
        <v>57</v>
      </c>
      <c r="S269" s="165" t="s">
        <v>217</v>
      </c>
      <c r="T269" s="169" t="s">
        <v>86</v>
      </c>
      <c r="U269" s="169" t="s">
        <v>1167</v>
      </c>
      <c r="V269" s="169" t="s">
        <v>60</v>
      </c>
      <c r="W269" s="170">
        <v>44867</v>
      </c>
      <c r="X269" s="169">
        <v>3</v>
      </c>
      <c r="Y269" s="170">
        <f>WORKDAY.INTL(W269,X269,1)+1</f>
        <v>44873</v>
      </c>
      <c r="Z269" s="165" t="s">
        <v>61</v>
      </c>
      <c r="AB269" s="168">
        <f t="shared" si="80"/>
        <v>-44867</v>
      </c>
      <c r="AC269" s="167" t="str">
        <f t="shared" si="81"/>
        <v>OPORTUNA</v>
      </c>
      <c r="AD269" s="165" t="str">
        <f t="shared" ca="1" si="82"/>
        <v>Vencido</v>
      </c>
      <c r="AE269" s="248" t="s">
        <v>71</v>
      </c>
      <c r="AF269" s="169" t="s">
        <v>87</v>
      </c>
      <c r="AI269" s="165">
        <f t="shared" si="83"/>
        <v>1</v>
      </c>
      <c r="AJ269" s="166">
        <f t="shared" si="84"/>
        <v>-44867</v>
      </c>
      <c r="AK269" s="165" t="str">
        <f t="shared" si="88"/>
        <v>OPORTUNA</v>
      </c>
      <c r="AM269" s="165" t="str" cm="1">
        <f t="array" aca="1" ref="AM269" ca="1">_xlfn.IFS(AN269&lt;0,"Vencido",AN269=0,"Vence hoy",AN269&lt;4,"Por vencer",AN269&gt;3,"Pendiente")</f>
        <v>Vencido</v>
      </c>
      <c r="AN269" s="166">
        <f t="shared" ca="1" si="89"/>
        <v>-3</v>
      </c>
      <c r="AQ269" s="165">
        <f t="shared" si="85"/>
        <v>11</v>
      </c>
      <c r="AR269" s="165">
        <f t="shared" si="86"/>
        <v>2022</v>
      </c>
      <c r="AS269" s="184">
        <f t="shared" si="87"/>
        <v>2</v>
      </c>
    </row>
    <row r="270" spans="1:45" ht="25.5" customHeight="1">
      <c r="A270" s="165" t="str">
        <f t="shared" si="79"/>
        <v>AU-QJ3470</v>
      </c>
      <c r="B270" s="164" t="s">
        <v>49</v>
      </c>
      <c r="C270" s="164" t="str">
        <f>IF(Q270=FILTROS!$G$2,"PT",IF(Q270=FILTROS!$G$3,"RC",IF(Q270=FILTROS!$G$4,"QJ",IF(Q270=FILTROS!$G$5,"FT",IF(Q270=FILTROS!$G$6,"STD","SIN ASIGNAR")))))</f>
        <v>QJ</v>
      </c>
      <c r="D270" s="164">
        <v>3470</v>
      </c>
      <c r="E270" s="165" t="s">
        <v>9</v>
      </c>
      <c r="F270" s="165" t="s">
        <v>92</v>
      </c>
      <c r="H270" s="169" t="s">
        <v>51</v>
      </c>
      <c r="I270" s="169">
        <v>1136910418</v>
      </c>
      <c r="J270" s="171" t="s">
        <v>279</v>
      </c>
      <c r="K270" s="169">
        <v>31</v>
      </c>
      <c r="L270" s="169">
        <v>3053487023</v>
      </c>
      <c r="M270" s="212" t="s">
        <v>280</v>
      </c>
      <c r="N270" s="165" t="s">
        <v>72</v>
      </c>
      <c r="O270" s="209" t="s">
        <v>73</v>
      </c>
      <c r="P270" s="169" t="s">
        <v>55</v>
      </c>
      <c r="Q270" s="169" t="s">
        <v>74</v>
      </c>
      <c r="R270" s="169" t="s">
        <v>57</v>
      </c>
      <c r="S270" s="165" t="s">
        <v>157</v>
      </c>
      <c r="T270" s="169" t="s">
        <v>130</v>
      </c>
      <c r="U270" s="169" t="s">
        <v>1185</v>
      </c>
      <c r="V270" s="169" t="s">
        <v>60</v>
      </c>
      <c r="W270" s="170">
        <v>44867</v>
      </c>
      <c r="X270" s="169">
        <v>2</v>
      </c>
      <c r="Y270" s="170">
        <f t="shared" ref="Y270:Y301" si="90">WORKDAY.INTL(W270,X270,1)</f>
        <v>44869</v>
      </c>
      <c r="Z270" s="165" t="s">
        <v>79</v>
      </c>
      <c r="AA270" s="193">
        <v>44868</v>
      </c>
      <c r="AB270" s="168">
        <f t="shared" si="80"/>
        <v>1</v>
      </c>
      <c r="AC270" s="167" t="str">
        <f t="shared" si="81"/>
        <v>OPORTUNA</v>
      </c>
      <c r="AD270" s="165" t="str">
        <f t="shared" si="82"/>
        <v>Cerrado</v>
      </c>
      <c r="AE270" s="248" t="s">
        <v>62</v>
      </c>
      <c r="AF270" s="169" t="s">
        <v>80</v>
      </c>
      <c r="AG270" s="225" t="s">
        <v>1186</v>
      </c>
      <c r="AH270" s="170">
        <v>44869</v>
      </c>
      <c r="AI270" s="165">
        <f t="shared" si="83"/>
        <v>11</v>
      </c>
      <c r="AJ270" s="166">
        <f t="shared" si="84"/>
        <v>2</v>
      </c>
      <c r="AK270" s="165" t="e">
        <f>IF(Y270&gt;=AH270,#REF!,#REF!)</f>
        <v>#REF!</v>
      </c>
      <c r="AM270" s="165" t="e" cm="1">
        <f t="array" ref="AM270">_xlfn.IFS(AN270&lt;0,"Vencido",AN270=0,"Vence hoy",AN270&lt;4,"Por vencer",AN270&gt;3,"Pendiente")</f>
        <v>#REF!</v>
      </c>
      <c r="AN270" s="166" t="e">
        <f>Y270-#REF!</f>
        <v>#REF!</v>
      </c>
      <c r="AQ270" s="165">
        <f t="shared" si="85"/>
        <v>11</v>
      </c>
      <c r="AR270" s="165">
        <f t="shared" si="86"/>
        <v>2022</v>
      </c>
      <c r="AS270" s="184">
        <f t="shared" si="87"/>
        <v>2</v>
      </c>
    </row>
    <row r="271" spans="1:45" ht="25.5" customHeight="1">
      <c r="A271" s="165" t="str">
        <f t="shared" si="79"/>
        <v>AU-FT3527</v>
      </c>
      <c r="B271" s="164" t="s">
        <v>49</v>
      </c>
      <c r="C271" s="164" t="str">
        <f>IF(Q271=FILTROS!$G$2,"PT",IF(Q271=FILTROS!$G$3,"RC",IF(Q271=FILTROS!$G$4,"QJ",IF(Q271=FILTROS!$G$5,"FT",IF(Q271=FILTROS!$G$6,"STD","SIN ASIGNAR")))))</f>
        <v>FT</v>
      </c>
      <c r="D271" s="164">
        <v>3527</v>
      </c>
      <c r="E271" s="165" t="s">
        <v>9</v>
      </c>
      <c r="F271" s="165" t="s">
        <v>82</v>
      </c>
      <c r="H271" s="169" t="s">
        <v>51</v>
      </c>
      <c r="I271" s="169">
        <v>13884116</v>
      </c>
      <c r="J271" s="171" t="s">
        <v>254</v>
      </c>
      <c r="K271" s="169">
        <v>65</v>
      </c>
      <c r="L271" s="169" t="s">
        <v>64</v>
      </c>
      <c r="M271" s="229" t="s">
        <v>255</v>
      </c>
      <c r="N271" s="165" t="s">
        <v>88</v>
      </c>
      <c r="O271" s="209" t="s">
        <v>67</v>
      </c>
      <c r="P271" s="169" t="s">
        <v>55</v>
      </c>
      <c r="Q271" s="169" t="s">
        <v>210</v>
      </c>
      <c r="R271" s="169" t="s">
        <v>57</v>
      </c>
      <c r="S271" s="165" t="s">
        <v>210</v>
      </c>
      <c r="T271" s="169" t="s">
        <v>111</v>
      </c>
      <c r="U271" s="165" t="s">
        <v>1335</v>
      </c>
      <c r="V271" s="169" t="s">
        <v>60</v>
      </c>
      <c r="W271" s="170">
        <v>44868</v>
      </c>
      <c r="X271" s="169">
        <v>3</v>
      </c>
      <c r="Y271" s="170">
        <f t="shared" si="90"/>
        <v>44873</v>
      </c>
      <c r="Z271" s="165" t="s">
        <v>61</v>
      </c>
      <c r="AB271" s="168">
        <f t="shared" si="80"/>
        <v>-44868</v>
      </c>
      <c r="AC271" s="167" t="str">
        <f t="shared" si="81"/>
        <v>OPORTUNA</v>
      </c>
      <c r="AD271" s="165" t="str">
        <f t="shared" si="82"/>
        <v>Cerrado</v>
      </c>
      <c r="AE271" s="248" t="s">
        <v>71</v>
      </c>
      <c r="AF271" s="169" t="s">
        <v>65</v>
      </c>
      <c r="AG271" s="165" t="s">
        <v>1336</v>
      </c>
      <c r="AH271" s="170">
        <v>44870</v>
      </c>
      <c r="AI271" s="165">
        <f t="shared" si="83"/>
        <v>11</v>
      </c>
      <c r="AJ271" s="166">
        <f t="shared" si="84"/>
        <v>2</v>
      </c>
      <c r="AK271" s="165" t="e">
        <f>IF(Y271&gt;=AH271,#REF!,#REF!)</f>
        <v>#REF!</v>
      </c>
      <c r="AM271" s="165" t="e" cm="1">
        <f t="array" ref="AM271">_xlfn.IFS(AN271&lt;0,"Vencido",AN271=0,"Vence hoy",AN271&lt;4,"Por vencer",AN271&gt;3,"Pendiente")</f>
        <v>#REF!</v>
      </c>
      <c r="AN271" s="166" t="e">
        <f>Y271-#REF!</f>
        <v>#REF!</v>
      </c>
      <c r="AQ271" s="165">
        <f t="shared" si="85"/>
        <v>11</v>
      </c>
      <c r="AR271" s="165">
        <f t="shared" si="86"/>
        <v>2022</v>
      </c>
      <c r="AS271" s="184">
        <f t="shared" si="87"/>
        <v>3</v>
      </c>
    </row>
    <row r="272" spans="1:45" ht="25.5" customHeight="1">
      <c r="A272" s="165" t="str">
        <f t="shared" si="79"/>
        <v>AU-PT3526</v>
      </c>
      <c r="B272" s="164" t="s">
        <v>49</v>
      </c>
      <c r="C272" s="164" t="str">
        <f>IF(Q272=FILTROS!$G$2,"PT",IF(Q272=FILTROS!$G$3,"RC",IF(Q272=FILTROS!$G$4,"QJ",IF(Q272=FILTROS!$G$5,"FT",IF(Q272=FILTROS!$G$6,"STD","SIN ASIGNAR")))))</f>
        <v>PT</v>
      </c>
      <c r="D272" s="164">
        <v>3526</v>
      </c>
      <c r="E272" s="165" t="s">
        <v>9</v>
      </c>
      <c r="F272" s="165" t="s">
        <v>92</v>
      </c>
      <c r="H272" s="169" t="s">
        <v>105</v>
      </c>
      <c r="I272" s="169">
        <v>1011104586</v>
      </c>
      <c r="J272" s="171" t="s">
        <v>531</v>
      </c>
      <c r="K272" s="169">
        <v>12</v>
      </c>
      <c r="L272" s="169">
        <v>3214435810</v>
      </c>
      <c r="M272" s="63" t="s">
        <v>1333</v>
      </c>
      <c r="N272" s="165" t="s">
        <v>53</v>
      </c>
      <c r="O272" s="209" t="s">
        <v>54</v>
      </c>
      <c r="P272" s="169" t="s">
        <v>55</v>
      </c>
      <c r="Q272" s="169" t="s">
        <v>84</v>
      </c>
      <c r="R272" s="169" t="s">
        <v>57</v>
      </c>
      <c r="S272" s="165" t="s">
        <v>85</v>
      </c>
      <c r="T272" s="169" t="s">
        <v>86</v>
      </c>
      <c r="U272" s="169" t="s">
        <v>1334</v>
      </c>
      <c r="V272" s="169" t="s">
        <v>60</v>
      </c>
      <c r="W272" s="170">
        <v>44868</v>
      </c>
      <c r="X272" s="169">
        <v>3</v>
      </c>
      <c r="Y272" s="170">
        <f t="shared" si="90"/>
        <v>44873</v>
      </c>
      <c r="Z272" s="165" t="s">
        <v>61</v>
      </c>
      <c r="AB272" s="168">
        <f t="shared" si="80"/>
        <v>-44868</v>
      </c>
      <c r="AC272" s="167" t="str">
        <f t="shared" si="81"/>
        <v>OPORTUNA</v>
      </c>
      <c r="AD272" s="165" t="str">
        <f t="shared" ca="1" si="82"/>
        <v>Vencido</v>
      </c>
      <c r="AE272" s="248" t="s">
        <v>71</v>
      </c>
      <c r="AF272" s="169" t="s">
        <v>87</v>
      </c>
      <c r="AI272" s="165">
        <f t="shared" si="83"/>
        <v>1</v>
      </c>
      <c r="AJ272" s="166">
        <f t="shared" si="84"/>
        <v>-44868</v>
      </c>
      <c r="AK272" s="165" t="str">
        <f t="shared" ref="AK272:AK301" si="91">IF(Y272&gt;=AH272,$AP$4,$AP$5)</f>
        <v>OPORTUNA</v>
      </c>
      <c r="AM272" s="165" t="str" cm="1">
        <f t="array" aca="1" ref="AM272" ca="1">_xlfn.IFS(AN272&lt;0,"Vencido",AN272=0,"Vence hoy",AN272&lt;4,"Por vencer",AN272&gt;3,"Pendiente")</f>
        <v>Vencido</v>
      </c>
      <c r="AN272" s="166">
        <f t="shared" ref="AN272:AN301" ca="1" si="92">Y272-$AP$2</f>
        <v>-3</v>
      </c>
      <c r="AQ272" s="165">
        <f t="shared" si="85"/>
        <v>11</v>
      </c>
      <c r="AR272" s="165">
        <f t="shared" si="86"/>
        <v>2022</v>
      </c>
      <c r="AS272" s="184">
        <f t="shared" si="87"/>
        <v>3</v>
      </c>
    </row>
    <row r="273" spans="1:45" ht="25.5" customHeight="1">
      <c r="A273" s="165" t="str">
        <f t="shared" si="79"/>
        <v>AU-STD3506</v>
      </c>
      <c r="B273" s="164" t="s">
        <v>49</v>
      </c>
      <c r="C273" s="164" t="str">
        <f>IF(Q273=FILTROS!$G$2,"PT",IF(Q273=FILTROS!$G$3,"RC",IF(Q273=FILTROS!$G$4,"QJ",IF(Q273=FILTROS!$G$5,"FT",IF(Q273=FILTROS!$G$6,"STD","SIN ASIGNAR")))))</f>
        <v>STD</v>
      </c>
      <c r="D273" s="164">
        <v>3506</v>
      </c>
      <c r="E273" s="165" t="s">
        <v>9</v>
      </c>
      <c r="F273" s="165" t="s">
        <v>50</v>
      </c>
      <c r="G273" s="224" t="s">
        <v>1281</v>
      </c>
      <c r="H273" s="169" t="s">
        <v>51</v>
      </c>
      <c r="I273" s="169">
        <v>1022325871</v>
      </c>
      <c r="J273" s="171" t="s">
        <v>1282</v>
      </c>
      <c r="K273" s="169">
        <v>36</v>
      </c>
      <c r="L273" s="169">
        <v>3132021100</v>
      </c>
      <c r="M273" s="229" t="s">
        <v>52</v>
      </c>
      <c r="N273" s="165" t="s">
        <v>53</v>
      </c>
      <c r="O273" s="209" t="s">
        <v>54</v>
      </c>
      <c r="P273" s="169" t="s">
        <v>55</v>
      </c>
      <c r="Q273" s="169" t="s">
        <v>56</v>
      </c>
      <c r="R273" s="169" t="s">
        <v>57</v>
      </c>
      <c r="S273" s="165" t="s">
        <v>58</v>
      </c>
      <c r="T273" s="169" t="s">
        <v>99</v>
      </c>
      <c r="U273" s="169" t="s">
        <v>1283</v>
      </c>
      <c r="V273" s="169" t="s">
        <v>60</v>
      </c>
      <c r="W273" s="170">
        <v>44868</v>
      </c>
      <c r="X273" s="169">
        <v>3</v>
      </c>
      <c r="Y273" s="170">
        <f t="shared" si="90"/>
        <v>44873</v>
      </c>
      <c r="Z273" s="165" t="s">
        <v>100</v>
      </c>
      <c r="AB273" s="168">
        <f t="shared" si="80"/>
        <v>-44868</v>
      </c>
      <c r="AC273" s="167" t="str">
        <f t="shared" si="81"/>
        <v>OPORTUNA</v>
      </c>
      <c r="AD273" s="165" t="str">
        <f t="shared" ca="1" si="82"/>
        <v>Vencido</v>
      </c>
      <c r="AE273" s="249" t="s">
        <v>62</v>
      </c>
      <c r="AF273" s="169" t="s">
        <v>65</v>
      </c>
      <c r="AG273" s="232"/>
      <c r="AI273" s="165">
        <f t="shared" si="83"/>
        <v>1</v>
      </c>
      <c r="AJ273" s="166">
        <f t="shared" si="84"/>
        <v>-44868</v>
      </c>
      <c r="AK273" s="165" t="str">
        <f t="shared" si="91"/>
        <v>OPORTUNA</v>
      </c>
      <c r="AM273" s="165" t="str" cm="1">
        <f t="array" aca="1" ref="AM273" ca="1">_xlfn.IFS(AN273&lt;0,"Vencido",AN273=0,"Vence hoy",AN273&lt;4,"Por vencer",AN273&gt;3,"Pendiente")</f>
        <v>Vencido</v>
      </c>
      <c r="AN273" s="166">
        <f t="shared" ca="1" si="92"/>
        <v>-3</v>
      </c>
      <c r="AQ273" s="165">
        <f t="shared" si="85"/>
        <v>11</v>
      </c>
      <c r="AR273" s="165">
        <f t="shared" si="86"/>
        <v>2022</v>
      </c>
      <c r="AS273" s="184">
        <f t="shared" si="87"/>
        <v>3</v>
      </c>
    </row>
    <row r="274" spans="1:45" ht="25.5" customHeight="1">
      <c r="A274" s="165" t="str">
        <f t="shared" si="79"/>
        <v>AU-STD3506</v>
      </c>
      <c r="B274" s="164" t="s">
        <v>49</v>
      </c>
      <c r="C274" s="164" t="str">
        <f>IF(Q274=FILTROS!$G$2,"PT",IF(Q274=FILTROS!$G$3,"RC",IF(Q274=FILTROS!$G$4,"QJ",IF(Q274=FILTROS!$G$5,"FT",IF(Q274=FILTROS!$G$6,"STD","SIN ASIGNAR")))))</f>
        <v>STD</v>
      </c>
      <c r="D274" s="164">
        <v>3506</v>
      </c>
      <c r="E274" s="165" t="s">
        <v>9</v>
      </c>
      <c r="F274" s="165" t="s">
        <v>50</v>
      </c>
      <c r="G274" s="224" t="s">
        <v>1281</v>
      </c>
      <c r="H274" s="169" t="s">
        <v>51</v>
      </c>
      <c r="I274" s="169">
        <v>1022325871</v>
      </c>
      <c r="J274" s="171" t="s">
        <v>1282</v>
      </c>
      <c r="K274" s="169">
        <v>36</v>
      </c>
      <c r="L274" s="169">
        <v>3132021100</v>
      </c>
      <c r="M274" s="235" t="s">
        <v>52</v>
      </c>
      <c r="N274" s="165" t="s">
        <v>53</v>
      </c>
      <c r="O274" s="209" t="s">
        <v>54</v>
      </c>
      <c r="P274" s="169" t="s">
        <v>55</v>
      </c>
      <c r="Q274" s="169" t="s">
        <v>56</v>
      </c>
      <c r="R274" s="169" t="s">
        <v>57</v>
      </c>
      <c r="S274" s="165" t="s">
        <v>58</v>
      </c>
      <c r="T274" s="169" t="s">
        <v>59</v>
      </c>
      <c r="U274" s="169" t="s">
        <v>1283</v>
      </c>
      <c r="V274" s="169" t="s">
        <v>60</v>
      </c>
      <c r="W274" s="170">
        <v>44868</v>
      </c>
      <c r="X274" s="169">
        <v>3</v>
      </c>
      <c r="Y274" s="170">
        <f t="shared" si="90"/>
        <v>44873</v>
      </c>
      <c r="Z274" s="165" t="s">
        <v>61</v>
      </c>
      <c r="AB274" s="168">
        <f t="shared" si="80"/>
        <v>-44868</v>
      </c>
      <c r="AC274" s="167" t="str">
        <f t="shared" si="81"/>
        <v>OPORTUNA</v>
      </c>
      <c r="AD274" s="165" t="str">
        <f t="shared" ca="1" si="82"/>
        <v>Vencido</v>
      </c>
      <c r="AE274" s="249" t="s">
        <v>62</v>
      </c>
      <c r="AF274" s="186" t="s">
        <v>65</v>
      </c>
      <c r="AG274" s="186"/>
      <c r="AI274" s="165">
        <f t="shared" si="83"/>
        <v>1</v>
      </c>
      <c r="AJ274" s="166">
        <f t="shared" si="84"/>
        <v>-44868</v>
      </c>
      <c r="AK274" s="165" t="str">
        <f t="shared" si="91"/>
        <v>OPORTUNA</v>
      </c>
      <c r="AM274" s="165" t="str" cm="1">
        <f t="array" aca="1" ref="AM274" ca="1">_xlfn.IFS(AN274&lt;0,"Vencido",AN274=0,"Vence hoy",AN274&lt;4,"Por vencer",AN274&gt;3,"Pendiente")</f>
        <v>Vencido</v>
      </c>
      <c r="AN274" s="166">
        <f t="shared" ca="1" si="92"/>
        <v>-3</v>
      </c>
      <c r="AQ274" s="165">
        <f t="shared" si="85"/>
        <v>11</v>
      </c>
      <c r="AR274" s="165">
        <f t="shared" si="86"/>
        <v>2022</v>
      </c>
      <c r="AS274" s="184">
        <f t="shared" si="87"/>
        <v>3</v>
      </c>
    </row>
    <row r="275" spans="1:45" ht="25.5" customHeight="1">
      <c r="A275" s="165" t="str">
        <f t="shared" si="79"/>
        <v>AU-PT3515</v>
      </c>
      <c r="B275" s="164" t="s">
        <v>49</v>
      </c>
      <c r="C275" s="164" t="str">
        <f>IF(Q275=FILTROS!$G$2,"PT",IF(Q275=FILTROS!$G$3,"RC",IF(Q275=FILTROS!$G$4,"QJ",IF(Q275=FILTROS!$G$5,"FT",IF(Q275=FILTROS!$G$6,"STD","SIN ASIGNAR")))))</f>
        <v>PT</v>
      </c>
      <c r="D275" s="164">
        <v>3515</v>
      </c>
      <c r="E275" s="165" t="s">
        <v>9</v>
      </c>
      <c r="F275" s="165" t="s">
        <v>82</v>
      </c>
      <c r="H275" s="169" t="s">
        <v>51</v>
      </c>
      <c r="I275" s="169">
        <v>1023891768</v>
      </c>
      <c r="J275" s="171" t="s">
        <v>792</v>
      </c>
      <c r="K275" s="169">
        <v>32</v>
      </c>
      <c r="L275" s="169">
        <v>3132467683</v>
      </c>
      <c r="M275" s="63" t="s">
        <v>793</v>
      </c>
      <c r="N275" s="165" t="s">
        <v>53</v>
      </c>
      <c r="O275" s="209" t="s">
        <v>54</v>
      </c>
      <c r="P275" s="169" t="s">
        <v>55</v>
      </c>
      <c r="Q275" s="204" t="s">
        <v>84</v>
      </c>
      <c r="R275" s="169" t="s">
        <v>57</v>
      </c>
      <c r="S275" s="165" t="s">
        <v>147</v>
      </c>
      <c r="T275" s="169" t="s">
        <v>59</v>
      </c>
      <c r="U275" s="169" t="s">
        <v>1306</v>
      </c>
      <c r="V275" s="169" t="s">
        <v>60</v>
      </c>
      <c r="W275" s="170">
        <v>44868</v>
      </c>
      <c r="X275" s="169">
        <v>3</v>
      </c>
      <c r="Y275" s="170">
        <f t="shared" si="90"/>
        <v>44873</v>
      </c>
      <c r="Z275" s="165" t="s">
        <v>61</v>
      </c>
      <c r="AB275" s="168">
        <f t="shared" si="80"/>
        <v>-44868</v>
      </c>
      <c r="AC275" s="167" t="str">
        <f t="shared" si="81"/>
        <v>OPORTUNA</v>
      </c>
      <c r="AD275" s="165" t="str">
        <f t="shared" ca="1" si="82"/>
        <v>Vencido</v>
      </c>
      <c r="AE275" s="250" t="s">
        <v>71</v>
      </c>
      <c r="AF275" s="169" t="s">
        <v>65</v>
      </c>
      <c r="AH275" s="191"/>
      <c r="AI275" s="165">
        <f t="shared" si="83"/>
        <v>1</v>
      </c>
      <c r="AJ275" s="166">
        <f t="shared" si="84"/>
        <v>-44868</v>
      </c>
      <c r="AK275" s="165" t="str">
        <f t="shared" si="91"/>
        <v>OPORTUNA</v>
      </c>
      <c r="AM275" s="165" t="str" cm="1">
        <f t="array" aca="1" ref="AM275" ca="1">_xlfn.IFS(AN275&lt;0,"Vencido",AN275=0,"Vence hoy",AN275&lt;4,"Por vencer",AN275&gt;3,"Pendiente")</f>
        <v>Vencido</v>
      </c>
      <c r="AN275" s="166">
        <f t="shared" ca="1" si="92"/>
        <v>-3</v>
      </c>
      <c r="AQ275" s="165">
        <f t="shared" si="85"/>
        <v>11</v>
      </c>
      <c r="AR275" s="165">
        <f t="shared" si="86"/>
        <v>2022</v>
      </c>
      <c r="AS275" s="184">
        <f t="shared" si="87"/>
        <v>3</v>
      </c>
    </row>
    <row r="276" spans="1:45" ht="25.5" customHeight="1">
      <c r="A276" s="165" t="str">
        <f t="shared" si="79"/>
        <v>AU-STD3491</v>
      </c>
      <c r="B276" s="164" t="s">
        <v>49</v>
      </c>
      <c r="C276" s="164" t="str">
        <f>IF(Q276=FILTROS!$G$2,"PT",IF(Q276=FILTROS!$G$3,"RC",IF(Q276=FILTROS!$G$4,"QJ",IF(Q276=FILTROS!$G$5,"FT",IF(Q276=FILTROS!$G$6,"STD","SIN ASIGNAR")))))</f>
        <v>STD</v>
      </c>
      <c r="D276" s="164">
        <v>3491</v>
      </c>
      <c r="E276" s="165" t="s">
        <v>9</v>
      </c>
      <c r="F276" s="165" t="s">
        <v>50</v>
      </c>
      <c r="G276" s="165" t="s">
        <v>1237</v>
      </c>
      <c r="H276" s="169" t="s">
        <v>105</v>
      </c>
      <c r="I276" s="169">
        <v>1025073190</v>
      </c>
      <c r="J276" s="171" t="s">
        <v>1238</v>
      </c>
      <c r="K276" s="169">
        <v>8</v>
      </c>
      <c r="L276" s="169">
        <v>3104797881</v>
      </c>
      <c r="M276" s="229" t="s">
        <v>52</v>
      </c>
      <c r="N276" s="165" t="s">
        <v>53</v>
      </c>
      <c r="O276" s="209" t="s">
        <v>54</v>
      </c>
      <c r="P276" s="169" t="s">
        <v>55</v>
      </c>
      <c r="Q276" s="169" t="s">
        <v>56</v>
      </c>
      <c r="R276" s="169" t="s">
        <v>57</v>
      </c>
      <c r="S276" s="165" t="s">
        <v>58</v>
      </c>
      <c r="T276" s="169" t="s">
        <v>115</v>
      </c>
      <c r="U276" s="169" t="s">
        <v>1239</v>
      </c>
      <c r="V276" s="169" t="s">
        <v>60</v>
      </c>
      <c r="W276" s="170">
        <v>44868</v>
      </c>
      <c r="X276" s="169">
        <v>4</v>
      </c>
      <c r="Y276" s="170">
        <f t="shared" si="90"/>
        <v>44874</v>
      </c>
      <c r="Z276" s="165" t="s">
        <v>61</v>
      </c>
      <c r="AB276" s="168">
        <f t="shared" si="80"/>
        <v>-44868</v>
      </c>
      <c r="AC276" s="167" t="str">
        <f t="shared" si="81"/>
        <v>OPORTUNA</v>
      </c>
      <c r="AD276" s="165" t="str">
        <f t="shared" si="82"/>
        <v>Cerrado</v>
      </c>
      <c r="AE276" s="250" t="s">
        <v>62</v>
      </c>
      <c r="AF276" s="169" t="s">
        <v>63</v>
      </c>
      <c r="AG276" s="165" t="s">
        <v>1240</v>
      </c>
      <c r="AH276" s="191">
        <v>44868</v>
      </c>
      <c r="AI276" s="165">
        <f t="shared" si="83"/>
        <v>11</v>
      </c>
      <c r="AJ276" s="166">
        <f t="shared" si="84"/>
        <v>0</v>
      </c>
      <c r="AK276" s="165" t="str">
        <f t="shared" si="91"/>
        <v>OPORTUNA</v>
      </c>
      <c r="AM276" s="165" t="str" cm="1">
        <f t="array" aca="1" ref="AM276" ca="1">_xlfn.IFS(AN276&lt;0,"Vencido",AN276=0,"Vence hoy",AN276&lt;4,"Por vencer",AN276&gt;3,"Pendiente")</f>
        <v>Vencido</v>
      </c>
      <c r="AN276" s="166">
        <f t="shared" ca="1" si="92"/>
        <v>-2</v>
      </c>
      <c r="AQ276" s="165">
        <f t="shared" si="85"/>
        <v>11</v>
      </c>
      <c r="AR276" s="165">
        <f t="shared" si="86"/>
        <v>2022</v>
      </c>
      <c r="AS276" s="184">
        <f t="shared" si="87"/>
        <v>3</v>
      </c>
    </row>
    <row r="277" spans="1:45" ht="25.5" customHeight="1">
      <c r="A277" s="165" t="str">
        <f t="shared" si="79"/>
        <v>AU-STD3491</v>
      </c>
      <c r="B277" s="164" t="s">
        <v>49</v>
      </c>
      <c r="C277" s="164" t="str">
        <f>IF(Q277=FILTROS!$G$2,"PT",IF(Q277=FILTROS!$G$3,"RC",IF(Q277=FILTROS!$G$4,"QJ",IF(Q277=FILTROS!$G$5,"FT",IF(Q277=FILTROS!$G$6,"STD","SIN ASIGNAR")))))</f>
        <v>STD</v>
      </c>
      <c r="D277" s="164">
        <v>3491</v>
      </c>
      <c r="E277" s="165" t="s">
        <v>9</v>
      </c>
      <c r="F277" s="165" t="s">
        <v>50</v>
      </c>
      <c r="G277" s="165" t="s">
        <v>1237</v>
      </c>
      <c r="H277" s="169" t="s">
        <v>105</v>
      </c>
      <c r="I277" s="169">
        <v>1025073190</v>
      </c>
      <c r="J277" s="171" t="s">
        <v>1238</v>
      </c>
      <c r="K277" s="169">
        <v>8</v>
      </c>
      <c r="L277" s="169">
        <v>3104797881</v>
      </c>
      <c r="M277" s="229" t="s">
        <v>52</v>
      </c>
      <c r="N277" s="165" t="s">
        <v>53</v>
      </c>
      <c r="O277" s="209" t="s">
        <v>54</v>
      </c>
      <c r="P277" s="169" t="s">
        <v>55</v>
      </c>
      <c r="Q277" s="169" t="s">
        <v>56</v>
      </c>
      <c r="R277" s="169" t="s">
        <v>57</v>
      </c>
      <c r="S277" s="165" t="s">
        <v>58</v>
      </c>
      <c r="T277" s="169" t="s">
        <v>98</v>
      </c>
      <c r="U277" s="169" t="s">
        <v>1239</v>
      </c>
      <c r="V277" s="169" t="s">
        <v>60</v>
      </c>
      <c r="W277" s="170">
        <v>44868</v>
      </c>
      <c r="X277" s="169">
        <v>4</v>
      </c>
      <c r="Y277" s="170">
        <f t="shared" si="90"/>
        <v>44874</v>
      </c>
      <c r="Z277" s="165" t="s">
        <v>61</v>
      </c>
      <c r="AB277" s="168">
        <f t="shared" si="80"/>
        <v>-44868</v>
      </c>
      <c r="AC277" s="167" t="str">
        <f t="shared" si="81"/>
        <v>OPORTUNA</v>
      </c>
      <c r="AD277" s="165" t="str">
        <f t="shared" si="82"/>
        <v>Cerrado</v>
      </c>
      <c r="AE277" s="250" t="s">
        <v>62</v>
      </c>
      <c r="AF277" s="169" t="s">
        <v>63</v>
      </c>
      <c r="AG277" s="165" t="s">
        <v>1241</v>
      </c>
      <c r="AH277" s="191">
        <v>44868</v>
      </c>
      <c r="AI277" s="165">
        <f t="shared" si="83"/>
        <v>11</v>
      </c>
      <c r="AJ277" s="166">
        <f t="shared" si="84"/>
        <v>0</v>
      </c>
      <c r="AK277" s="165" t="str">
        <f t="shared" si="91"/>
        <v>OPORTUNA</v>
      </c>
      <c r="AM277" s="165" t="str" cm="1">
        <f t="array" aca="1" ref="AM277" ca="1">_xlfn.IFS(AN277&lt;0,"Vencido",AN277=0,"Vence hoy",AN277&lt;4,"Por vencer",AN277&gt;3,"Pendiente")</f>
        <v>Vencido</v>
      </c>
      <c r="AN277" s="166">
        <f t="shared" ca="1" si="92"/>
        <v>-2</v>
      </c>
      <c r="AQ277" s="165">
        <f t="shared" si="85"/>
        <v>11</v>
      </c>
      <c r="AR277" s="165">
        <f t="shared" si="86"/>
        <v>2022</v>
      </c>
      <c r="AS277" s="184">
        <f t="shared" si="87"/>
        <v>3</v>
      </c>
    </row>
    <row r="278" spans="1:45" ht="25.5" customHeight="1">
      <c r="A278" s="165" t="str">
        <f t="shared" si="79"/>
        <v>AU-STD3482</v>
      </c>
      <c r="B278" s="164" t="s">
        <v>49</v>
      </c>
      <c r="C278" s="164" t="str">
        <f>IF(Q278=FILTROS!$G$2,"PT",IF(Q278=FILTROS!$G$3,"RC",IF(Q278=FILTROS!$G$4,"QJ",IF(Q278=FILTROS!$G$5,"FT",IF(Q278=FILTROS!$G$6,"STD","SIN ASIGNAR")))))</f>
        <v>STD</v>
      </c>
      <c r="D278" s="164">
        <v>3482</v>
      </c>
      <c r="E278" s="165" t="s">
        <v>9</v>
      </c>
      <c r="F278" s="165" t="s">
        <v>50</v>
      </c>
      <c r="G278" s="165" t="s">
        <v>1214</v>
      </c>
      <c r="H278" s="169" t="s">
        <v>51</v>
      </c>
      <c r="I278" s="169">
        <v>20270768</v>
      </c>
      <c r="J278" s="171" t="s">
        <v>176</v>
      </c>
      <c r="K278" s="169">
        <v>91</v>
      </c>
      <c r="L278" s="169">
        <v>3118130875</v>
      </c>
      <c r="M278" s="229" t="s">
        <v>52</v>
      </c>
      <c r="N278" s="165" t="s">
        <v>53</v>
      </c>
      <c r="O278" s="209" t="s">
        <v>54</v>
      </c>
      <c r="P278" s="169" t="s">
        <v>55</v>
      </c>
      <c r="Q278" s="169" t="s">
        <v>56</v>
      </c>
      <c r="R278" s="169" t="s">
        <v>57</v>
      </c>
      <c r="S278" s="165" t="s">
        <v>58</v>
      </c>
      <c r="T278" s="169" t="s">
        <v>59</v>
      </c>
      <c r="U278" s="169" t="s">
        <v>1215</v>
      </c>
      <c r="V278" s="169" t="s">
        <v>60</v>
      </c>
      <c r="W278" s="170">
        <v>44868</v>
      </c>
      <c r="X278" s="169">
        <v>4</v>
      </c>
      <c r="Y278" s="170">
        <f t="shared" si="90"/>
        <v>44874</v>
      </c>
      <c r="Z278" s="165" t="s">
        <v>61</v>
      </c>
      <c r="AB278" s="168">
        <f t="shared" si="80"/>
        <v>-44868</v>
      </c>
      <c r="AC278" s="167" t="str">
        <f t="shared" si="81"/>
        <v>OPORTUNA</v>
      </c>
      <c r="AD278" s="165" t="str">
        <f t="shared" ca="1" si="82"/>
        <v>Vencido</v>
      </c>
      <c r="AE278" s="251" t="s">
        <v>62</v>
      </c>
      <c r="AF278" s="188" t="s">
        <v>65</v>
      </c>
      <c r="AG278" s="188"/>
      <c r="AH278" s="191"/>
      <c r="AI278" s="165">
        <f t="shared" si="83"/>
        <v>1</v>
      </c>
      <c r="AJ278" s="166">
        <f t="shared" si="84"/>
        <v>-44868</v>
      </c>
      <c r="AK278" s="165" t="str">
        <f t="shared" si="91"/>
        <v>OPORTUNA</v>
      </c>
      <c r="AM278" s="165" t="str" cm="1">
        <f t="array" aca="1" ref="AM278" ca="1">_xlfn.IFS(AN278&lt;0,"Vencido",AN278=0,"Vence hoy",AN278&lt;4,"Por vencer",AN278&gt;3,"Pendiente")</f>
        <v>Vencido</v>
      </c>
      <c r="AN278" s="166">
        <f t="shared" ca="1" si="92"/>
        <v>-2</v>
      </c>
      <c r="AQ278" s="165">
        <f t="shared" si="85"/>
        <v>11</v>
      </c>
      <c r="AR278" s="165">
        <f t="shared" si="86"/>
        <v>2022</v>
      </c>
      <c r="AS278" s="184">
        <f t="shared" si="87"/>
        <v>3</v>
      </c>
    </row>
    <row r="279" spans="1:45" ht="25.5" customHeight="1">
      <c r="A279" s="165" t="str">
        <f t="shared" si="79"/>
        <v>AU-STD3483</v>
      </c>
      <c r="B279" s="164" t="s">
        <v>49</v>
      </c>
      <c r="C279" s="164" t="str">
        <f>IF(Q279=FILTROS!$G$2,"PT",IF(Q279=FILTROS!$G$3,"RC",IF(Q279=FILTROS!$G$4,"QJ",IF(Q279=FILTROS!$G$5,"FT",IF(Q279=FILTROS!$G$6,"STD","SIN ASIGNAR")))))</f>
        <v>STD</v>
      </c>
      <c r="D279" s="164">
        <v>3483</v>
      </c>
      <c r="E279" s="165" t="s">
        <v>9</v>
      </c>
      <c r="F279" s="165" t="s">
        <v>50</v>
      </c>
      <c r="G279" s="165" t="s">
        <v>1216</v>
      </c>
      <c r="H279" s="169" t="s">
        <v>51</v>
      </c>
      <c r="I279" s="169">
        <v>51682231</v>
      </c>
      <c r="J279" s="171" t="s">
        <v>1217</v>
      </c>
      <c r="K279" s="169">
        <v>62</v>
      </c>
      <c r="L279" s="169">
        <v>3105681074</v>
      </c>
      <c r="M279" s="229" t="s">
        <v>52</v>
      </c>
      <c r="N279" s="165" t="s">
        <v>53</v>
      </c>
      <c r="O279" s="209" t="s">
        <v>54</v>
      </c>
      <c r="P279" s="169" t="s">
        <v>55</v>
      </c>
      <c r="Q279" s="169" t="s">
        <v>56</v>
      </c>
      <c r="R279" s="169" t="s">
        <v>57</v>
      </c>
      <c r="S279" s="165" t="s">
        <v>58</v>
      </c>
      <c r="T279" s="169" t="s">
        <v>59</v>
      </c>
      <c r="U279" s="169" t="s">
        <v>1218</v>
      </c>
      <c r="V279" s="169" t="s">
        <v>60</v>
      </c>
      <c r="W279" s="170">
        <v>44868</v>
      </c>
      <c r="X279" s="169">
        <v>3</v>
      </c>
      <c r="Y279" s="170">
        <f t="shared" si="90"/>
        <v>44873</v>
      </c>
      <c r="Z279" s="165" t="s">
        <v>61</v>
      </c>
      <c r="AB279" s="168">
        <f t="shared" si="80"/>
        <v>-44868</v>
      </c>
      <c r="AC279" s="167" t="str">
        <f t="shared" si="81"/>
        <v>OPORTUNA</v>
      </c>
      <c r="AD279" s="165" t="str">
        <f t="shared" ca="1" si="82"/>
        <v>Vencido</v>
      </c>
      <c r="AE279" s="251" t="s">
        <v>62</v>
      </c>
      <c r="AF279" s="169" t="s">
        <v>66</v>
      </c>
      <c r="AH279" s="191"/>
      <c r="AI279" s="165">
        <f t="shared" si="83"/>
        <v>1</v>
      </c>
      <c r="AJ279" s="166">
        <f t="shared" si="84"/>
        <v>-44868</v>
      </c>
      <c r="AK279" s="165" t="str">
        <f t="shared" si="91"/>
        <v>OPORTUNA</v>
      </c>
      <c r="AM279" s="165" t="str" cm="1">
        <f t="array" aca="1" ref="AM279" ca="1">_xlfn.IFS(AN279&lt;0,"Vencido",AN279=0,"Vence hoy",AN279&lt;4,"Por vencer",AN279&gt;3,"Pendiente")</f>
        <v>Vencido</v>
      </c>
      <c r="AN279" s="166">
        <f t="shared" ca="1" si="92"/>
        <v>-3</v>
      </c>
      <c r="AQ279" s="165">
        <f t="shared" si="85"/>
        <v>11</v>
      </c>
      <c r="AR279" s="165">
        <f t="shared" si="86"/>
        <v>2022</v>
      </c>
      <c r="AS279" s="184">
        <f t="shared" si="87"/>
        <v>3</v>
      </c>
    </row>
    <row r="280" spans="1:45" ht="25.5" customHeight="1">
      <c r="A280" s="165" t="str">
        <f t="shared" si="79"/>
        <v>AU-STD3484</v>
      </c>
      <c r="B280" s="164" t="s">
        <v>49</v>
      </c>
      <c r="C280" s="164" t="str">
        <f>IF(Q280=FILTROS!$G$2,"PT",IF(Q280=FILTROS!$G$3,"RC",IF(Q280=FILTROS!$G$4,"QJ",IF(Q280=FILTROS!$G$5,"FT",IF(Q280=FILTROS!$G$6,"STD","SIN ASIGNAR")))))</f>
        <v>STD</v>
      </c>
      <c r="D280" s="164">
        <v>3484</v>
      </c>
      <c r="E280" s="165" t="s">
        <v>9</v>
      </c>
      <c r="F280" s="165" t="s">
        <v>50</v>
      </c>
      <c r="G280" s="165" t="s">
        <v>1219</v>
      </c>
      <c r="H280" s="169" t="s">
        <v>51</v>
      </c>
      <c r="I280" s="169">
        <v>1030671872</v>
      </c>
      <c r="J280" s="171" t="s">
        <v>1220</v>
      </c>
      <c r="K280" s="169">
        <v>26</v>
      </c>
      <c r="L280" s="169">
        <v>3125902394</v>
      </c>
      <c r="M280" s="229" t="s">
        <v>52</v>
      </c>
      <c r="N280" s="165" t="s">
        <v>53</v>
      </c>
      <c r="O280" s="209" t="s">
        <v>54</v>
      </c>
      <c r="P280" s="169" t="s">
        <v>55</v>
      </c>
      <c r="Q280" s="169" t="s">
        <v>56</v>
      </c>
      <c r="R280" s="169" t="s">
        <v>57</v>
      </c>
      <c r="S280" s="165" t="s">
        <v>58</v>
      </c>
      <c r="T280" s="169" t="s">
        <v>59</v>
      </c>
      <c r="U280" s="169" t="s">
        <v>1221</v>
      </c>
      <c r="V280" s="169" t="s">
        <v>60</v>
      </c>
      <c r="W280" s="170">
        <v>44868</v>
      </c>
      <c r="X280" s="169">
        <v>3</v>
      </c>
      <c r="Y280" s="170">
        <f t="shared" si="90"/>
        <v>44873</v>
      </c>
      <c r="Z280" s="165" t="s">
        <v>61</v>
      </c>
      <c r="AB280" s="168">
        <f t="shared" si="80"/>
        <v>-44868</v>
      </c>
      <c r="AC280" s="167" t="str">
        <f t="shared" si="81"/>
        <v>OPORTUNA</v>
      </c>
      <c r="AD280" s="165" t="str">
        <f t="shared" ca="1" si="82"/>
        <v>Vencido</v>
      </c>
      <c r="AE280" s="251" t="s">
        <v>62</v>
      </c>
      <c r="AF280" s="169" t="s">
        <v>65</v>
      </c>
      <c r="AH280" s="191"/>
      <c r="AI280" s="165">
        <f t="shared" si="83"/>
        <v>1</v>
      </c>
      <c r="AJ280" s="166">
        <f t="shared" si="84"/>
        <v>-44868</v>
      </c>
      <c r="AK280" s="165" t="str">
        <f t="shared" si="91"/>
        <v>OPORTUNA</v>
      </c>
      <c r="AM280" s="165" t="str" cm="1">
        <f t="array" aca="1" ref="AM280" ca="1">_xlfn.IFS(AN280&lt;0,"Vencido",AN280=0,"Vence hoy",AN280&lt;4,"Por vencer",AN280&gt;3,"Pendiente")</f>
        <v>Vencido</v>
      </c>
      <c r="AN280" s="166">
        <f t="shared" ca="1" si="92"/>
        <v>-3</v>
      </c>
      <c r="AQ280" s="165">
        <f t="shared" si="85"/>
        <v>11</v>
      </c>
      <c r="AR280" s="165">
        <f t="shared" si="86"/>
        <v>2022</v>
      </c>
      <c r="AS280" s="184">
        <f t="shared" si="87"/>
        <v>3</v>
      </c>
    </row>
    <row r="281" spans="1:45" ht="25.5" customHeight="1">
      <c r="A281" s="165" t="str">
        <f t="shared" si="79"/>
        <v>AU-STD3484</v>
      </c>
      <c r="B281" s="164" t="s">
        <v>49</v>
      </c>
      <c r="C281" s="164" t="str">
        <f>IF(Q281=FILTROS!$G$2,"PT",IF(Q281=FILTROS!$G$3,"RC",IF(Q281=FILTROS!$G$4,"QJ",IF(Q281=FILTROS!$G$5,"FT",IF(Q281=FILTROS!$G$6,"STD","SIN ASIGNAR")))))</f>
        <v>STD</v>
      </c>
      <c r="D281" s="164">
        <v>3484</v>
      </c>
      <c r="E281" s="165" t="s">
        <v>9</v>
      </c>
      <c r="F281" s="165" t="s">
        <v>50</v>
      </c>
      <c r="G281" s="165" t="s">
        <v>1219</v>
      </c>
      <c r="H281" s="169" t="s">
        <v>51</v>
      </c>
      <c r="I281" s="169">
        <v>20700990</v>
      </c>
      <c r="J281" s="171" t="s">
        <v>1222</v>
      </c>
      <c r="K281" s="169">
        <v>44</v>
      </c>
      <c r="L281" s="169">
        <v>3125902394</v>
      </c>
      <c r="M281" s="229" t="s">
        <v>52</v>
      </c>
      <c r="N281" s="165" t="s">
        <v>53</v>
      </c>
      <c r="O281" s="209" t="s">
        <v>54</v>
      </c>
      <c r="P281" s="169" t="s">
        <v>55</v>
      </c>
      <c r="Q281" s="169" t="s">
        <v>56</v>
      </c>
      <c r="R281" s="169" t="s">
        <v>57</v>
      </c>
      <c r="S281" s="165" t="s">
        <v>58</v>
      </c>
      <c r="T281" s="169" t="s">
        <v>59</v>
      </c>
      <c r="U281" s="169" t="s">
        <v>1223</v>
      </c>
      <c r="V281" s="169" t="s">
        <v>60</v>
      </c>
      <c r="W281" s="170">
        <v>44868</v>
      </c>
      <c r="X281" s="169">
        <v>3</v>
      </c>
      <c r="Y281" s="170">
        <f t="shared" si="90"/>
        <v>44873</v>
      </c>
      <c r="Z281" s="165" t="s">
        <v>61</v>
      </c>
      <c r="AB281" s="168">
        <f t="shared" si="80"/>
        <v>-44868</v>
      </c>
      <c r="AC281" s="167" t="str">
        <f t="shared" si="81"/>
        <v>OPORTUNA</v>
      </c>
      <c r="AD281" s="165" t="str">
        <f t="shared" ca="1" si="82"/>
        <v>Vencido</v>
      </c>
      <c r="AE281" s="251" t="s">
        <v>62</v>
      </c>
      <c r="AF281" s="169" t="s">
        <v>65</v>
      </c>
      <c r="AH281" s="191"/>
      <c r="AI281" s="165">
        <f t="shared" si="83"/>
        <v>1</v>
      </c>
      <c r="AJ281" s="166">
        <f t="shared" si="84"/>
        <v>-44868</v>
      </c>
      <c r="AK281" s="165" t="str">
        <f t="shared" si="91"/>
        <v>OPORTUNA</v>
      </c>
      <c r="AM281" s="165" t="str" cm="1">
        <f t="array" aca="1" ref="AM281" ca="1">_xlfn.IFS(AN281&lt;0,"Vencido",AN281=0,"Vence hoy",AN281&lt;4,"Por vencer",AN281&gt;3,"Pendiente")</f>
        <v>Vencido</v>
      </c>
      <c r="AN281" s="166">
        <f t="shared" ca="1" si="92"/>
        <v>-3</v>
      </c>
      <c r="AQ281" s="165">
        <f t="shared" si="85"/>
        <v>11</v>
      </c>
      <c r="AR281" s="165">
        <f t="shared" si="86"/>
        <v>2022</v>
      </c>
      <c r="AS281" s="184">
        <f t="shared" si="87"/>
        <v>3</v>
      </c>
    </row>
    <row r="282" spans="1:45" ht="25.5" customHeight="1">
      <c r="A282" s="165" t="str">
        <f t="shared" si="79"/>
        <v>AU-STD3485</v>
      </c>
      <c r="B282" s="164" t="s">
        <v>49</v>
      </c>
      <c r="C282" s="164" t="str">
        <f>IF(Q282=FILTROS!$G$2,"PT",IF(Q282=FILTROS!$G$3,"RC",IF(Q282=FILTROS!$G$4,"QJ",IF(Q282=FILTROS!$G$5,"FT",IF(Q282=FILTROS!$G$6,"STD","SIN ASIGNAR")))))</f>
        <v>STD</v>
      </c>
      <c r="D282" s="164">
        <v>3485</v>
      </c>
      <c r="E282" s="165" t="s">
        <v>9</v>
      </c>
      <c r="F282" s="165" t="s">
        <v>50</v>
      </c>
      <c r="G282" s="165" t="s">
        <v>1224</v>
      </c>
      <c r="H282" s="169" t="s">
        <v>51</v>
      </c>
      <c r="I282" s="169">
        <v>52731383</v>
      </c>
      <c r="J282" s="171" t="s">
        <v>309</v>
      </c>
      <c r="K282" s="169">
        <v>39</v>
      </c>
      <c r="L282" s="169">
        <v>3203850162</v>
      </c>
      <c r="M282" s="229" t="s">
        <v>52</v>
      </c>
      <c r="N282" s="165" t="s">
        <v>53</v>
      </c>
      <c r="O282" s="209" t="s">
        <v>54</v>
      </c>
      <c r="P282" s="169" t="s">
        <v>55</v>
      </c>
      <c r="Q282" s="169" t="s">
        <v>56</v>
      </c>
      <c r="R282" s="169" t="s">
        <v>57</v>
      </c>
      <c r="S282" s="165" t="s">
        <v>58</v>
      </c>
      <c r="T282" s="169" t="s">
        <v>59</v>
      </c>
      <c r="U282" s="169" t="s">
        <v>1225</v>
      </c>
      <c r="V282" s="169" t="s">
        <v>60</v>
      </c>
      <c r="W282" s="170">
        <v>44868</v>
      </c>
      <c r="X282" s="169">
        <v>3</v>
      </c>
      <c r="Y282" s="170">
        <f t="shared" si="90"/>
        <v>44873</v>
      </c>
      <c r="Z282" s="165" t="s">
        <v>61</v>
      </c>
      <c r="AB282" s="168">
        <f t="shared" si="80"/>
        <v>-44868</v>
      </c>
      <c r="AC282" s="167" t="str">
        <f t="shared" si="81"/>
        <v>OPORTUNA</v>
      </c>
      <c r="AD282" s="165" t="str">
        <f t="shared" si="82"/>
        <v>Cerrado</v>
      </c>
      <c r="AE282" s="250" t="s">
        <v>71</v>
      </c>
      <c r="AF282" s="169" t="s">
        <v>63</v>
      </c>
      <c r="AG282" s="232" t="s">
        <v>1226</v>
      </c>
      <c r="AH282" s="191">
        <v>44868</v>
      </c>
      <c r="AI282" s="165">
        <f t="shared" si="83"/>
        <v>11</v>
      </c>
      <c r="AJ282" s="166">
        <f t="shared" si="84"/>
        <v>0</v>
      </c>
      <c r="AK282" s="165" t="str">
        <f t="shared" si="91"/>
        <v>OPORTUNA</v>
      </c>
      <c r="AM282" s="165" t="str" cm="1">
        <f t="array" aca="1" ref="AM282" ca="1">_xlfn.IFS(AN282&lt;0,"Vencido",AN282=0,"Vence hoy",AN282&lt;4,"Por vencer",AN282&gt;3,"Pendiente")</f>
        <v>Vencido</v>
      </c>
      <c r="AN282" s="166">
        <f t="shared" ca="1" si="92"/>
        <v>-3</v>
      </c>
      <c r="AQ282" s="165">
        <f t="shared" si="85"/>
        <v>11</v>
      </c>
      <c r="AR282" s="165">
        <f t="shared" si="86"/>
        <v>2022</v>
      </c>
      <c r="AS282" s="184">
        <f t="shared" si="87"/>
        <v>3</v>
      </c>
    </row>
    <row r="283" spans="1:45" ht="25.5" customHeight="1">
      <c r="A283" s="165" t="str">
        <f t="shared" si="79"/>
        <v>AU-STD3486</v>
      </c>
      <c r="B283" s="164" t="s">
        <v>49</v>
      </c>
      <c r="C283" s="164" t="str">
        <f>IF(Q283=FILTROS!$G$2,"PT",IF(Q283=FILTROS!$G$3,"RC",IF(Q283=FILTROS!$G$4,"QJ",IF(Q283=FILTROS!$G$5,"FT",IF(Q283=FILTROS!$G$6,"STD","SIN ASIGNAR")))))</f>
        <v>STD</v>
      </c>
      <c r="D283" s="164">
        <v>3486</v>
      </c>
      <c r="E283" s="165" t="s">
        <v>9</v>
      </c>
      <c r="F283" s="165" t="s">
        <v>50</v>
      </c>
      <c r="G283" s="165" t="s">
        <v>1227</v>
      </c>
      <c r="H283" s="169" t="s">
        <v>51</v>
      </c>
      <c r="I283" s="169">
        <v>20229237</v>
      </c>
      <c r="J283" s="171" t="s">
        <v>1228</v>
      </c>
      <c r="K283" s="169">
        <v>87</v>
      </c>
      <c r="L283" s="169">
        <v>3105657737</v>
      </c>
      <c r="M283" s="229" t="s">
        <v>52</v>
      </c>
      <c r="N283" s="165" t="s">
        <v>53</v>
      </c>
      <c r="O283" s="209" t="s">
        <v>54</v>
      </c>
      <c r="P283" s="169" t="s">
        <v>55</v>
      </c>
      <c r="Q283" s="169" t="s">
        <v>56</v>
      </c>
      <c r="R283" s="169" t="s">
        <v>57</v>
      </c>
      <c r="S283" s="165" t="s">
        <v>58</v>
      </c>
      <c r="T283" s="169" t="s">
        <v>59</v>
      </c>
      <c r="U283" s="169" t="s">
        <v>1229</v>
      </c>
      <c r="V283" s="169" t="s">
        <v>60</v>
      </c>
      <c r="W283" s="170">
        <v>44868</v>
      </c>
      <c r="X283" s="169">
        <v>3</v>
      </c>
      <c r="Y283" s="170">
        <f t="shared" si="90"/>
        <v>44873</v>
      </c>
      <c r="Z283" s="165" t="s">
        <v>61</v>
      </c>
      <c r="AB283" s="168">
        <f t="shared" si="80"/>
        <v>-44868</v>
      </c>
      <c r="AC283" s="167" t="str">
        <f t="shared" si="81"/>
        <v>OPORTUNA</v>
      </c>
      <c r="AD283" s="165" t="str">
        <f t="shared" ca="1" si="82"/>
        <v>Vencido</v>
      </c>
      <c r="AE283" s="251" t="s">
        <v>62</v>
      </c>
      <c r="AF283" s="169" t="s">
        <v>66</v>
      </c>
      <c r="AH283" s="191"/>
      <c r="AI283" s="165">
        <f t="shared" si="83"/>
        <v>1</v>
      </c>
      <c r="AJ283" s="166">
        <f t="shared" si="84"/>
        <v>-44868</v>
      </c>
      <c r="AK283" s="165" t="str">
        <f t="shared" si="91"/>
        <v>OPORTUNA</v>
      </c>
      <c r="AM283" s="165" t="str" cm="1">
        <f t="array" aca="1" ref="AM283" ca="1">_xlfn.IFS(AN283&lt;0,"Vencido",AN283=0,"Vence hoy",AN283&lt;4,"Por vencer",AN283&gt;3,"Pendiente")</f>
        <v>Vencido</v>
      </c>
      <c r="AN283" s="166">
        <f t="shared" ca="1" si="92"/>
        <v>-3</v>
      </c>
      <c r="AQ283" s="165">
        <f t="shared" si="85"/>
        <v>11</v>
      </c>
      <c r="AR283" s="165">
        <f t="shared" si="86"/>
        <v>2022</v>
      </c>
      <c r="AS283" s="184">
        <f t="shared" si="87"/>
        <v>3</v>
      </c>
    </row>
    <row r="284" spans="1:45" ht="25.5" customHeight="1">
      <c r="A284" s="165" t="str">
        <f t="shared" si="79"/>
        <v>AU-STD3487</v>
      </c>
      <c r="B284" s="164" t="s">
        <v>49</v>
      </c>
      <c r="C284" s="164" t="str">
        <f>IF(Q284=FILTROS!$G$2,"PT",IF(Q284=FILTROS!$G$3,"RC",IF(Q284=FILTROS!$G$4,"QJ",IF(Q284=FILTROS!$G$5,"FT",IF(Q284=FILTROS!$G$6,"STD","SIN ASIGNAR")))))</f>
        <v>STD</v>
      </c>
      <c r="D284" s="164">
        <v>3487</v>
      </c>
      <c r="E284" s="165" t="s">
        <v>9</v>
      </c>
      <c r="F284" s="165" t="s">
        <v>50</v>
      </c>
      <c r="G284" s="165" t="s">
        <v>1230</v>
      </c>
      <c r="H284" s="169" t="s">
        <v>51</v>
      </c>
      <c r="I284" s="169">
        <v>19262422</v>
      </c>
      <c r="J284" s="171" t="s">
        <v>1231</v>
      </c>
      <c r="K284" s="169">
        <v>67</v>
      </c>
      <c r="L284" s="169">
        <v>3174145771</v>
      </c>
      <c r="M284" s="229" t="s">
        <v>52</v>
      </c>
      <c r="N284" s="165" t="s">
        <v>53</v>
      </c>
      <c r="O284" s="209" t="s">
        <v>54</v>
      </c>
      <c r="P284" s="169" t="s">
        <v>55</v>
      </c>
      <c r="Q284" s="169" t="s">
        <v>56</v>
      </c>
      <c r="R284" s="169" t="s">
        <v>57</v>
      </c>
      <c r="S284" s="165" t="s">
        <v>58</v>
      </c>
      <c r="T284" s="169" t="s">
        <v>59</v>
      </c>
      <c r="U284" s="169" t="s">
        <v>268</v>
      </c>
      <c r="V284" s="169" t="s">
        <v>60</v>
      </c>
      <c r="W284" s="170">
        <v>44868</v>
      </c>
      <c r="X284" s="169">
        <v>3</v>
      </c>
      <c r="Y284" s="170">
        <f t="shared" si="90"/>
        <v>44873</v>
      </c>
      <c r="Z284" s="165" t="s">
        <v>61</v>
      </c>
      <c r="AB284" s="168">
        <f t="shared" si="80"/>
        <v>-44868</v>
      </c>
      <c r="AC284" s="167" t="str">
        <f t="shared" si="81"/>
        <v>OPORTUNA</v>
      </c>
      <c r="AD284" s="165" t="str">
        <f t="shared" ca="1" si="82"/>
        <v>Vencido</v>
      </c>
      <c r="AE284" s="251" t="s">
        <v>62</v>
      </c>
      <c r="AF284" s="169" t="s">
        <v>65</v>
      </c>
      <c r="AH284" s="191"/>
      <c r="AI284" s="165">
        <f t="shared" si="83"/>
        <v>1</v>
      </c>
      <c r="AJ284" s="166">
        <f t="shared" si="84"/>
        <v>-44868</v>
      </c>
      <c r="AK284" s="165" t="str">
        <f t="shared" si="91"/>
        <v>OPORTUNA</v>
      </c>
      <c r="AM284" s="165" t="str" cm="1">
        <f t="array" aca="1" ref="AM284" ca="1">_xlfn.IFS(AN284&lt;0,"Vencido",AN284=0,"Vence hoy",AN284&lt;4,"Por vencer",AN284&gt;3,"Pendiente")</f>
        <v>Vencido</v>
      </c>
      <c r="AN284" s="166">
        <f t="shared" ca="1" si="92"/>
        <v>-3</v>
      </c>
      <c r="AQ284" s="165">
        <f t="shared" si="85"/>
        <v>11</v>
      </c>
      <c r="AR284" s="165">
        <f t="shared" si="86"/>
        <v>2022</v>
      </c>
      <c r="AS284" s="184">
        <f t="shared" si="87"/>
        <v>3</v>
      </c>
    </row>
    <row r="285" spans="1:45" ht="25.5" customHeight="1">
      <c r="A285" s="165" t="str">
        <f t="shared" si="79"/>
        <v>AU-STD3488</v>
      </c>
      <c r="B285" s="164" t="s">
        <v>49</v>
      </c>
      <c r="C285" s="164" t="str">
        <f>IF(Q285=FILTROS!$G$2,"PT",IF(Q285=FILTROS!$G$3,"RC",IF(Q285=FILTROS!$G$4,"QJ",IF(Q285=FILTROS!$G$5,"FT",IF(Q285=FILTROS!$G$6,"STD","SIN ASIGNAR")))))</f>
        <v>STD</v>
      </c>
      <c r="D285" s="164">
        <v>3488</v>
      </c>
      <c r="E285" s="165" t="s">
        <v>9</v>
      </c>
      <c r="F285" s="165" t="s">
        <v>50</v>
      </c>
      <c r="G285" s="165" t="s">
        <v>1232</v>
      </c>
      <c r="H285" s="169" t="s">
        <v>51</v>
      </c>
      <c r="I285" s="169">
        <v>1003535588</v>
      </c>
      <c r="J285" s="171" t="s">
        <v>1233</v>
      </c>
      <c r="K285" s="169">
        <v>19</v>
      </c>
      <c r="L285" s="169">
        <v>3229140806</v>
      </c>
      <c r="M285" s="229" t="s">
        <v>52</v>
      </c>
      <c r="N285" s="165" t="s">
        <v>53</v>
      </c>
      <c r="O285" s="209" t="s">
        <v>54</v>
      </c>
      <c r="P285" s="169" t="s">
        <v>55</v>
      </c>
      <c r="Q285" s="169" t="s">
        <v>56</v>
      </c>
      <c r="R285" s="169" t="s">
        <v>57</v>
      </c>
      <c r="S285" s="165" t="s">
        <v>58</v>
      </c>
      <c r="T285" s="169" t="s">
        <v>59</v>
      </c>
      <c r="U285" s="169" t="s">
        <v>1234</v>
      </c>
      <c r="V285" s="169" t="s">
        <v>60</v>
      </c>
      <c r="W285" s="170">
        <v>44868</v>
      </c>
      <c r="X285" s="169">
        <v>4</v>
      </c>
      <c r="Y285" s="170">
        <f t="shared" si="90"/>
        <v>44874</v>
      </c>
      <c r="Z285" s="165" t="s">
        <v>61</v>
      </c>
      <c r="AB285" s="168">
        <f t="shared" si="80"/>
        <v>-44868</v>
      </c>
      <c r="AC285" s="167" t="str">
        <f t="shared" si="81"/>
        <v>OPORTUNA</v>
      </c>
      <c r="AD285" s="165" t="str">
        <f t="shared" ca="1" si="82"/>
        <v>Vencido</v>
      </c>
      <c r="AE285" s="251" t="s">
        <v>62</v>
      </c>
      <c r="AF285" s="169" t="s">
        <v>66</v>
      </c>
      <c r="AH285" s="191"/>
      <c r="AI285" s="165">
        <f t="shared" si="83"/>
        <v>1</v>
      </c>
      <c r="AJ285" s="166">
        <f t="shared" si="84"/>
        <v>-44868</v>
      </c>
      <c r="AK285" s="165" t="str">
        <f t="shared" si="91"/>
        <v>OPORTUNA</v>
      </c>
      <c r="AM285" s="165" t="str" cm="1">
        <f t="array" aca="1" ref="AM285" ca="1">_xlfn.IFS(AN285&lt;0,"Vencido",AN285=0,"Vence hoy",AN285&lt;4,"Por vencer",AN285&gt;3,"Pendiente")</f>
        <v>Vencido</v>
      </c>
      <c r="AN285" s="166">
        <f t="shared" ca="1" si="92"/>
        <v>-2</v>
      </c>
      <c r="AQ285" s="165">
        <f t="shared" si="85"/>
        <v>11</v>
      </c>
      <c r="AR285" s="165">
        <f t="shared" si="86"/>
        <v>2022</v>
      </c>
      <c r="AS285" s="184">
        <f t="shared" si="87"/>
        <v>3</v>
      </c>
    </row>
    <row r="286" spans="1:45" ht="25.5" customHeight="1">
      <c r="A286" s="165" t="str">
        <f t="shared" si="79"/>
        <v>AU-STD3489</v>
      </c>
      <c r="B286" s="164" t="s">
        <v>49</v>
      </c>
      <c r="C286" s="164" t="str">
        <f>IF(Q286=FILTROS!$G$2,"PT",IF(Q286=FILTROS!$G$3,"RC",IF(Q286=FILTROS!$G$4,"QJ",IF(Q286=FILTROS!$G$5,"FT",IF(Q286=FILTROS!$G$6,"STD","SIN ASIGNAR")))))</f>
        <v>STD</v>
      </c>
      <c r="D286" s="164">
        <v>3489</v>
      </c>
      <c r="E286" s="165" t="s">
        <v>9</v>
      </c>
      <c r="F286" s="165" t="s">
        <v>50</v>
      </c>
      <c r="G286" s="165" t="s">
        <v>1235</v>
      </c>
      <c r="H286" s="169" t="s">
        <v>51</v>
      </c>
      <c r="I286" s="169">
        <v>1032407543</v>
      </c>
      <c r="J286" s="171" t="s">
        <v>1236</v>
      </c>
      <c r="K286" s="169">
        <v>34</v>
      </c>
      <c r="L286" s="169">
        <v>3184510859</v>
      </c>
      <c r="M286" s="229" t="s">
        <v>52</v>
      </c>
      <c r="N286" s="165" t="s">
        <v>53</v>
      </c>
      <c r="O286" s="209" t="s">
        <v>54</v>
      </c>
      <c r="P286" s="169" t="s">
        <v>55</v>
      </c>
      <c r="Q286" s="169" t="s">
        <v>56</v>
      </c>
      <c r="R286" s="169" t="s">
        <v>57</v>
      </c>
      <c r="S286" s="165" t="s">
        <v>58</v>
      </c>
      <c r="T286" s="169" t="s">
        <v>59</v>
      </c>
      <c r="U286" s="169" t="s">
        <v>1234</v>
      </c>
      <c r="V286" s="169" t="s">
        <v>60</v>
      </c>
      <c r="W286" s="170">
        <v>44868</v>
      </c>
      <c r="X286" s="169">
        <v>4</v>
      </c>
      <c r="Y286" s="170">
        <f t="shared" si="90"/>
        <v>44874</v>
      </c>
      <c r="Z286" s="165" t="s">
        <v>61</v>
      </c>
      <c r="AB286" s="168">
        <f t="shared" si="80"/>
        <v>-44868</v>
      </c>
      <c r="AC286" s="167" t="str">
        <f t="shared" si="81"/>
        <v>OPORTUNA</v>
      </c>
      <c r="AD286" s="165" t="str">
        <f t="shared" ca="1" si="82"/>
        <v>Vencido</v>
      </c>
      <c r="AE286" s="249" t="s">
        <v>62</v>
      </c>
      <c r="AF286" s="188" t="s">
        <v>65</v>
      </c>
      <c r="AG286" s="188"/>
      <c r="AI286" s="165">
        <f t="shared" si="83"/>
        <v>1</v>
      </c>
      <c r="AJ286" s="166">
        <f t="shared" si="84"/>
        <v>-44868</v>
      </c>
      <c r="AK286" s="165" t="str">
        <f t="shared" si="91"/>
        <v>OPORTUNA</v>
      </c>
      <c r="AM286" s="165" t="str" cm="1">
        <f t="array" aca="1" ref="AM286" ca="1">_xlfn.IFS(AN286&lt;0,"Vencido",AN286=0,"Vence hoy",AN286&lt;4,"Por vencer",AN286&gt;3,"Pendiente")</f>
        <v>Vencido</v>
      </c>
      <c r="AN286" s="166">
        <f t="shared" ca="1" si="92"/>
        <v>-2</v>
      </c>
      <c r="AQ286" s="165">
        <f t="shared" si="85"/>
        <v>11</v>
      </c>
      <c r="AR286" s="165">
        <f t="shared" si="86"/>
        <v>2022</v>
      </c>
      <c r="AS286" s="184">
        <f t="shared" si="87"/>
        <v>3</v>
      </c>
    </row>
    <row r="287" spans="1:45" ht="25.5" customHeight="1">
      <c r="A287" s="165" t="str">
        <f t="shared" si="79"/>
        <v>AU-STD3492</v>
      </c>
      <c r="B287" s="164" t="s">
        <v>49</v>
      </c>
      <c r="C287" s="164" t="str">
        <f>IF(Q287=FILTROS!$G$2,"PT",IF(Q287=FILTROS!$G$3,"RC",IF(Q287=FILTROS!$G$4,"QJ",IF(Q287=FILTROS!$G$5,"FT",IF(Q287=FILTROS!$G$6,"STD","SIN ASIGNAR")))))</f>
        <v>STD</v>
      </c>
      <c r="D287" s="164">
        <v>3492</v>
      </c>
      <c r="E287" s="165" t="s">
        <v>9</v>
      </c>
      <c r="F287" s="165" t="s">
        <v>50</v>
      </c>
      <c r="G287" s="165" t="s">
        <v>1242</v>
      </c>
      <c r="H287" s="169" t="s">
        <v>51</v>
      </c>
      <c r="I287" s="169">
        <v>39632161</v>
      </c>
      <c r="J287" s="171" t="s">
        <v>1243</v>
      </c>
      <c r="K287" s="169">
        <v>76</v>
      </c>
      <c r="L287" s="169">
        <v>3214735584</v>
      </c>
      <c r="M287" s="229" t="s">
        <v>52</v>
      </c>
      <c r="N287" s="165" t="s">
        <v>53</v>
      </c>
      <c r="O287" s="209" t="s">
        <v>54</v>
      </c>
      <c r="P287" s="169" t="s">
        <v>55</v>
      </c>
      <c r="Q287" s="169" t="s">
        <v>56</v>
      </c>
      <c r="R287" s="169" t="s">
        <v>57</v>
      </c>
      <c r="S287" s="165" t="s">
        <v>58</v>
      </c>
      <c r="T287" s="169" t="s">
        <v>59</v>
      </c>
      <c r="U287" s="169" t="s">
        <v>1244</v>
      </c>
      <c r="V287" s="169" t="s">
        <v>60</v>
      </c>
      <c r="W287" s="170">
        <v>44868</v>
      </c>
      <c r="X287" s="169">
        <v>4</v>
      </c>
      <c r="Y287" s="170">
        <f t="shared" si="90"/>
        <v>44874</v>
      </c>
      <c r="Z287" s="165" t="s">
        <v>61</v>
      </c>
      <c r="AB287" s="168">
        <f t="shared" si="80"/>
        <v>-44868</v>
      </c>
      <c r="AC287" s="167" t="str">
        <f t="shared" si="81"/>
        <v>OPORTUNA</v>
      </c>
      <c r="AD287" s="165" t="str">
        <f t="shared" si="82"/>
        <v>Cerrado</v>
      </c>
      <c r="AE287" s="248" t="s">
        <v>71</v>
      </c>
      <c r="AF287" s="169" t="s">
        <v>63</v>
      </c>
      <c r="AG287" s="169" t="s">
        <v>1245</v>
      </c>
      <c r="AH287" s="170">
        <v>44868</v>
      </c>
      <c r="AI287" s="165">
        <f t="shared" si="83"/>
        <v>11</v>
      </c>
      <c r="AJ287" s="166">
        <f t="shared" si="84"/>
        <v>0</v>
      </c>
      <c r="AK287" s="165" t="str">
        <f t="shared" si="91"/>
        <v>OPORTUNA</v>
      </c>
      <c r="AM287" s="165" t="str" cm="1">
        <f t="array" aca="1" ref="AM287" ca="1">_xlfn.IFS(AN287&lt;0,"Vencido",AN287=0,"Vence hoy",AN287&lt;4,"Por vencer",AN287&gt;3,"Pendiente")</f>
        <v>Vencido</v>
      </c>
      <c r="AN287" s="166">
        <f t="shared" ca="1" si="92"/>
        <v>-2</v>
      </c>
      <c r="AQ287" s="165">
        <f t="shared" si="85"/>
        <v>11</v>
      </c>
      <c r="AR287" s="165">
        <f t="shared" si="86"/>
        <v>2022</v>
      </c>
      <c r="AS287" s="184">
        <f t="shared" si="87"/>
        <v>3</v>
      </c>
    </row>
    <row r="288" spans="1:45" ht="25.5" customHeight="1">
      <c r="A288" s="165" t="str">
        <f t="shared" si="79"/>
        <v>AU-STD3493</v>
      </c>
      <c r="B288" s="164" t="s">
        <v>49</v>
      </c>
      <c r="C288" s="164" t="str">
        <f>IF(Q288=FILTROS!$G$2,"PT",IF(Q288=FILTROS!$G$3,"RC",IF(Q288=FILTROS!$G$4,"QJ",IF(Q288=FILTROS!$G$5,"FT",IF(Q288=FILTROS!$G$6,"STD","SIN ASIGNAR")))))</f>
        <v>STD</v>
      </c>
      <c r="D288" s="164">
        <v>3493</v>
      </c>
      <c r="E288" s="165" t="s">
        <v>9</v>
      </c>
      <c r="F288" s="165" t="s">
        <v>50</v>
      </c>
      <c r="G288" s="165" t="s">
        <v>1246</v>
      </c>
      <c r="H288" s="169" t="s">
        <v>51</v>
      </c>
      <c r="I288" s="169">
        <v>1026586935</v>
      </c>
      <c r="J288" s="171" t="s">
        <v>1247</v>
      </c>
      <c r="K288" s="169">
        <v>26</v>
      </c>
      <c r="L288" s="169">
        <v>3163048660</v>
      </c>
      <c r="M288" s="229" t="s">
        <v>52</v>
      </c>
      <c r="N288" s="165" t="s">
        <v>53</v>
      </c>
      <c r="O288" s="209" t="s">
        <v>54</v>
      </c>
      <c r="P288" s="169" t="s">
        <v>55</v>
      </c>
      <c r="Q288" s="169" t="s">
        <v>56</v>
      </c>
      <c r="R288" s="169" t="s">
        <v>57</v>
      </c>
      <c r="S288" s="165" t="s">
        <v>58</v>
      </c>
      <c r="T288" s="169" t="s">
        <v>59</v>
      </c>
      <c r="U288" s="169" t="s">
        <v>1248</v>
      </c>
      <c r="V288" s="169" t="s">
        <v>60</v>
      </c>
      <c r="W288" s="170">
        <v>44868</v>
      </c>
      <c r="X288" s="169">
        <v>4</v>
      </c>
      <c r="Y288" s="170">
        <f t="shared" si="90"/>
        <v>44874</v>
      </c>
      <c r="Z288" s="165" t="s">
        <v>61</v>
      </c>
      <c r="AB288" s="168">
        <f t="shared" si="80"/>
        <v>-44868</v>
      </c>
      <c r="AC288" s="167" t="str">
        <f t="shared" si="81"/>
        <v>OPORTUNA</v>
      </c>
      <c r="AD288" s="165" t="str">
        <f t="shared" ca="1" si="82"/>
        <v>Vencido</v>
      </c>
      <c r="AE288" s="249" t="s">
        <v>62</v>
      </c>
      <c r="AF288" s="169" t="s">
        <v>66</v>
      </c>
      <c r="AI288" s="165">
        <f t="shared" si="83"/>
        <v>1</v>
      </c>
      <c r="AJ288" s="166">
        <f t="shared" si="84"/>
        <v>-44868</v>
      </c>
      <c r="AK288" s="165" t="str">
        <f t="shared" si="91"/>
        <v>OPORTUNA</v>
      </c>
      <c r="AM288" s="165" t="str" cm="1">
        <f t="array" aca="1" ref="AM288" ca="1">_xlfn.IFS(AN288&lt;0,"Vencido",AN288=0,"Vence hoy",AN288&lt;4,"Por vencer",AN288&gt;3,"Pendiente")</f>
        <v>Vencido</v>
      </c>
      <c r="AN288" s="166">
        <f t="shared" ca="1" si="92"/>
        <v>-2</v>
      </c>
      <c r="AQ288" s="165">
        <f t="shared" si="85"/>
        <v>11</v>
      </c>
      <c r="AR288" s="165">
        <f t="shared" si="86"/>
        <v>2022</v>
      </c>
      <c r="AS288" s="184">
        <f t="shared" si="87"/>
        <v>3</v>
      </c>
    </row>
    <row r="289" spans="1:45" ht="25.5" customHeight="1">
      <c r="A289" s="165" t="str">
        <f t="shared" si="79"/>
        <v>AU-STD3494</v>
      </c>
      <c r="B289" s="164" t="s">
        <v>49</v>
      </c>
      <c r="C289" s="164" t="str">
        <f>IF(Q289=FILTROS!$G$2,"PT",IF(Q289=FILTROS!$G$3,"RC",IF(Q289=FILTROS!$G$4,"QJ",IF(Q289=FILTROS!$G$5,"FT",IF(Q289=FILTROS!$G$6,"STD","SIN ASIGNAR")))))</f>
        <v>STD</v>
      </c>
      <c r="D289" s="164">
        <v>3494</v>
      </c>
      <c r="E289" s="165" t="s">
        <v>9</v>
      </c>
      <c r="F289" s="165" t="s">
        <v>50</v>
      </c>
      <c r="G289" s="165" t="s">
        <v>1249</v>
      </c>
      <c r="H289" s="169" t="s">
        <v>1250</v>
      </c>
      <c r="I289" s="169">
        <v>928929120011955</v>
      </c>
      <c r="J289" s="171" t="s">
        <v>1251</v>
      </c>
      <c r="K289" s="169">
        <v>67</v>
      </c>
      <c r="L289" s="169">
        <v>3219022847</v>
      </c>
      <c r="M289" s="223" t="s">
        <v>52</v>
      </c>
      <c r="N289" s="165" t="s">
        <v>53</v>
      </c>
      <c r="O289" s="209" t="s">
        <v>54</v>
      </c>
      <c r="P289" s="169" t="s">
        <v>55</v>
      </c>
      <c r="Q289" s="169" t="s">
        <v>56</v>
      </c>
      <c r="R289" s="169" t="s">
        <v>57</v>
      </c>
      <c r="S289" s="165" t="s">
        <v>58</v>
      </c>
      <c r="T289" s="169" t="s">
        <v>59</v>
      </c>
      <c r="U289" s="169" t="s">
        <v>1252</v>
      </c>
      <c r="V289" s="169" t="s">
        <v>60</v>
      </c>
      <c r="W289" s="170">
        <v>44868</v>
      </c>
      <c r="X289" s="169">
        <v>3</v>
      </c>
      <c r="Y289" s="170">
        <f t="shared" si="90"/>
        <v>44873</v>
      </c>
      <c r="Z289" s="165" t="s">
        <v>61</v>
      </c>
      <c r="AB289" s="168">
        <f t="shared" si="80"/>
        <v>-44868</v>
      </c>
      <c r="AC289" s="167" t="str">
        <f t="shared" si="81"/>
        <v>OPORTUNA</v>
      </c>
      <c r="AD289" s="165" t="str">
        <f t="shared" ca="1" si="82"/>
        <v>Vencido</v>
      </c>
      <c r="AE289" s="249" t="s">
        <v>62</v>
      </c>
      <c r="AF289" s="169" t="s">
        <v>65</v>
      </c>
      <c r="AI289" s="165">
        <f t="shared" si="83"/>
        <v>1</v>
      </c>
      <c r="AJ289" s="166">
        <f t="shared" si="84"/>
        <v>-44868</v>
      </c>
      <c r="AK289" s="165" t="str">
        <f t="shared" si="91"/>
        <v>OPORTUNA</v>
      </c>
      <c r="AM289" s="165" t="str" cm="1">
        <f t="array" aca="1" ref="AM289" ca="1">_xlfn.IFS(AN289&lt;0,"Vencido",AN289=0,"Vence hoy",AN289&lt;4,"Por vencer",AN289&gt;3,"Pendiente")</f>
        <v>Vencido</v>
      </c>
      <c r="AN289" s="166">
        <f t="shared" ca="1" si="92"/>
        <v>-3</v>
      </c>
      <c r="AQ289" s="165">
        <f t="shared" si="85"/>
        <v>11</v>
      </c>
      <c r="AR289" s="165">
        <f t="shared" si="86"/>
        <v>2022</v>
      </c>
      <c r="AS289" s="184">
        <f t="shared" si="87"/>
        <v>3</v>
      </c>
    </row>
    <row r="290" spans="1:45" ht="25.5" customHeight="1">
      <c r="A290" s="165" t="str">
        <f t="shared" si="79"/>
        <v>AU-STD3495</v>
      </c>
      <c r="B290" s="164" t="s">
        <v>49</v>
      </c>
      <c r="C290" s="164" t="str">
        <f>IF(Q290=FILTROS!$G$2,"PT",IF(Q290=FILTROS!$G$3,"RC",IF(Q290=FILTROS!$G$4,"QJ",IF(Q290=FILTROS!$G$5,"FT",IF(Q290=FILTROS!$G$6,"STD","SIN ASIGNAR")))))</f>
        <v>STD</v>
      </c>
      <c r="D290" s="164">
        <v>3495</v>
      </c>
      <c r="E290" s="165" t="s">
        <v>9</v>
      </c>
      <c r="F290" s="165" t="s">
        <v>50</v>
      </c>
      <c r="G290" s="165" t="s">
        <v>1253</v>
      </c>
      <c r="H290" s="169" t="s">
        <v>51</v>
      </c>
      <c r="I290" s="169">
        <v>52539957</v>
      </c>
      <c r="J290" s="171" t="s">
        <v>1254</v>
      </c>
      <c r="K290" s="169">
        <v>43</v>
      </c>
      <c r="L290" s="169">
        <v>3057470223</v>
      </c>
      <c r="M290" s="223" t="s">
        <v>52</v>
      </c>
      <c r="N290" s="165" t="s">
        <v>53</v>
      </c>
      <c r="O290" s="209" t="s">
        <v>54</v>
      </c>
      <c r="P290" s="169" t="s">
        <v>55</v>
      </c>
      <c r="Q290" s="169" t="s">
        <v>56</v>
      </c>
      <c r="R290" s="169" t="s">
        <v>75</v>
      </c>
      <c r="S290" s="165" t="s">
        <v>58</v>
      </c>
      <c r="T290" s="169" t="s">
        <v>59</v>
      </c>
      <c r="U290" s="169" t="s">
        <v>1255</v>
      </c>
      <c r="V290" s="169" t="s">
        <v>60</v>
      </c>
      <c r="W290" s="170">
        <v>44868</v>
      </c>
      <c r="X290" s="169">
        <v>1</v>
      </c>
      <c r="Y290" s="170">
        <f t="shared" si="90"/>
        <v>44869</v>
      </c>
      <c r="Z290" s="165" t="s">
        <v>61</v>
      </c>
      <c r="AB290" s="168">
        <f t="shared" si="80"/>
        <v>-44868</v>
      </c>
      <c r="AC290" s="167" t="str">
        <f t="shared" si="81"/>
        <v>OPORTUNA</v>
      </c>
      <c r="AD290" s="165" t="str">
        <f t="shared" si="82"/>
        <v>Cerrado</v>
      </c>
      <c r="AE290" s="248" t="s">
        <v>62</v>
      </c>
      <c r="AF290" s="169" t="s">
        <v>66</v>
      </c>
      <c r="AG290" s="165" t="s">
        <v>1256</v>
      </c>
      <c r="AH290" s="170">
        <v>44869</v>
      </c>
      <c r="AI290" s="165">
        <f t="shared" si="83"/>
        <v>11</v>
      </c>
      <c r="AJ290" s="166">
        <f t="shared" si="84"/>
        <v>1</v>
      </c>
      <c r="AK290" s="165" t="str">
        <f t="shared" si="91"/>
        <v>OPORTUNA</v>
      </c>
      <c r="AM290" s="165" t="str" cm="1">
        <f t="array" aca="1" ref="AM290" ca="1">_xlfn.IFS(AN290&lt;0,"Vencido",AN290=0,"Vence hoy",AN290&lt;4,"Por vencer",AN290&gt;3,"Pendiente")</f>
        <v>Vencido</v>
      </c>
      <c r="AN290" s="166">
        <f t="shared" ca="1" si="92"/>
        <v>-7</v>
      </c>
      <c r="AQ290" s="165">
        <f t="shared" si="85"/>
        <v>11</v>
      </c>
      <c r="AR290" s="165">
        <f t="shared" si="86"/>
        <v>2022</v>
      </c>
      <c r="AS290" s="184">
        <f t="shared" si="87"/>
        <v>3</v>
      </c>
    </row>
    <row r="291" spans="1:45" ht="25.5" customHeight="1">
      <c r="A291" s="165" t="str">
        <f t="shared" si="79"/>
        <v>AU-STD3496</v>
      </c>
      <c r="B291" s="164" t="s">
        <v>49</v>
      </c>
      <c r="C291" s="164" t="str">
        <f>IF(Q291=FILTROS!$G$2,"PT",IF(Q291=FILTROS!$G$3,"RC",IF(Q291=FILTROS!$G$4,"QJ",IF(Q291=FILTROS!$G$5,"FT",IF(Q291=FILTROS!$G$6,"STD","SIN ASIGNAR")))))</f>
        <v>STD</v>
      </c>
      <c r="D291" s="164">
        <v>3496</v>
      </c>
      <c r="E291" s="165" t="s">
        <v>9</v>
      </c>
      <c r="F291" s="165" t="s">
        <v>50</v>
      </c>
      <c r="G291" s="165" t="s">
        <v>1257</v>
      </c>
      <c r="H291" s="169" t="s">
        <v>51</v>
      </c>
      <c r="I291" s="169">
        <v>21949033</v>
      </c>
      <c r="J291" s="171" t="s">
        <v>1258</v>
      </c>
      <c r="K291" s="169">
        <v>91</v>
      </c>
      <c r="L291" s="169">
        <v>3124324443</v>
      </c>
      <c r="M291" s="223" t="s">
        <v>52</v>
      </c>
      <c r="N291" s="165" t="s">
        <v>53</v>
      </c>
      <c r="O291" s="209" t="s">
        <v>54</v>
      </c>
      <c r="P291" s="169" t="s">
        <v>55</v>
      </c>
      <c r="Q291" s="169" t="s">
        <v>56</v>
      </c>
      <c r="R291" s="169" t="s">
        <v>75</v>
      </c>
      <c r="S291" s="165" t="s">
        <v>58</v>
      </c>
      <c r="T291" s="169" t="s">
        <v>59</v>
      </c>
      <c r="U291" s="169" t="s">
        <v>1255</v>
      </c>
      <c r="V291" s="169" t="s">
        <v>60</v>
      </c>
      <c r="W291" s="170">
        <v>44868</v>
      </c>
      <c r="X291" s="169">
        <v>1</v>
      </c>
      <c r="Y291" s="170">
        <f t="shared" si="90"/>
        <v>44869</v>
      </c>
      <c r="Z291" s="165" t="s">
        <v>61</v>
      </c>
      <c r="AB291" s="168">
        <f t="shared" si="80"/>
        <v>-44868</v>
      </c>
      <c r="AC291" s="167" t="str">
        <f t="shared" si="81"/>
        <v>OPORTUNA</v>
      </c>
      <c r="AD291" s="165" t="str">
        <f t="shared" si="82"/>
        <v>Cerrado</v>
      </c>
      <c r="AE291" s="248" t="s">
        <v>62</v>
      </c>
      <c r="AF291" s="169" t="s">
        <v>65</v>
      </c>
      <c r="AG291" s="165" t="s">
        <v>1259</v>
      </c>
      <c r="AH291" s="170">
        <v>44869</v>
      </c>
      <c r="AI291" s="165">
        <f t="shared" si="83"/>
        <v>11</v>
      </c>
      <c r="AJ291" s="166">
        <f t="shared" si="84"/>
        <v>1</v>
      </c>
      <c r="AK291" s="165" t="str">
        <f t="shared" si="91"/>
        <v>OPORTUNA</v>
      </c>
      <c r="AM291" s="165" t="str" cm="1">
        <f t="array" aca="1" ref="AM291" ca="1">_xlfn.IFS(AN291&lt;0,"Vencido",AN291=0,"Vence hoy",AN291&lt;4,"Por vencer",AN291&gt;3,"Pendiente")</f>
        <v>Vencido</v>
      </c>
      <c r="AN291" s="166">
        <f t="shared" ca="1" si="92"/>
        <v>-7</v>
      </c>
      <c r="AQ291" s="165">
        <f t="shared" si="85"/>
        <v>11</v>
      </c>
      <c r="AR291" s="165">
        <f t="shared" si="86"/>
        <v>2022</v>
      </c>
      <c r="AS291" s="184">
        <f t="shared" si="87"/>
        <v>3</v>
      </c>
    </row>
    <row r="292" spans="1:45" ht="25.5" customHeight="1">
      <c r="A292" s="165" t="str">
        <f t="shared" si="79"/>
        <v>AU-STD3497</v>
      </c>
      <c r="B292" s="164" t="s">
        <v>49</v>
      </c>
      <c r="C292" s="164" t="str">
        <f>IF(Q292=FILTROS!$G$2,"PT",IF(Q292=FILTROS!$G$3,"RC",IF(Q292=FILTROS!$G$4,"QJ",IF(Q292=FILTROS!$G$5,"FT",IF(Q292=FILTROS!$G$6,"STD","SIN ASIGNAR")))))</f>
        <v>STD</v>
      </c>
      <c r="D292" s="164">
        <v>3497</v>
      </c>
      <c r="E292" s="165" t="s">
        <v>9</v>
      </c>
      <c r="F292" s="165" t="s">
        <v>50</v>
      </c>
      <c r="G292" s="165" t="s">
        <v>1260</v>
      </c>
      <c r="H292" s="169" t="s">
        <v>51</v>
      </c>
      <c r="I292" s="169">
        <v>1032367895</v>
      </c>
      <c r="J292" s="171" t="s">
        <v>1261</v>
      </c>
      <c r="K292" s="169">
        <v>36</v>
      </c>
      <c r="L292" s="169">
        <v>3212183804</v>
      </c>
      <c r="M292" s="223" t="s">
        <v>52</v>
      </c>
      <c r="N292" s="165" t="s">
        <v>53</v>
      </c>
      <c r="O292" s="209" t="s">
        <v>54</v>
      </c>
      <c r="P292" s="169" t="s">
        <v>55</v>
      </c>
      <c r="Q292" s="169" t="s">
        <v>56</v>
      </c>
      <c r="R292" s="169" t="s">
        <v>57</v>
      </c>
      <c r="S292" s="165" t="s">
        <v>58</v>
      </c>
      <c r="T292" s="169" t="s">
        <v>59</v>
      </c>
      <c r="U292" s="169" t="s">
        <v>1262</v>
      </c>
      <c r="V292" s="169" t="s">
        <v>60</v>
      </c>
      <c r="W292" s="170">
        <v>44868</v>
      </c>
      <c r="X292" s="169">
        <v>4</v>
      </c>
      <c r="Y292" s="170">
        <f t="shared" si="90"/>
        <v>44874</v>
      </c>
      <c r="Z292" s="165" t="s">
        <v>61</v>
      </c>
      <c r="AB292" s="168">
        <f t="shared" si="80"/>
        <v>-44868</v>
      </c>
      <c r="AC292" s="167" t="str">
        <f t="shared" si="81"/>
        <v>OPORTUNA</v>
      </c>
      <c r="AD292" s="165" t="str">
        <f t="shared" ca="1" si="82"/>
        <v>Vencido</v>
      </c>
      <c r="AE292" s="249" t="s">
        <v>62</v>
      </c>
      <c r="AF292" s="169" t="s">
        <v>66</v>
      </c>
      <c r="AI292" s="165">
        <f t="shared" si="83"/>
        <v>1</v>
      </c>
      <c r="AJ292" s="166">
        <f t="shared" si="84"/>
        <v>-44868</v>
      </c>
      <c r="AK292" s="165" t="str">
        <f t="shared" si="91"/>
        <v>OPORTUNA</v>
      </c>
      <c r="AM292" s="165" t="str" cm="1">
        <f t="array" aca="1" ref="AM292" ca="1">_xlfn.IFS(AN292&lt;0,"Vencido",AN292=0,"Vence hoy",AN292&lt;4,"Por vencer",AN292&gt;3,"Pendiente")</f>
        <v>Vencido</v>
      </c>
      <c r="AN292" s="166">
        <f t="shared" ca="1" si="92"/>
        <v>-2</v>
      </c>
      <c r="AQ292" s="165">
        <f t="shared" si="85"/>
        <v>11</v>
      </c>
      <c r="AR292" s="165">
        <f t="shared" si="86"/>
        <v>2022</v>
      </c>
      <c r="AS292" s="184">
        <f t="shared" si="87"/>
        <v>3</v>
      </c>
    </row>
    <row r="293" spans="1:45" ht="25.5" customHeight="1">
      <c r="A293" s="165" t="str">
        <f t="shared" si="79"/>
        <v>AU-STD3498</v>
      </c>
      <c r="B293" s="164" t="s">
        <v>49</v>
      </c>
      <c r="C293" s="164" t="str">
        <f>IF(Q293=FILTROS!$G$2,"PT",IF(Q293=FILTROS!$G$3,"RC",IF(Q293=FILTROS!$G$4,"QJ",IF(Q293=FILTROS!$G$5,"FT",IF(Q293=FILTROS!$G$6,"STD","SIN ASIGNAR")))))</f>
        <v>STD</v>
      </c>
      <c r="D293" s="164">
        <v>3498</v>
      </c>
      <c r="E293" s="165" t="s">
        <v>9</v>
      </c>
      <c r="F293" s="165" t="s">
        <v>50</v>
      </c>
      <c r="G293" s="165" t="s">
        <v>1263</v>
      </c>
      <c r="H293" s="169" t="s">
        <v>51</v>
      </c>
      <c r="I293" s="169">
        <v>1005253403</v>
      </c>
      <c r="J293" s="171" t="s">
        <v>1264</v>
      </c>
      <c r="K293" s="169">
        <v>22</v>
      </c>
      <c r="L293" s="169">
        <v>7032046</v>
      </c>
      <c r="M293" s="223" t="s">
        <v>52</v>
      </c>
      <c r="N293" s="165" t="s">
        <v>53</v>
      </c>
      <c r="O293" s="209" t="s">
        <v>54</v>
      </c>
      <c r="P293" s="169" t="s">
        <v>55</v>
      </c>
      <c r="Q293" s="169" t="s">
        <v>56</v>
      </c>
      <c r="R293" s="169" t="s">
        <v>57</v>
      </c>
      <c r="S293" s="165" t="s">
        <v>58</v>
      </c>
      <c r="T293" s="169" t="s">
        <v>59</v>
      </c>
      <c r="U293" s="169" t="s">
        <v>1265</v>
      </c>
      <c r="V293" s="169" t="s">
        <v>60</v>
      </c>
      <c r="W293" s="170">
        <v>44868</v>
      </c>
      <c r="X293" s="169">
        <v>4</v>
      </c>
      <c r="Y293" s="170">
        <f t="shared" si="90"/>
        <v>44874</v>
      </c>
      <c r="Z293" s="165" t="s">
        <v>61</v>
      </c>
      <c r="AB293" s="168">
        <f t="shared" si="80"/>
        <v>-44868</v>
      </c>
      <c r="AC293" s="167" t="str">
        <f t="shared" si="81"/>
        <v>OPORTUNA</v>
      </c>
      <c r="AD293" s="165" t="str">
        <f t="shared" ca="1" si="82"/>
        <v>Vencido</v>
      </c>
      <c r="AE293" s="249" t="s">
        <v>62</v>
      </c>
      <c r="AF293" s="169" t="s">
        <v>65</v>
      </c>
      <c r="AI293" s="165">
        <f t="shared" si="83"/>
        <v>1</v>
      </c>
      <c r="AJ293" s="166">
        <f t="shared" si="84"/>
        <v>-44868</v>
      </c>
      <c r="AK293" s="165" t="str">
        <f t="shared" si="91"/>
        <v>OPORTUNA</v>
      </c>
      <c r="AM293" s="165" t="str" cm="1">
        <f t="array" aca="1" ref="AM293" ca="1">_xlfn.IFS(AN293&lt;0,"Vencido",AN293=0,"Vence hoy",AN293&lt;4,"Por vencer",AN293&gt;3,"Pendiente")</f>
        <v>Vencido</v>
      </c>
      <c r="AN293" s="166">
        <f t="shared" ca="1" si="92"/>
        <v>-2</v>
      </c>
      <c r="AQ293" s="165">
        <f t="shared" si="85"/>
        <v>11</v>
      </c>
      <c r="AR293" s="165">
        <f t="shared" si="86"/>
        <v>2022</v>
      </c>
      <c r="AS293" s="184">
        <f t="shared" si="87"/>
        <v>3</v>
      </c>
    </row>
    <row r="294" spans="1:45" ht="25.5" customHeight="1">
      <c r="A294" s="165" t="str">
        <f t="shared" si="79"/>
        <v>AU-STD3499</v>
      </c>
      <c r="B294" s="164" t="s">
        <v>49</v>
      </c>
      <c r="C294" s="164" t="str">
        <f>IF(Q294=FILTROS!$G$2,"PT",IF(Q294=FILTROS!$G$3,"RC",IF(Q294=FILTROS!$G$4,"QJ",IF(Q294=FILTROS!$G$5,"FT",IF(Q294=FILTROS!$G$6,"STD","SIN ASIGNAR")))))</f>
        <v>STD</v>
      </c>
      <c r="D294" s="164">
        <v>3499</v>
      </c>
      <c r="E294" s="165" t="s">
        <v>9</v>
      </c>
      <c r="F294" s="165" t="s">
        <v>50</v>
      </c>
      <c r="G294" s="165" t="s">
        <v>1266</v>
      </c>
      <c r="H294" s="169" t="s">
        <v>51</v>
      </c>
      <c r="I294" s="169">
        <v>52896807</v>
      </c>
      <c r="J294" s="171" t="s">
        <v>1267</v>
      </c>
      <c r="K294" s="169">
        <v>41</v>
      </c>
      <c r="L294" s="169">
        <v>3143508582</v>
      </c>
      <c r="M294" s="223" t="s">
        <v>52</v>
      </c>
      <c r="N294" s="165" t="s">
        <v>53</v>
      </c>
      <c r="O294" s="209" t="s">
        <v>54</v>
      </c>
      <c r="P294" s="169" t="s">
        <v>55</v>
      </c>
      <c r="Q294" s="169" t="s">
        <v>56</v>
      </c>
      <c r="R294" s="169" t="s">
        <v>57</v>
      </c>
      <c r="S294" s="165" t="s">
        <v>58</v>
      </c>
      <c r="T294" s="169" t="s">
        <v>59</v>
      </c>
      <c r="U294" s="169" t="s">
        <v>1268</v>
      </c>
      <c r="V294" s="169" t="s">
        <v>60</v>
      </c>
      <c r="W294" s="170">
        <v>44868</v>
      </c>
      <c r="X294" s="169">
        <v>4</v>
      </c>
      <c r="Y294" s="170">
        <f t="shared" si="90"/>
        <v>44874</v>
      </c>
      <c r="Z294" s="165" t="s">
        <v>61</v>
      </c>
      <c r="AB294" s="168">
        <f t="shared" si="80"/>
        <v>-44868</v>
      </c>
      <c r="AC294" s="167" t="str">
        <f t="shared" si="81"/>
        <v>OPORTUNA</v>
      </c>
      <c r="AD294" s="165" t="str">
        <f t="shared" ca="1" si="82"/>
        <v>Vencido</v>
      </c>
      <c r="AE294" s="249" t="s">
        <v>62</v>
      </c>
      <c r="AF294" s="169" t="s">
        <v>66</v>
      </c>
      <c r="AI294" s="165">
        <f t="shared" si="83"/>
        <v>1</v>
      </c>
      <c r="AJ294" s="166">
        <f t="shared" si="84"/>
        <v>-44868</v>
      </c>
      <c r="AK294" s="165" t="str">
        <f t="shared" si="91"/>
        <v>OPORTUNA</v>
      </c>
      <c r="AM294" s="165" t="str" cm="1">
        <f t="array" aca="1" ref="AM294" ca="1">_xlfn.IFS(AN294&lt;0,"Vencido",AN294=0,"Vence hoy",AN294&lt;4,"Por vencer",AN294&gt;3,"Pendiente")</f>
        <v>Vencido</v>
      </c>
      <c r="AN294" s="166">
        <f t="shared" ca="1" si="92"/>
        <v>-2</v>
      </c>
      <c r="AQ294" s="165">
        <f t="shared" si="85"/>
        <v>11</v>
      </c>
      <c r="AR294" s="165">
        <f t="shared" si="86"/>
        <v>2022</v>
      </c>
      <c r="AS294" s="184">
        <f t="shared" si="87"/>
        <v>3</v>
      </c>
    </row>
    <row r="295" spans="1:45" ht="25.5" customHeight="1">
      <c r="A295" s="165" t="str">
        <f t="shared" si="79"/>
        <v>AU-STD3500</v>
      </c>
      <c r="B295" s="164" t="s">
        <v>49</v>
      </c>
      <c r="C295" s="164" t="str">
        <f>IF(Q295=FILTROS!$G$2,"PT",IF(Q295=FILTROS!$G$3,"RC",IF(Q295=FILTROS!$G$4,"QJ",IF(Q295=FILTROS!$G$5,"FT",IF(Q295=FILTROS!$G$6,"STD","SIN ASIGNAR")))))</f>
        <v>STD</v>
      </c>
      <c r="D295" s="164">
        <v>3500</v>
      </c>
      <c r="E295" s="165" t="s">
        <v>9</v>
      </c>
      <c r="F295" s="165" t="s">
        <v>50</v>
      </c>
      <c r="G295" s="165" t="s">
        <v>1269</v>
      </c>
      <c r="H295" s="169" t="s">
        <v>51</v>
      </c>
      <c r="I295" s="169">
        <v>1022344156</v>
      </c>
      <c r="J295" s="171" t="s">
        <v>1270</v>
      </c>
      <c r="K295" s="169">
        <v>34</v>
      </c>
      <c r="L295" s="169">
        <v>3227666310</v>
      </c>
      <c r="M295" s="223" t="s">
        <v>52</v>
      </c>
      <c r="N295" s="165" t="s">
        <v>53</v>
      </c>
      <c r="O295" s="209" t="s">
        <v>54</v>
      </c>
      <c r="P295" s="169" t="s">
        <v>55</v>
      </c>
      <c r="Q295" s="169" t="s">
        <v>56</v>
      </c>
      <c r="R295" s="169" t="s">
        <v>57</v>
      </c>
      <c r="S295" s="165" t="s">
        <v>58</v>
      </c>
      <c r="T295" s="169" t="s">
        <v>59</v>
      </c>
      <c r="U295" s="169" t="s">
        <v>1255</v>
      </c>
      <c r="V295" s="169" t="s">
        <v>60</v>
      </c>
      <c r="W295" s="170">
        <v>44868</v>
      </c>
      <c r="X295" s="169">
        <v>3</v>
      </c>
      <c r="Y295" s="170">
        <f t="shared" si="90"/>
        <v>44873</v>
      </c>
      <c r="Z295" s="165" t="s">
        <v>61</v>
      </c>
      <c r="AB295" s="168">
        <f t="shared" si="80"/>
        <v>-44868</v>
      </c>
      <c r="AC295" s="167" t="str">
        <f t="shared" si="81"/>
        <v>OPORTUNA</v>
      </c>
      <c r="AD295" s="165" t="str">
        <f t="shared" ca="1" si="82"/>
        <v>Vencido</v>
      </c>
      <c r="AE295" s="249" t="s">
        <v>62</v>
      </c>
      <c r="AF295" s="169" t="s">
        <v>65</v>
      </c>
      <c r="AI295" s="165">
        <f t="shared" si="83"/>
        <v>1</v>
      </c>
      <c r="AJ295" s="166">
        <f t="shared" si="84"/>
        <v>-44868</v>
      </c>
      <c r="AK295" s="165" t="str">
        <f t="shared" si="91"/>
        <v>OPORTUNA</v>
      </c>
      <c r="AM295" s="165" t="str" cm="1">
        <f t="array" aca="1" ref="AM295" ca="1">_xlfn.IFS(AN295&lt;0,"Vencido",AN295=0,"Vence hoy",AN295&lt;4,"Por vencer",AN295&gt;3,"Pendiente")</f>
        <v>Vencido</v>
      </c>
      <c r="AN295" s="166">
        <f t="shared" ca="1" si="92"/>
        <v>-3</v>
      </c>
      <c r="AQ295" s="165">
        <f t="shared" si="85"/>
        <v>11</v>
      </c>
      <c r="AR295" s="165">
        <f t="shared" si="86"/>
        <v>2022</v>
      </c>
      <c r="AS295" s="184">
        <f t="shared" si="87"/>
        <v>3</v>
      </c>
    </row>
    <row r="296" spans="1:45" ht="25.5" customHeight="1">
      <c r="A296" s="165" t="str">
        <f t="shared" si="79"/>
        <v>AU-PT3502</v>
      </c>
      <c r="B296" s="164" t="s">
        <v>49</v>
      </c>
      <c r="C296" s="164" t="str">
        <f>IF(Q296=FILTROS!$G$2,"PT",IF(Q296=FILTROS!$G$3,"RC",IF(Q296=FILTROS!$G$4,"QJ",IF(Q296=FILTROS!$G$5,"FT",IF(Q296=FILTROS!$G$6,"STD","SIN ASIGNAR")))))</f>
        <v>PT</v>
      </c>
      <c r="D296" s="164">
        <v>3502</v>
      </c>
      <c r="E296" s="165" t="s">
        <v>9</v>
      </c>
      <c r="F296" s="165" t="s">
        <v>92</v>
      </c>
      <c r="H296" s="169" t="s">
        <v>51</v>
      </c>
      <c r="I296" s="169">
        <v>41616061</v>
      </c>
      <c r="J296" s="171" t="s">
        <v>1271</v>
      </c>
      <c r="K296" s="169">
        <v>69</v>
      </c>
      <c r="L296" s="169">
        <v>3183392621</v>
      </c>
      <c r="M296" s="230" t="s">
        <v>1272</v>
      </c>
      <c r="N296" s="165" t="s">
        <v>53</v>
      </c>
      <c r="O296" s="209" t="s">
        <v>54</v>
      </c>
      <c r="P296" s="169" t="s">
        <v>55</v>
      </c>
      <c r="Q296" s="169" t="s">
        <v>84</v>
      </c>
      <c r="R296" s="169" t="s">
        <v>57</v>
      </c>
      <c r="S296" s="165" t="s">
        <v>85</v>
      </c>
      <c r="T296" s="169" t="s">
        <v>86</v>
      </c>
      <c r="U296" s="169" t="s">
        <v>1273</v>
      </c>
      <c r="V296" s="169" t="s">
        <v>60</v>
      </c>
      <c r="W296" s="170">
        <v>44868</v>
      </c>
      <c r="X296" s="169">
        <v>3</v>
      </c>
      <c r="Y296" s="170">
        <f t="shared" si="90"/>
        <v>44873</v>
      </c>
      <c r="Z296" s="165" t="s">
        <v>61</v>
      </c>
      <c r="AB296" s="168">
        <f t="shared" si="80"/>
        <v>-44868</v>
      </c>
      <c r="AC296" s="167" t="str">
        <f t="shared" si="81"/>
        <v>OPORTUNA</v>
      </c>
      <c r="AD296" s="165" t="str">
        <f t="shared" ca="1" si="82"/>
        <v>Vencido</v>
      </c>
      <c r="AE296" s="248" t="s">
        <v>71</v>
      </c>
      <c r="AF296" s="169" t="s">
        <v>87</v>
      </c>
      <c r="AI296" s="165">
        <f t="shared" si="83"/>
        <v>1</v>
      </c>
      <c r="AJ296" s="166">
        <f t="shared" si="84"/>
        <v>-44868</v>
      </c>
      <c r="AK296" s="165" t="str">
        <f t="shared" si="91"/>
        <v>OPORTUNA</v>
      </c>
      <c r="AM296" s="165" t="str" cm="1">
        <f t="array" aca="1" ref="AM296" ca="1">_xlfn.IFS(AN296&lt;0,"Vencido",AN296=0,"Vence hoy",AN296&lt;4,"Por vencer",AN296&gt;3,"Pendiente")</f>
        <v>Vencido</v>
      </c>
      <c r="AN296" s="166">
        <f t="shared" ca="1" si="92"/>
        <v>-3</v>
      </c>
      <c r="AQ296" s="165">
        <f t="shared" si="85"/>
        <v>11</v>
      </c>
      <c r="AR296" s="165">
        <f t="shared" si="86"/>
        <v>2022</v>
      </c>
      <c r="AS296" s="184">
        <f t="shared" si="87"/>
        <v>3</v>
      </c>
    </row>
    <row r="297" spans="1:45" ht="25.5" customHeight="1">
      <c r="A297" s="165" t="str">
        <f t="shared" si="79"/>
        <v>AU-STD3503</v>
      </c>
      <c r="B297" s="164" t="s">
        <v>49</v>
      </c>
      <c r="C297" s="164" t="str">
        <f>IF(Q297=FILTROS!$G$2,"PT",IF(Q297=FILTROS!$G$3,"RC",IF(Q297=FILTROS!$G$4,"QJ",IF(Q297=FILTROS!$G$5,"FT",IF(Q297=FILTROS!$G$6,"STD","SIN ASIGNAR")))))</f>
        <v>STD</v>
      </c>
      <c r="D297" s="164">
        <v>3503</v>
      </c>
      <c r="E297" s="165" t="s">
        <v>9</v>
      </c>
      <c r="F297" s="165" t="s">
        <v>92</v>
      </c>
      <c r="H297" s="169" t="s">
        <v>51</v>
      </c>
      <c r="I297" s="169">
        <v>20165183</v>
      </c>
      <c r="J297" s="171" t="s">
        <v>1274</v>
      </c>
      <c r="K297" s="169">
        <v>86</v>
      </c>
      <c r="L297" s="169">
        <v>3123721753</v>
      </c>
      <c r="M297" s="230" t="s">
        <v>289</v>
      </c>
      <c r="N297" s="165" t="s">
        <v>146</v>
      </c>
      <c r="O297" s="209" t="s">
        <v>54</v>
      </c>
      <c r="P297" s="169" t="s">
        <v>55</v>
      </c>
      <c r="Q297" s="169" t="s">
        <v>56</v>
      </c>
      <c r="R297" s="169" t="s">
        <v>57</v>
      </c>
      <c r="S297" s="165" t="s">
        <v>58</v>
      </c>
      <c r="T297" s="169" t="s">
        <v>178</v>
      </c>
      <c r="U297" s="165" t="s">
        <v>1275</v>
      </c>
      <c r="V297" s="169" t="s">
        <v>60</v>
      </c>
      <c r="W297" s="170">
        <v>44868</v>
      </c>
      <c r="X297" s="169">
        <v>3</v>
      </c>
      <c r="Y297" s="170">
        <f t="shared" si="90"/>
        <v>44873</v>
      </c>
      <c r="Z297" s="165" t="s">
        <v>61</v>
      </c>
      <c r="AB297" s="168">
        <f t="shared" si="80"/>
        <v>-44868</v>
      </c>
      <c r="AC297" s="167" t="str">
        <f t="shared" si="81"/>
        <v>OPORTUNA</v>
      </c>
      <c r="AD297" s="165" t="str">
        <f t="shared" ca="1" si="82"/>
        <v>Vencido</v>
      </c>
      <c r="AE297" s="249" t="s">
        <v>62</v>
      </c>
      <c r="AF297" s="169" t="s">
        <v>66</v>
      </c>
      <c r="AI297" s="165">
        <f t="shared" si="83"/>
        <v>1</v>
      </c>
      <c r="AJ297" s="166">
        <f t="shared" si="84"/>
        <v>-44868</v>
      </c>
      <c r="AK297" s="165" t="str">
        <f t="shared" si="91"/>
        <v>OPORTUNA</v>
      </c>
      <c r="AM297" s="165" t="str" cm="1">
        <f t="array" aca="1" ref="AM297" ca="1">_xlfn.IFS(AN297&lt;0,"Vencido",AN297=0,"Vence hoy",AN297&lt;4,"Por vencer",AN297&gt;3,"Pendiente")</f>
        <v>Vencido</v>
      </c>
      <c r="AN297" s="166">
        <f t="shared" ca="1" si="92"/>
        <v>-3</v>
      </c>
      <c r="AQ297" s="165">
        <f t="shared" si="85"/>
        <v>11</v>
      </c>
      <c r="AR297" s="165">
        <f t="shared" si="86"/>
        <v>2022</v>
      </c>
      <c r="AS297" s="184">
        <f t="shared" si="87"/>
        <v>3</v>
      </c>
    </row>
    <row r="298" spans="1:45" ht="25.5" customHeight="1">
      <c r="A298" s="165" t="str">
        <f t="shared" si="79"/>
        <v>AU-STD3504</v>
      </c>
      <c r="B298" s="164" t="s">
        <v>49</v>
      </c>
      <c r="C298" s="164" t="str">
        <f>IF(Q298=FILTROS!$G$2,"PT",IF(Q298=FILTROS!$G$3,"RC",IF(Q298=FILTROS!$G$4,"QJ",IF(Q298=FILTROS!$G$5,"FT",IF(Q298=FILTROS!$G$6,"STD","SIN ASIGNAR")))))</f>
        <v>STD</v>
      </c>
      <c r="D298" s="164">
        <v>3504</v>
      </c>
      <c r="E298" s="165" t="s">
        <v>9</v>
      </c>
      <c r="F298" s="165" t="s">
        <v>50</v>
      </c>
      <c r="G298" s="224" t="s">
        <v>1276</v>
      </c>
      <c r="H298" s="169" t="s">
        <v>51</v>
      </c>
      <c r="I298" s="169">
        <v>51890683</v>
      </c>
      <c r="J298" s="171" t="s">
        <v>1277</v>
      </c>
      <c r="K298" s="169">
        <v>54</v>
      </c>
      <c r="L298" s="169">
        <v>3118919944</v>
      </c>
      <c r="M298" s="223" t="s">
        <v>52</v>
      </c>
      <c r="N298" s="165" t="s">
        <v>53</v>
      </c>
      <c r="O298" s="209" t="s">
        <v>54</v>
      </c>
      <c r="P298" s="169" t="s">
        <v>55</v>
      </c>
      <c r="Q298" s="169" t="s">
        <v>56</v>
      </c>
      <c r="R298" s="169" t="s">
        <v>57</v>
      </c>
      <c r="S298" s="165" t="s">
        <v>58</v>
      </c>
      <c r="T298" s="169" t="s">
        <v>59</v>
      </c>
      <c r="U298" s="165" t="s">
        <v>1278</v>
      </c>
      <c r="V298" s="169" t="s">
        <v>60</v>
      </c>
      <c r="W298" s="170">
        <v>44868</v>
      </c>
      <c r="X298" s="169">
        <v>3</v>
      </c>
      <c r="Y298" s="170">
        <f t="shared" si="90"/>
        <v>44873</v>
      </c>
      <c r="Z298" s="165" t="s">
        <v>61</v>
      </c>
      <c r="AB298" s="168">
        <f t="shared" si="80"/>
        <v>-44868</v>
      </c>
      <c r="AC298" s="167" t="str">
        <f t="shared" si="81"/>
        <v>OPORTUNA</v>
      </c>
      <c r="AD298" s="165" t="str">
        <f t="shared" ca="1" si="82"/>
        <v>Vencido</v>
      </c>
      <c r="AE298" s="249" t="s">
        <v>62</v>
      </c>
      <c r="AF298" s="169" t="s">
        <v>65</v>
      </c>
      <c r="AI298" s="165">
        <f t="shared" si="83"/>
        <v>1</v>
      </c>
      <c r="AJ298" s="166">
        <f t="shared" si="84"/>
        <v>-44868</v>
      </c>
      <c r="AK298" s="165" t="str">
        <f t="shared" si="91"/>
        <v>OPORTUNA</v>
      </c>
      <c r="AM298" s="165" t="str" cm="1">
        <f t="array" aca="1" ref="AM298" ca="1">_xlfn.IFS(AN298&lt;0,"Vencido",AN298=0,"Vence hoy",AN298&lt;4,"Por vencer",AN298&gt;3,"Pendiente")</f>
        <v>Vencido</v>
      </c>
      <c r="AN298" s="166">
        <f t="shared" ca="1" si="92"/>
        <v>-3</v>
      </c>
      <c r="AQ298" s="165">
        <f t="shared" si="85"/>
        <v>11</v>
      </c>
      <c r="AR298" s="165">
        <f t="shared" si="86"/>
        <v>2022</v>
      </c>
      <c r="AS298" s="184">
        <f t="shared" si="87"/>
        <v>3</v>
      </c>
    </row>
    <row r="299" spans="1:45" ht="25.5" customHeight="1">
      <c r="A299" s="165" t="str">
        <f t="shared" si="79"/>
        <v>AU-STD3505</v>
      </c>
      <c r="B299" s="164" t="s">
        <v>49</v>
      </c>
      <c r="C299" s="164" t="str">
        <f>IF(Q299=FILTROS!$G$2,"PT",IF(Q299=FILTROS!$G$3,"RC",IF(Q299=FILTROS!$G$4,"QJ",IF(Q299=FILTROS!$G$5,"FT",IF(Q299=FILTROS!$G$6,"STD","SIN ASIGNAR")))))</f>
        <v>STD</v>
      </c>
      <c r="D299" s="164">
        <v>3505</v>
      </c>
      <c r="E299" s="165" t="s">
        <v>9</v>
      </c>
      <c r="F299" s="165" t="s">
        <v>50</v>
      </c>
      <c r="G299" s="224" t="s">
        <v>1279</v>
      </c>
      <c r="H299" s="169" t="s">
        <v>51</v>
      </c>
      <c r="I299" s="169">
        <v>80207889</v>
      </c>
      <c r="J299" s="171" t="s">
        <v>1280</v>
      </c>
      <c r="K299" s="169">
        <v>40</v>
      </c>
      <c r="L299" s="169">
        <v>3108050153</v>
      </c>
      <c r="M299" s="223" t="s">
        <v>52</v>
      </c>
      <c r="N299" s="165" t="s">
        <v>53</v>
      </c>
      <c r="O299" s="209" t="s">
        <v>54</v>
      </c>
      <c r="P299" s="169" t="s">
        <v>55</v>
      </c>
      <c r="Q299" s="169" t="s">
        <v>56</v>
      </c>
      <c r="R299" s="169" t="s">
        <v>57</v>
      </c>
      <c r="S299" s="165" t="s">
        <v>58</v>
      </c>
      <c r="T299" s="169" t="s">
        <v>59</v>
      </c>
      <c r="U299" s="169" t="s">
        <v>1255</v>
      </c>
      <c r="V299" s="169" t="s">
        <v>60</v>
      </c>
      <c r="W299" s="170">
        <v>44868</v>
      </c>
      <c r="X299" s="169">
        <v>3</v>
      </c>
      <c r="Y299" s="170">
        <f t="shared" si="90"/>
        <v>44873</v>
      </c>
      <c r="Z299" s="165" t="s">
        <v>61</v>
      </c>
      <c r="AB299" s="168">
        <f t="shared" si="80"/>
        <v>-44868</v>
      </c>
      <c r="AC299" s="167" t="str">
        <f t="shared" si="81"/>
        <v>OPORTUNA</v>
      </c>
      <c r="AD299" s="165" t="str">
        <f t="shared" ca="1" si="82"/>
        <v>Vencido</v>
      </c>
      <c r="AE299" s="249" t="s">
        <v>62</v>
      </c>
      <c r="AF299" s="169" t="s">
        <v>66</v>
      </c>
      <c r="AI299" s="165">
        <f t="shared" si="83"/>
        <v>1</v>
      </c>
      <c r="AJ299" s="166">
        <f t="shared" si="84"/>
        <v>-44868</v>
      </c>
      <c r="AK299" s="165" t="str">
        <f t="shared" si="91"/>
        <v>OPORTUNA</v>
      </c>
      <c r="AM299" s="165" t="str" cm="1">
        <f t="array" aca="1" ref="AM299" ca="1">_xlfn.IFS(AN299&lt;0,"Vencido",AN299=0,"Vence hoy",AN299&lt;4,"Por vencer",AN299&gt;3,"Pendiente")</f>
        <v>Vencido</v>
      </c>
      <c r="AN299" s="166">
        <f t="shared" ca="1" si="92"/>
        <v>-3</v>
      </c>
      <c r="AQ299" s="165">
        <f t="shared" si="85"/>
        <v>11</v>
      </c>
      <c r="AR299" s="165">
        <f t="shared" si="86"/>
        <v>2022</v>
      </c>
      <c r="AS299" s="184">
        <f t="shared" si="87"/>
        <v>3</v>
      </c>
    </row>
    <row r="300" spans="1:45" ht="25.5" customHeight="1">
      <c r="A300" s="165" t="str">
        <f t="shared" si="79"/>
        <v>AU-STD3507</v>
      </c>
      <c r="B300" s="164" t="s">
        <v>49</v>
      </c>
      <c r="C300" s="164" t="str">
        <f>IF(Q300=FILTROS!$G$2,"PT",IF(Q300=FILTROS!$G$3,"RC",IF(Q300=FILTROS!$G$4,"QJ",IF(Q300=FILTROS!$G$5,"FT",IF(Q300=FILTROS!$G$6,"STD","SIN ASIGNAR")))))</f>
        <v>STD</v>
      </c>
      <c r="D300" s="164">
        <v>3507</v>
      </c>
      <c r="E300" s="165" t="s">
        <v>9</v>
      </c>
      <c r="F300" s="165" t="s">
        <v>50</v>
      </c>
      <c r="G300" s="224" t="s">
        <v>1284</v>
      </c>
      <c r="H300" s="169" t="s">
        <v>51</v>
      </c>
      <c r="I300" s="169">
        <v>79792511</v>
      </c>
      <c r="J300" s="171" t="s">
        <v>244</v>
      </c>
      <c r="K300" s="169">
        <v>45</v>
      </c>
      <c r="L300" s="169">
        <v>3153516271</v>
      </c>
      <c r="M300" s="223" t="s">
        <v>52</v>
      </c>
      <c r="N300" s="165" t="s">
        <v>53</v>
      </c>
      <c r="O300" s="209" t="s">
        <v>54</v>
      </c>
      <c r="P300" s="169" t="s">
        <v>55</v>
      </c>
      <c r="Q300" s="169" t="s">
        <v>56</v>
      </c>
      <c r="R300" s="169" t="s">
        <v>57</v>
      </c>
      <c r="S300" s="165" t="s">
        <v>58</v>
      </c>
      <c r="T300" s="169" t="s">
        <v>59</v>
      </c>
      <c r="U300" s="169" t="s">
        <v>1285</v>
      </c>
      <c r="V300" s="169" t="s">
        <v>60</v>
      </c>
      <c r="W300" s="170">
        <v>44868</v>
      </c>
      <c r="X300" s="169">
        <v>3</v>
      </c>
      <c r="Y300" s="170">
        <f t="shared" si="90"/>
        <v>44873</v>
      </c>
      <c r="Z300" s="165" t="s">
        <v>61</v>
      </c>
      <c r="AB300" s="168">
        <f t="shared" si="80"/>
        <v>-44868</v>
      </c>
      <c r="AC300" s="167" t="str">
        <f t="shared" si="81"/>
        <v>OPORTUNA</v>
      </c>
      <c r="AD300" s="165" t="str">
        <f t="shared" ca="1" si="82"/>
        <v>Vencido</v>
      </c>
      <c r="AE300" s="249" t="s">
        <v>62</v>
      </c>
      <c r="AF300" s="169" t="s">
        <v>66</v>
      </c>
      <c r="AI300" s="165">
        <f t="shared" si="83"/>
        <v>1</v>
      </c>
      <c r="AJ300" s="166">
        <f t="shared" si="84"/>
        <v>-44868</v>
      </c>
      <c r="AK300" s="165" t="str">
        <f t="shared" si="91"/>
        <v>OPORTUNA</v>
      </c>
      <c r="AM300" s="165" t="str" cm="1">
        <f t="array" aca="1" ref="AM300" ca="1">_xlfn.IFS(AN300&lt;0,"Vencido",AN300=0,"Vence hoy",AN300&lt;4,"Por vencer",AN300&gt;3,"Pendiente")</f>
        <v>Vencido</v>
      </c>
      <c r="AN300" s="166">
        <f t="shared" ca="1" si="92"/>
        <v>-3</v>
      </c>
      <c r="AQ300" s="165">
        <f t="shared" si="85"/>
        <v>11</v>
      </c>
      <c r="AR300" s="165">
        <f t="shared" si="86"/>
        <v>2022</v>
      </c>
      <c r="AS300" s="184">
        <f t="shared" si="87"/>
        <v>3</v>
      </c>
    </row>
    <row r="301" spans="1:45" ht="25.5" customHeight="1">
      <c r="A301" s="165" t="str">
        <f t="shared" si="79"/>
        <v>AU-STD3508</v>
      </c>
      <c r="B301" s="164" t="s">
        <v>49</v>
      </c>
      <c r="C301" s="164" t="str">
        <f>IF(Q301=FILTROS!$G$2,"PT",IF(Q301=FILTROS!$G$3,"RC",IF(Q301=FILTROS!$G$4,"QJ",IF(Q301=FILTROS!$G$5,"FT",IF(Q301=FILTROS!$G$6,"STD","SIN ASIGNAR")))))</f>
        <v>STD</v>
      </c>
      <c r="D301" s="164">
        <v>3508</v>
      </c>
      <c r="E301" s="165" t="s">
        <v>9</v>
      </c>
      <c r="F301" s="165" t="s">
        <v>50</v>
      </c>
      <c r="G301" s="224" t="s">
        <v>1286</v>
      </c>
      <c r="H301" s="169" t="s">
        <v>51</v>
      </c>
      <c r="I301" s="169">
        <v>20704221</v>
      </c>
      <c r="J301" s="171" t="s">
        <v>245</v>
      </c>
      <c r="K301" s="169">
        <v>71</v>
      </c>
      <c r="L301" s="169">
        <v>3222140263</v>
      </c>
      <c r="M301" s="223" t="s">
        <v>52</v>
      </c>
      <c r="N301" s="165" t="s">
        <v>53</v>
      </c>
      <c r="O301" s="209" t="s">
        <v>54</v>
      </c>
      <c r="P301" s="169" t="s">
        <v>55</v>
      </c>
      <c r="Q301" s="169" t="s">
        <v>56</v>
      </c>
      <c r="R301" s="169" t="s">
        <v>57</v>
      </c>
      <c r="S301" s="165" t="s">
        <v>58</v>
      </c>
      <c r="T301" s="169" t="s">
        <v>59</v>
      </c>
      <c r="U301" s="169" t="s">
        <v>1287</v>
      </c>
      <c r="V301" s="169" t="s">
        <v>60</v>
      </c>
      <c r="W301" s="170">
        <v>44868</v>
      </c>
      <c r="X301" s="169">
        <v>3</v>
      </c>
      <c r="Y301" s="170">
        <f t="shared" si="90"/>
        <v>44873</v>
      </c>
      <c r="Z301" s="165" t="s">
        <v>61</v>
      </c>
      <c r="AB301" s="168">
        <f t="shared" si="80"/>
        <v>-44868</v>
      </c>
      <c r="AC301" s="167" t="str">
        <f t="shared" si="81"/>
        <v>OPORTUNA</v>
      </c>
      <c r="AD301" s="165" t="str">
        <f t="shared" ca="1" si="82"/>
        <v>Vencido</v>
      </c>
      <c r="AE301" s="249" t="s">
        <v>62</v>
      </c>
      <c r="AF301" s="169" t="s">
        <v>66</v>
      </c>
      <c r="AI301" s="165">
        <f t="shared" si="83"/>
        <v>1</v>
      </c>
      <c r="AJ301" s="166">
        <f t="shared" si="84"/>
        <v>-44868</v>
      </c>
      <c r="AK301" s="165" t="str">
        <f t="shared" si="91"/>
        <v>OPORTUNA</v>
      </c>
      <c r="AM301" s="165" t="str" cm="1">
        <f t="array" aca="1" ref="AM301" ca="1">_xlfn.IFS(AN301&lt;0,"Vencido",AN301=0,"Vence hoy",AN301&lt;4,"Por vencer",AN301&gt;3,"Pendiente")</f>
        <v>Vencido</v>
      </c>
      <c r="AN301" s="166">
        <f t="shared" ca="1" si="92"/>
        <v>-3</v>
      </c>
      <c r="AQ301" s="165">
        <f t="shared" si="85"/>
        <v>11</v>
      </c>
      <c r="AR301" s="165">
        <f t="shared" si="86"/>
        <v>2022</v>
      </c>
      <c r="AS301" s="184">
        <f t="shared" si="87"/>
        <v>3</v>
      </c>
    </row>
    <row r="302" spans="1:45" ht="25.5" customHeight="1">
      <c r="A302" s="165" t="str">
        <f t="shared" si="79"/>
        <v>AU-STD3509</v>
      </c>
      <c r="B302" s="164" t="s">
        <v>49</v>
      </c>
      <c r="C302" s="164" t="str">
        <f>IF(Q302=FILTROS!$G$2,"PT",IF(Q302=FILTROS!$G$3,"RC",IF(Q302=FILTROS!$G$4,"QJ",IF(Q302=FILTROS!$G$5,"FT",IF(Q302=FILTROS!$G$6,"STD","SIN ASIGNAR")))))</f>
        <v>STD</v>
      </c>
      <c r="D302" s="164">
        <v>3509</v>
      </c>
      <c r="E302" s="165" t="s">
        <v>9</v>
      </c>
      <c r="F302" s="165" t="s">
        <v>50</v>
      </c>
      <c r="G302" s="224" t="s">
        <v>1288</v>
      </c>
      <c r="H302" s="169" t="s">
        <v>51</v>
      </c>
      <c r="I302" s="169">
        <v>46662071</v>
      </c>
      <c r="J302" s="171" t="s">
        <v>1289</v>
      </c>
      <c r="K302" s="169">
        <v>57</v>
      </c>
      <c r="L302" s="169">
        <v>3134797742</v>
      </c>
      <c r="M302" s="223" t="s">
        <v>52</v>
      </c>
      <c r="N302" s="165" t="s">
        <v>53</v>
      </c>
      <c r="O302" s="209" t="s">
        <v>67</v>
      </c>
      <c r="P302" s="169" t="s">
        <v>109</v>
      </c>
      <c r="Q302" s="169" t="s">
        <v>56</v>
      </c>
      <c r="R302" s="169" t="s">
        <v>57</v>
      </c>
      <c r="S302" s="165" t="s">
        <v>58</v>
      </c>
      <c r="T302" s="169" t="s">
        <v>59</v>
      </c>
      <c r="U302" s="169" t="s">
        <v>1290</v>
      </c>
      <c r="V302" s="169" t="s">
        <v>60</v>
      </c>
      <c r="W302" s="170">
        <v>44868</v>
      </c>
      <c r="X302" s="169">
        <v>1</v>
      </c>
      <c r="Y302" s="170">
        <f t="shared" ref="Y302:Y318" si="93">WORKDAY.INTL(W302,X302,1)</f>
        <v>44869</v>
      </c>
      <c r="Z302" s="165" t="s">
        <v>70</v>
      </c>
      <c r="AA302" s="170">
        <v>44869</v>
      </c>
      <c r="AB302" s="168">
        <f t="shared" si="80"/>
        <v>1</v>
      </c>
      <c r="AC302" s="167" t="str">
        <f t="shared" si="81"/>
        <v>OPORTUNA</v>
      </c>
      <c r="AD302" s="165" t="e">
        <f t="shared" si="82"/>
        <v>#REF!</v>
      </c>
      <c r="AE302" s="249" t="s">
        <v>62</v>
      </c>
      <c r="AF302" s="169" t="s">
        <v>65</v>
      </c>
      <c r="AI302" s="165">
        <f t="shared" si="83"/>
        <v>1</v>
      </c>
      <c r="AJ302" s="166">
        <f t="shared" si="84"/>
        <v>-44868</v>
      </c>
      <c r="AK302" s="165" t="e">
        <f>IF(Y302&gt;=AH302,#REF!,#REF!)</f>
        <v>#REF!</v>
      </c>
      <c r="AM302" s="165" t="e" cm="1">
        <f t="array" ref="AM302">_xlfn.IFS(AN302&lt;0,"Vencido",AN302=0,"Vence hoy",AN302&lt;4,"Por vencer",AN302&gt;3,"Pendiente")</f>
        <v>#REF!</v>
      </c>
      <c r="AN302" s="166" t="e">
        <f>Y302-#REF!</f>
        <v>#REF!</v>
      </c>
      <c r="AQ302" s="165">
        <f t="shared" si="85"/>
        <v>11</v>
      </c>
      <c r="AR302" s="165">
        <f t="shared" si="86"/>
        <v>2022</v>
      </c>
      <c r="AS302" s="184">
        <f t="shared" si="87"/>
        <v>3</v>
      </c>
    </row>
    <row r="303" spans="1:45" ht="25.5" customHeight="1">
      <c r="A303" s="165" t="str">
        <f t="shared" si="79"/>
        <v>AU-STD3510</v>
      </c>
      <c r="B303" s="164" t="s">
        <v>49</v>
      </c>
      <c r="C303" s="164" t="str">
        <f>IF(Q303=FILTROS!$G$2,"PT",IF(Q303=FILTROS!$G$3,"RC",IF(Q303=FILTROS!$G$4,"QJ",IF(Q303=FILTROS!$G$5,"FT",IF(Q303=FILTROS!$G$6,"STD","SIN ASIGNAR")))))</f>
        <v>STD</v>
      </c>
      <c r="D303" s="164">
        <v>3510</v>
      </c>
      <c r="E303" s="165" t="s">
        <v>9</v>
      </c>
      <c r="F303" s="165" t="s">
        <v>50</v>
      </c>
      <c r="G303" s="224" t="s">
        <v>1291</v>
      </c>
      <c r="H303" s="169" t="s">
        <v>51</v>
      </c>
      <c r="I303" s="169">
        <v>79970317</v>
      </c>
      <c r="J303" s="171" t="s">
        <v>1292</v>
      </c>
      <c r="K303" s="169">
        <v>53</v>
      </c>
      <c r="L303" s="169">
        <v>3144656767</v>
      </c>
      <c r="M303" s="223" t="s">
        <v>52</v>
      </c>
      <c r="N303" s="165" t="s">
        <v>53</v>
      </c>
      <c r="O303" s="209" t="s">
        <v>54</v>
      </c>
      <c r="P303" s="169" t="s">
        <v>55</v>
      </c>
      <c r="Q303" s="169" t="s">
        <v>56</v>
      </c>
      <c r="R303" s="169" t="s">
        <v>57</v>
      </c>
      <c r="S303" s="165" t="s">
        <v>58</v>
      </c>
      <c r="T303" s="169" t="s">
        <v>59</v>
      </c>
      <c r="U303" s="169" t="s">
        <v>1255</v>
      </c>
      <c r="V303" s="169" t="s">
        <v>60</v>
      </c>
      <c r="W303" s="170">
        <v>44868</v>
      </c>
      <c r="X303" s="169">
        <v>3</v>
      </c>
      <c r="Y303" s="170">
        <f t="shared" si="93"/>
        <v>44873</v>
      </c>
      <c r="Z303" s="165" t="s">
        <v>61</v>
      </c>
      <c r="AB303" s="168">
        <f t="shared" si="80"/>
        <v>-44868</v>
      </c>
      <c r="AC303" s="167" t="str">
        <f t="shared" si="81"/>
        <v>OPORTUNA</v>
      </c>
      <c r="AD303" s="165" t="str">
        <f t="shared" ca="1" si="82"/>
        <v>Vencido</v>
      </c>
      <c r="AE303" s="249" t="s">
        <v>62</v>
      </c>
      <c r="AF303" s="169" t="s">
        <v>66</v>
      </c>
      <c r="AI303" s="165">
        <f t="shared" si="83"/>
        <v>1</v>
      </c>
      <c r="AJ303" s="166">
        <f t="shared" si="84"/>
        <v>-44868</v>
      </c>
      <c r="AK303" s="165" t="str">
        <f t="shared" ref="AK303:AK308" si="94">IF(Y303&gt;=AH303,$AP$4,$AP$5)</f>
        <v>OPORTUNA</v>
      </c>
      <c r="AM303" s="165" t="str" cm="1">
        <f t="array" aca="1" ref="AM303" ca="1">_xlfn.IFS(AN303&lt;0,"Vencido",AN303=0,"Vence hoy",AN303&lt;4,"Por vencer",AN303&gt;3,"Pendiente")</f>
        <v>Vencido</v>
      </c>
      <c r="AN303" s="166">
        <f t="shared" ref="AN303:AN308" ca="1" si="95">Y303-$AP$2</f>
        <v>-3</v>
      </c>
      <c r="AQ303" s="165">
        <f t="shared" si="85"/>
        <v>11</v>
      </c>
      <c r="AR303" s="165">
        <f t="shared" si="86"/>
        <v>2022</v>
      </c>
      <c r="AS303" s="184">
        <f t="shared" si="87"/>
        <v>3</v>
      </c>
    </row>
    <row r="304" spans="1:45" ht="25.5" customHeight="1">
      <c r="A304" s="165" t="str">
        <f t="shared" si="79"/>
        <v>AU-STD3511</v>
      </c>
      <c r="B304" s="164" t="s">
        <v>49</v>
      </c>
      <c r="C304" s="164" t="str">
        <f>IF(Q304=FILTROS!$G$2,"PT",IF(Q304=FILTROS!$G$3,"RC",IF(Q304=FILTROS!$G$4,"QJ",IF(Q304=FILTROS!$G$5,"FT",IF(Q304=FILTROS!$G$6,"STD","SIN ASIGNAR")))))</f>
        <v>STD</v>
      </c>
      <c r="D304" s="164">
        <v>3511</v>
      </c>
      <c r="E304" s="165" t="s">
        <v>9</v>
      </c>
      <c r="F304" s="165" t="s">
        <v>50</v>
      </c>
      <c r="G304" s="224" t="s">
        <v>1293</v>
      </c>
      <c r="H304" s="169" t="s">
        <v>51</v>
      </c>
      <c r="I304" s="169">
        <v>80356741</v>
      </c>
      <c r="J304" s="171" t="s">
        <v>1294</v>
      </c>
      <c r="K304" s="169">
        <v>46</v>
      </c>
      <c r="L304" s="169">
        <v>3133130057</v>
      </c>
      <c r="M304" s="230" t="s">
        <v>1295</v>
      </c>
      <c r="N304" s="165" t="s">
        <v>53</v>
      </c>
      <c r="O304" s="209" t="s">
        <v>54</v>
      </c>
      <c r="P304" s="169" t="s">
        <v>55</v>
      </c>
      <c r="Q304" s="169" t="s">
        <v>56</v>
      </c>
      <c r="R304" s="169" t="s">
        <v>57</v>
      </c>
      <c r="S304" s="165" t="s">
        <v>58</v>
      </c>
      <c r="T304" s="169" t="s">
        <v>99</v>
      </c>
      <c r="U304" s="169" t="s">
        <v>1296</v>
      </c>
      <c r="V304" s="169" t="s">
        <v>60</v>
      </c>
      <c r="W304" s="170">
        <v>44868</v>
      </c>
      <c r="X304" s="169">
        <v>0</v>
      </c>
      <c r="Y304" s="170">
        <f t="shared" si="93"/>
        <v>44868</v>
      </c>
      <c r="Z304" s="165" t="s">
        <v>100</v>
      </c>
      <c r="AA304" s="192">
        <v>44869</v>
      </c>
      <c r="AB304" s="168">
        <f t="shared" si="80"/>
        <v>1</v>
      </c>
      <c r="AC304" s="167" t="str">
        <f t="shared" si="81"/>
        <v>OPORTUNA</v>
      </c>
      <c r="AD304" s="165" t="str">
        <f t="shared" si="82"/>
        <v>Cerrado</v>
      </c>
      <c r="AE304" s="248" t="s">
        <v>62</v>
      </c>
      <c r="AF304" s="169" t="s">
        <v>65</v>
      </c>
      <c r="AG304" s="165" t="s">
        <v>1297</v>
      </c>
      <c r="AH304" s="170">
        <v>44869</v>
      </c>
      <c r="AI304" s="165">
        <f t="shared" si="83"/>
        <v>11</v>
      </c>
      <c r="AJ304" s="166">
        <f t="shared" si="84"/>
        <v>1</v>
      </c>
      <c r="AK304" s="165" t="str">
        <f t="shared" si="94"/>
        <v>NO OPORTUNA</v>
      </c>
      <c r="AM304" s="165" t="str" cm="1">
        <f t="array" aca="1" ref="AM304" ca="1">_xlfn.IFS(AN304&lt;0,"Vencido",AN304=0,"Vence hoy",AN304&lt;4,"Por vencer",AN304&gt;3,"Pendiente")</f>
        <v>Vencido</v>
      </c>
      <c r="AN304" s="166">
        <f t="shared" ca="1" si="95"/>
        <v>-8</v>
      </c>
      <c r="AQ304" s="165">
        <f t="shared" si="85"/>
        <v>11</v>
      </c>
      <c r="AR304" s="165">
        <f t="shared" si="86"/>
        <v>2022</v>
      </c>
      <c r="AS304" s="184">
        <f t="shared" si="87"/>
        <v>3</v>
      </c>
    </row>
    <row r="305" spans="1:45" ht="25.5" customHeight="1">
      <c r="A305" s="165" t="str">
        <f t="shared" si="79"/>
        <v>AU-STD3512</v>
      </c>
      <c r="B305" s="164" t="s">
        <v>49</v>
      </c>
      <c r="C305" s="164" t="str">
        <f>IF(Q305=FILTROS!$G$2,"PT",IF(Q305=FILTROS!$G$3,"RC",IF(Q305=FILTROS!$G$4,"QJ",IF(Q305=FILTROS!$G$5,"FT",IF(Q305=FILTROS!$G$6,"STD","SIN ASIGNAR")))))</f>
        <v>STD</v>
      </c>
      <c r="D305" s="164">
        <v>3512</v>
      </c>
      <c r="E305" s="165" t="s">
        <v>9</v>
      </c>
      <c r="F305" s="165" t="s">
        <v>50</v>
      </c>
      <c r="G305" s="224" t="s">
        <v>1298</v>
      </c>
      <c r="H305" s="169" t="s">
        <v>51</v>
      </c>
      <c r="I305" s="169">
        <v>19280971</v>
      </c>
      <c r="J305" s="171" t="s">
        <v>1299</v>
      </c>
      <c r="K305" s="169">
        <v>65</v>
      </c>
      <c r="L305" s="169">
        <v>3143783047</v>
      </c>
      <c r="M305" s="223" t="s">
        <v>52</v>
      </c>
      <c r="N305" s="165" t="s">
        <v>53</v>
      </c>
      <c r="O305" s="209" t="s">
        <v>54</v>
      </c>
      <c r="P305" s="169" t="s">
        <v>55</v>
      </c>
      <c r="Q305" s="169" t="s">
        <v>56</v>
      </c>
      <c r="R305" s="169" t="s">
        <v>57</v>
      </c>
      <c r="S305" s="165" t="s">
        <v>58</v>
      </c>
      <c r="T305" s="169" t="s">
        <v>59</v>
      </c>
      <c r="U305" s="236" t="s">
        <v>1300</v>
      </c>
      <c r="V305" s="169" t="s">
        <v>60</v>
      </c>
      <c r="W305" s="170">
        <v>44868</v>
      </c>
      <c r="X305" s="169">
        <v>3</v>
      </c>
      <c r="Y305" s="170">
        <f t="shared" si="93"/>
        <v>44873</v>
      </c>
      <c r="Z305" s="165" t="s">
        <v>61</v>
      </c>
      <c r="AB305" s="168">
        <f t="shared" si="80"/>
        <v>-44868</v>
      </c>
      <c r="AC305" s="167" t="str">
        <f t="shared" si="81"/>
        <v>OPORTUNA</v>
      </c>
      <c r="AD305" s="165" t="str">
        <f t="shared" ca="1" si="82"/>
        <v>Vencido</v>
      </c>
      <c r="AE305" s="249" t="s">
        <v>62</v>
      </c>
      <c r="AF305" s="169" t="s">
        <v>66</v>
      </c>
      <c r="AI305" s="165">
        <f t="shared" si="83"/>
        <v>1</v>
      </c>
      <c r="AJ305" s="166">
        <f t="shared" si="84"/>
        <v>-44868</v>
      </c>
      <c r="AK305" s="165" t="str">
        <f t="shared" si="94"/>
        <v>OPORTUNA</v>
      </c>
      <c r="AM305" s="165" t="str" cm="1">
        <f t="array" aca="1" ref="AM305" ca="1">_xlfn.IFS(AN305&lt;0,"Vencido",AN305=0,"Vence hoy",AN305&lt;4,"Por vencer",AN305&gt;3,"Pendiente")</f>
        <v>Vencido</v>
      </c>
      <c r="AN305" s="166">
        <f t="shared" ca="1" si="95"/>
        <v>-3</v>
      </c>
      <c r="AQ305" s="165">
        <f t="shared" si="85"/>
        <v>11</v>
      </c>
      <c r="AR305" s="165">
        <f t="shared" si="86"/>
        <v>2022</v>
      </c>
      <c r="AS305" s="184">
        <f t="shared" si="87"/>
        <v>3</v>
      </c>
    </row>
    <row r="306" spans="1:45" ht="25.5" customHeight="1">
      <c r="A306" s="165" t="str">
        <f t="shared" si="79"/>
        <v>AU-STD3513</v>
      </c>
      <c r="B306" s="164" t="s">
        <v>49</v>
      </c>
      <c r="C306" s="164" t="str">
        <f>IF(Q306=FILTROS!$G$2,"PT",IF(Q306=FILTROS!$G$3,"RC",IF(Q306=FILTROS!$G$4,"QJ",IF(Q306=FILTROS!$G$5,"FT",IF(Q306=FILTROS!$G$6,"STD","SIN ASIGNAR")))))</f>
        <v>STD</v>
      </c>
      <c r="D306" s="164">
        <v>3513</v>
      </c>
      <c r="E306" s="165" t="s">
        <v>9</v>
      </c>
      <c r="F306" s="165" t="s">
        <v>50</v>
      </c>
      <c r="G306" s="224" t="s">
        <v>1301</v>
      </c>
      <c r="H306" s="169" t="s">
        <v>51</v>
      </c>
      <c r="I306" s="169">
        <v>80137472</v>
      </c>
      <c r="J306" s="171" t="s">
        <v>1302</v>
      </c>
      <c r="K306" s="169">
        <v>41</v>
      </c>
      <c r="L306" s="169">
        <v>3103355879</v>
      </c>
      <c r="M306" s="223" t="s">
        <v>52</v>
      </c>
      <c r="N306" s="165" t="s">
        <v>53</v>
      </c>
      <c r="O306" s="209" t="s">
        <v>54</v>
      </c>
      <c r="P306" s="169" t="s">
        <v>55</v>
      </c>
      <c r="Q306" s="169" t="s">
        <v>56</v>
      </c>
      <c r="R306" s="169" t="s">
        <v>57</v>
      </c>
      <c r="S306" s="165" t="s">
        <v>58</v>
      </c>
      <c r="T306" s="169" t="s">
        <v>59</v>
      </c>
      <c r="U306" s="169" t="s">
        <v>1255</v>
      </c>
      <c r="V306" s="169" t="s">
        <v>60</v>
      </c>
      <c r="W306" s="170">
        <v>44868</v>
      </c>
      <c r="X306" s="169">
        <v>3</v>
      </c>
      <c r="Y306" s="170">
        <f t="shared" si="93"/>
        <v>44873</v>
      </c>
      <c r="Z306" s="165" t="s">
        <v>61</v>
      </c>
      <c r="AB306" s="168">
        <f t="shared" si="80"/>
        <v>-44868</v>
      </c>
      <c r="AC306" s="167" t="str">
        <f t="shared" si="81"/>
        <v>OPORTUNA</v>
      </c>
      <c r="AD306" s="165" t="str">
        <f t="shared" ca="1" si="82"/>
        <v>Vencido</v>
      </c>
      <c r="AE306" s="249" t="s">
        <v>62</v>
      </c>
      <c r="AF306" s="169" t="s">
        <v>65</v>
      </c>
      <c r="AI306" s="165">
        <f t="shared" si="83"/>
        <v>1</v>
      </c>
      <c r="AJ306" s="166">
        <f t="shared" si="84"/>
        <v>-44868</v>
      </c>
      <c r="AK306" s="165" t="str">
        <f t="shared" si="94"/>
        <v>OPORTUNA</v>
      </c>
      <c r="AM306" s="165" t="str" cm="1">
        <f t="array" aca="1" ref="AM306" ca="1">_xlfn.IFS(AN306&lt;0,"Vencido",AN306=0,"Vence hoy",AN306&lt;4,"Por vencer",AN306&gt;3,"Pendiente")</f>
        <v>Vencido</v>
      </c>
      <c r="AN306" s="166">
        <f t="shared" ca="1" si="95"/>
        <v>-3</v>
      </c>
      <c r="AQ306" s="165">
        <f t="shared" si="85"/>
        <v>11</v>
      </c>
      <c r="AR306" s="165">
        <f t="shared" si="86"/>
        <v>2022</v>
      </c>
      <c r="AS306" s="184">
        <f t="shared" si="87"/>
        <v>3</v>
      </c>
    </row>
    <row r="307" spans="1:45" ht="25.5" customHeight="1">
      <c r="A307" s="165" t="str">
        <f t="shared" si="79"/>
        <v>AU-STD3514</v>
      </c>
      <c r="B307" s="164" t="s">
        <v>49</v>
      </c>
      <c r="C307" s="164" t="str">
        <f>IF(Q307=FILTROS!$G$2,"PT",IF(Q307=FILTROS!$G$3,"RC",IF(Q307=FILTROS!$G$4,"QJ",IF(Q307=FILTROS!$G$5,"FT",IF(Q307=FILTROS!$G$6,"STD","SIN ASIGNAR")))))</f>
        <v>STD</v>
      </c>
      <c r="D307" s="164">
        <v>3514</v>
      </c>
      <c r="E307" s="165" t="s">
        <v>9</v>
      </c>
      <c r="F307" s="165" t="s">
        <v>82</v>
      </c>
      <c r="H307" s="169" t="s">
        <v>51</v>
      </c>
      <c r="I307" s="169">
        <v>52795128</v>
      </c>
      <c r="J307" s="171" t="s">
        <v>1303</v>
      </c>
      <c r="K307" s="169">
        <v>40</v>
      </c>
      <c r="L307" s="169">
        <v>3204955093</v>
      </c>
      <c r="M307" s="230" t="s">
        <v>1304</v>
      </c>
      <c r="N307" s="165" t="s">
        <v>53</v>
      </c>
      <c r="O307" s="209" t="s">
        <v>54</v>
      </c>
      <c r="P307" s="169" t="s">
        <v>55</v>
      </c>
      <c r="Q307" s="169" t="s">
        <v>56</v>
      </c>
      <c r="R307" s="169" t="s">
        <v>57</v>
      </c>
      <c r="S307" s="165" t="s">
        <v>58</v>
      </c>
      <c r="T307" s="169" t="s">
        <v>59</v>
      </c>
      <c r="U307" s="165" t="s">
        <v>1305</v>
      </c>
      <c r="V307" s="169" t="s">
        <v>60</v>
      </c>
      <c r="W307" s="170">
        <v>44868</v>
      </c>
      <c r="X307" s="169">
        <v>3</v>
      </c>
      <c r="Y307" s="170">
        <f t="shared" si="93"/>
        <v>44873</v>
      </c>
      <c r="Z307" s="165" t="s">
        <v>61</v>
      </c>
      <c r="AB307" s="168">
        <f t="shared" si="80"/>
        <v>-44868</v>
      </c>
      <c r="AC307" s="167" t="str">
        <f t="shared" si="81"/>
        <v>OPORTUNA</v>
      </c>
      <c r="AD307" s="165" t="str">
        <f t="shared" ca="1" si="82"/>
        <v>Vencido</v>
      </c>
      <c r="AE307" s="249" t="s">
        <v>62</v>
      </c>
      <c r="AF307" s="169" t="s">
        <v>66</v>
      </c>
      <c r="AI307" s="165">
        <f t="shared" si="83"/>
        <v>1</v>
      </c>
      <c r="AJ307" s="166">
        <f t="shared" si="84"/>
        <v>-44868</v>
      </c>
      <c r="AK307" s="165" t="str">
        <f t="shared" si="94"/>
        <v>OPORTUNA</v>
      </c>
      <c r="AM307" s="165" t="str" cm="1">
        <f t="array" aca="1" ref="AM307" ca="1">_xlfn.IFS(AN307&lt;0,"Vencido",AN307=0,"Vence hoy",AN307&lt;4,"Por vencer",AN307&gt;3,"Pendiente")</f>
        <v>Vencido</v>
      </c>
      <c r="AN307" s="166">
        <f t="shared" ca="1" si="95"/>
        <v>-3</v>
      </c>
      <c r="AQ307" s="165">
        <f t="shared" si="85"/>
        <v>11</v>
      </c>
      <c r="AR307" s="165">
        <f t="shared" si="86"/>
        <v>2022</v>
      </c>
      <c r="AS307" s="184">
        <f t="shared" si="87"/>
        <v>3</v>
      </c>
    </row>
    <row r="308" spans="1:45" ht="25.5" customHeight="1">
      <c r="A308" s="165" t="str">
        <f t="shared" si="79"/>
        <v>AU-STD3516</v>
      </c>
      <c r="B308" s="164" t="s">
        <v>49</v>
      </c>
      <c r="C308" s="164" t="str">
        <f>IF(Q308=FILTROS!$G$2,"PT",IF(Q308=FILTROS!$G$3,"RC",IF(Q308=FILTROS!$G$4,"QJ",IF(Q308=FILTROS!$G$5,"FT",IF(Q308=FILTROS!$G$6,"STD","SIN ASIGNAR")))))</f>
        <v>STD</v>
      </c>
      <c r="D308" s="164">
        <v>3516</v>
      </c>
      <c r="E308" s="165" t="s">
        <v>9</v>
      </c>
      <c r="F308" s="165" t="s">
        <v>82</v>
      </c>
      <c r="H308" s="169" t="s">
        <v>51</v>
      </c>
      <c r="I308" s="169">
        <v>1016013167</v>
      </c>
      <c r="J308" s="171" t="s">
        <v>1307</v>
      </c>
      <c r="K308" s="169">
        <v>34</v>
      </c>
      <c r="L308" s="169">
        <v>3208432510</v>
      </c>
      <c r="M308" s="230" t="s">
        <v>1308</v>
      </c>
      <c r="N308" s="165" t="s">
        <v>53</v>
      </c>
      <c r="O308" s="209" t="s">
        <v>54</v>
      </c>
      <c r="P308" s="169" t="s">
        <v>55</v>
      </c>
      <c r="Q308" s="169" t="s">
        <v>56</v>
      </c>
      <c r="R308" s="169" t="s">
        <v>57</v>
      </c>
      <c r="S308" s="165" t="s">
        <v>58</v>
      </c>
      <c r="T308" s="169" t="s">
        <v>59</v>
      </c>
      <c r="U308" s="169" t="s">
        <v>1309</v>
      </c>
      <c r="V308" s="169" t="s">
        <v>60</v>
      </c>
      <c r="W308" s="170">
        <v>44868</v>
      </c>
      <c r="X308" s="169">
        <v>3</v>
      </c>
      <c r="Y308" s="170">
        <f t="shared" si="93"/>
        <v>44873</v>
      </c>
      <c r="Z308" s="165" t="s">
        <v>61</v>
      </c>
      <c r="AB308" s="168">
        <f t="shared" si="80"/>
        <v>-44868</v>
      </c>
      <c r="AC308" s="167" t="str">
        <f t="shared" si="81"/>
        <v>OPORTUNA</v>
      </c>
      <c r="AD308" s="165" t="str">
        <f t="shared" ca="1" si="82"/>
        <v>Vencido</v>
      </c>
      <c r="AE308" s="249" t="s">
        <v>62</v>
      </c>
      <c r="AF308" s="169" t="s">
        <v>66</v>
      </c>
      <c r="AI308" s="165">
        <f t="shared" si="83"/>
        <v>1</v>
      </c>
      <c r="AJ308" s="166">
        <f t="shared" si="84"/>
        <v>-44868</v>
      </c>
      <c r="AK308" s="165" t="str">
        <f t="shared" si="94"/>
        <v>OPORTUNA</v>
      </c>
      <c r="AM308" s="165" t="str" cm="1">
        <f t="array" aca="1" ref="AM308" ca="1">_xlfn.IFS(AN308&lt;0,"Vencido",AN308=0,"Vence hoy",AN308&lt;4,"Por vencer",AN308&gt;3,"Pendiente")</f>
        <v>Vencido</v>
      </c>
      <c r="AN308" s="166">
        <f t="shared" ca="1" si="95"/>
        <v>-3</v>
      </c>
      <c r="AQ308" s="165">
        <f t="shared" si="85"/>
        <v>11</v>
      </c>
      <c r="AR308" s="165">
        <f t="shared" si="86"/>
        <v>2022</v>
      </c>
      <c r="AS308" s="184">
        <f t="shared" si="87"/>
        <v>3</v>
      </c>
    </row>
    <row r="309" spans="1:45" ht="25.5" customHeight="1">
      <c r="A309" s="165" t="str">
        <f t="shared" si="79"/>
        <v>AU-RC3518</v>
      </c>
      <c r="B309" s="164" t="s">
        <v>49</v>
      </c>
      <c r="C309" s="164" t="str">
        <f>IF(Q309=FILTROS!$G$2,"PT",IF(Q309=FILTROS!$G$3,"RC",IF(Q309=FILTROS!$G$4,"QJ",IF(Q309=FILTROS!$G$5,"FT",IF(Q309=FILTROS!$G$6,"STD","SIN ASIGNAR")))))</f>
        <v>RC</v>
      </c>
      <c r="D309" s="164">
        <v>3518</v>
      </c>
      <c r="E309" s="165" t="s">
        <v>9</v>
      </c>
      <c r="F309" s="165" t="s">
        <v>82</v>
      </c>
      <c r="H309" s="169" t="s">
        <v>51</v>
      </c>
      <c r="I309" s="169">
        <v>41441178</v>
      </c>
      <c r="J309" s="171" t="s">
        <v>1310</v>
      </c>
      <c r="K309" s="169">
        <v>74</v>
      </c>
      <c r="L309" s="169">
        <v>3203380428</v>
      </c>
      <c r="M309" s="230" t="s">
        <v>1311</v>
      </c>
      <c r="N309" s="165" t="s">
        <v>142</v>
      </c>
      <c r="O309" s="209" t="s">
        <v>192</v>
      </c>
      <c r="P309" s="169" t="s">
        <v>55</v>
      </c>
      <c r="Q309" s="169" t="s">
        <v>123</v>
      </c>
      <c r="R309" s="169" t="s">
        <v>57</v>
      </c>
      <c r="S309" s="165" t="s">
        <v>193</v>
      </c>
      <c r="T309" s="169" t="s">
        <v>194</v>
      </c>
      <c r="U309" s="169" t="s">
        <v>1312</v>
      </c>
      <c r="V309" s="169" t="s">
        <v>60</v>
      </c>
      <c r="W309" s="170">
        <v>44868</v>
      </c>
      <c r="X309" s="169">
        <v>3</v>
      </c>
      <c r="Y309" s="170">
        <f t="shared" si="93"/>
        <v>44873</v>
      </c>
      <c r="Z309" s="165" t="s">
        <v>202</v>
      </c>
      <c r="AB309" s="168">
        <f t="shared" si="80"/>
        <v>-44868</v>
      </c>
      <c r="AC309" s="167" t="str">
        <f t="shared" si="81"/>
        <v>OPORTUNA</v>
      </c>
      <c r="AD309" s="165" t="e">
        <f t="shared" si="82"/>
        <v>#REF!</v>
      </c>
      <c r="AE309" s="249" t="s">
        <v>62</v>
      </c>
      <c r="AF309" s="169" t="s">
        <v>65</v>
      </c>
      <c r="AI309" s="165">
        <f t="shared" si="83"/>
        <v>1</v>
      </c>
      <c r="AJ309" s="166">
        <f t="shared" si="84"/>
        <v>-44868</v>
      </c>
      <c r="AK309" s="165" t="e">
        <f>IF(Y309&gt;=AH309,#REF!,#REF!)</f>
        <v>#REF!</v>
      </c>
      <c r="AM309" s="165" t="e" cm="1">
        <f t="array" ref="AM309">_xlfn.IFS(AN309&lt;0,"Vencido",AN309=0,"Vence hoy",AN309&lt;4,"Por vencer",AN309&gt;3,"Pendiente")</f>
        <v>#REF!</v>
      </c>
      <c r="AN309" s="166" t="e">
        <f>Y309-#REF!</f>
        <v>#REF!</v>
      </c>
      <c r="AQ309" s="165">
        <f t="shared" si="85"/>
        <v>11</v>
      </c>
      <c r="AR309" s="165">
        <f t="shared" si="86"/>
        <v>2022</v>
      </c>
      <c r="AS309" s="184">
        <f t="shared" si="87"/>
        <v>3</v>
      </c>
    </row>
    <row r="310" spans="1:45" ht="25.5" customHeight="1">
      <c r="A310" s="165" t="str">
        <f t="shared" si="79"/>
        <v>AU-STD3519</v>
      </c>
      <c r="B310" s="164" t="s">
        <v>49</v>
      </c>
      <c r="C310" s="164" t="str">
        <f>IF(Q310=FILTROS!$G$2,"PT",IF(Q310=FILTROS!$G$3,"RC",IF(Q310=FILTROS!$G$4,"QJ",IF(Q310=FILTROS!$G$5,"FT",IF(Q310=FILTROS!$G$6,"STD","SIN ASIGNAR")))))</f>
        <v>STD</v>
      </c>
      <c r="D310" s="164">
        <v>3519</v>
      </c>
      <c r="E310" s="165" t="s">
        <v>9</v>
      </c>
      <c r="F310" s="165" t="s">
        <v>92</v>
      </c>
      <c r="H310" s="169" t="s">
        <v>51</v>
      </c>
      <c r="I310" s="169">
        <v>17138048</v>
      </c>
      <c r="J310" s="171" t="s">
        <v>1313</v>
      </c>
      <c r="K310" s="169">
        <v>77</v>
      </c>
      <c r="L310" s="169">
        <v>3203943805</v>
      </c>
      <c r="M310" s="206" t="s">
        <v>1314</v>
      </c>
      <c r="N310" s="165" t="s">
        <v>146</v>
      </c>
      <c r="O310" s="209" t="s">
        <v>54</v>
      </c>
      <c r="P310" s="169" t="s">
        <v>55</v>
      </c>
      <c r="Q310" s="169" t="s">
        <v>56</v>
      </c>
      <c r="R310" s="169" t="s">
        <v>57</v>
      </c>
      <c r="S310" s="165" t="s">
        <v>58</v>
      </c>
      <c r="T310" s="169" t="s">
        <v>178</v>
      </c>
      <c r="U310" s="169" t="s">
        <v>1315</v>
      </c>
      <c r="V310" s="169" t="s">
        <v>60</v>
      </c>
      <c r="W310" s="170">
        <v>44868</v>
      </c>
      <c r="X310" s="169">
        <v>3</v>
      </c>
      <c r="Y310" s="170">
        <f t="shared" si="93"/>
        <v>44873</v>
      </c>
      <c r="Z310" s="165" t="s">
        <v>61</v>
      </c>
      <c r="AA310" s="170"/>
      <c r="AB310" s="168">
        <f t="shared" si="80"/>
        <v>-44868</v>
      </c>
      <c r="AC310" s="167" t="str">
        <f t="shared" si="81"/>
        <v>OPORTUNA</v>
      </c>
      <c r="AD310" s="165" t="str">
        <f t="shared" ca="1" si="82"/>
        <v>Vencido</v>
      </c>
      <c r="AE310" s="249" t="s">
        <v>62</v>
      </c>
      <c r="AF310" s="169" t="s">
        <v>65</v>
      </c>
      <c r="AI310" s="165">
        <f t="shared" si="83"/>
        <v>1</v>
      </c>
      <c r="AJ310" s="166">
        <f t="shared" si="84"/>
        <v>-44868</v>
      </c>
      <c r="AK310" s="165" t="str">
        <f>IF(Y310&gt;=AH310,$AP$4,$AP$5)</f>
        <v>OPORTUNA</v>
      </c>
      <c r="AM310" s="165" t="str" cm="1">
        <f t="array" aca="1" ref="AM310" ca="1">_xlfn.IFS(AN310&lt;0,"Vencido",AN310=0,"Vence hoy",AN310&lt;4,"Por vencer",AN310&gt;3,"Pendiente")</f>
        <v>Vencido</v>
      </c>
      <c r="AN310" s="166">
        <f ca="1">Y310-$AP$2</f>
        <v>-3</v>
      </c>
      <c r="AQ310" s="165">
        <f t="shared" si="85"/>
        <v>11</v>
      </c>
      <c r="AR310" s="165">
        <f t="shared" si="86"/>
        <v>2022</v>
      </c>
      <c r="AS310" s="184">
        <f t="shared" si="87"/>
        <v>3</v>
      </c>
    </row>
    <row r="311" spans="1:45" ht="25.5" customHeight="1">
      <c r="A311" s="165" t="str">
        <f t="shared" si="79"/>
        <v>AU-RC3521</v>
      </c>
      <c r="B311" s="164" t="s">
        <v>49</v>
      </c>
      <c r="C311" s="164" t="str">
        <f>IF(Q311=FILTROS!$G$2,"PT",IF(Q311=FILTROS!$G$3,"RC",IF(Q311=FILTROS!$G$4,"QJ",IF(Q311=FILTROS!$G$5,"FT",IF(Q311=FILTROS!$G$6,"STD","SIN ASIGNAR")))))</f>
        <v>RC</v>
      </c>
      <c r="D311" s="164">
        <v>3521</v>
      </c>
      <c r="E311" s="165" t="s">
        <v>9</v>
      </c>
      <c r="F311" s="165" t="s">
        <v>92</v>
      </c>
      <c r="H311" s="169" t="s">
        <v>51</v>
      </c>
      <c r="I311" s="169">
        <v>20259355</v>
      </c>
      <c r="J311" s="171" t="s">
        <v>1316</v>
      </c>
      <c r="K311" s="169">
        <v>82</v>
      </c>
      <c r="L311" s="169">
        <v>3016039971</v>
      </c>
      <c r="M311" s="63" t="s">
        <v>1317</v>
      </c>
      <c r="N311" s="165" t="s">
        <v>142</v>
      </c>
      <c r="O311" s="209" t="s">
        <v>192</v>
      </c>
      <c r="P311" s="169" t="s">
        <v>55</v>
      </c>
      <c r="Q311" s="169" t="s">
        <v>123</v>
      </c>
      <c r="R311" s="169" t="s">
        <v>57</v>
      </c>
      <c r="S311" s="165" t="s">
        <v>193</v>
      </c>
      <c r="T311" s="169" t="s">
        <v>194</v>
      </c>
      <c r="U311" s="169" t="s">
        <v>1318</v>
      </c>
      <c r="V311" s="169" t="s">
        <v>60</v>
      </c>
      <c r="W311" s="170">
        <v>44868</v>
      </c>
      <c r="X311" s="169">
        <v>3</v>
      </c>
      <c r="Y311" s="170">
        <f t="shared" si="93"/>
        <v>44873</v>
      </c>
      <c r="Z311" s="165" t="s">
        <v>202</v>
      </c>
      <c r="AB311" s="168">
        <f t="shared" si="80"/>
        <v>-44868</v>
      </c>
      <c r="AC311" s="167" t="str">
        <f t="shared" si="81"/>
        <v>OPORTUNA</v>
      </c>
      <c r="AD311" s="165" t="e">
        <f t="shared" si="82"/>
        <v>#REF!</v>
      </c>
      <c r="AE311" s="248" t="s">
        <v>71</v>
      </c>
      <c r="AF311" s="169" t="s">
        <v>65</v>
      </c>
      <c r="AI311" s="165">
        <f t="shared" si="83"/>
        <v>1</v>
      </c>
      <c r="AJ311" s="166">
        <f t="shared" si="84"/>
        <v>-44868</v>
      </c>
      <c r="AK311" s="165" t="e">
        <f>IF(Y311&gt;=AH311,#REF!,#REF!)</f>
        <v>#REF!</v>
      </c>
      <c r="AM311" s="165" t="e" cm="1">
        <f t="array" ref="AM311">_xlfn.IFS(AN311&lt;0,"Vencido",AN311=0,"Vence hoy",AN311&lt;4,"Por vencer",AN311&gt;3,"Pendiente")</f>
        <v>#REF!</v>
      </c>
      <c r="AN311" s="166" t="e">
        <f>Y311-#REF!</f>
        <v>#REF!</v>
      </c>
      <c r="AQ311" s="165">
        <f t="shared" si="85"/>
        <v>11</v>
      </c>
      <c r="AR311" s="165">
        <f t="shared" si="86"/>
        <v>2022</v>
      </c>
      <c r="AS311" s="184">
        <f t="shared" si="87"/>
        <v>3</v>
      </c>
    </row>
    <row r="312" spans="1:45" ht="25.5" customHeight="1">
      <c r="A312" s="165" t="str">
        <f t="shared" si="79"/>
        <v>AU-STD3522</v>
      </c>
      <c r="B312" s="164" t="s">
        <v>49</v>
      </c>
      <c r="C312" s="164" t="str">
        <f>IF(Q312=FILTROS!$G$2,"PT",IF(Q312=FILTROS!$G$3,"RC",IF(Q312=FILTROS!$G$4,"QJ",IF(Q312=FILTROS!$G$5,"FT",IF(Q312=FILTROS!$G$6,"STD","SIN ASIGNAR")))))</f>
        <v>STD</v>
      </c>
      <c r="D312" s="164">
        <v>3522</v>
      </c>
      <c r="E312" s="165" t="s">
        <v>9</v>
      </c>
      <c r="F312" s="165" t="s">
        <v>92</v>
      </c>
      <c r="G312" s="185"/>
      <c r="H312" s="169" t="s">
        <v>51</v>
      </c>
      <c r="I312" s="169">
        <v>41356520</v>
      </c>
      <c r="J312" s="171" t="s">
        <v>1319</v>
      </c>
      <c r="K312" s="169">
        <v>76</v>
      </c>
      <c r="L312" s="169">
        <v>3053214063</v>
      </c>
      <c r="M312" s="63" t="s">
        <v>1320</v>
      </c>
      <c r="N312" s="165" t="s">
        <v>53</v>
      </c>
      <c r="O312" s="209" t="s">
        <v>54</v>
      </c>
      <c r="P312" s="169" t="s">
        <v>55</v>
      </c>
      <c r="Q312" s="169" t="s">
        <v>56</v>
      </c>
      <c r="R312" s="169" t="s">
        <v>57</v>
      </c>
      <c r="S312" s="165" t="s">
        <v>58</v>
      </c>
      <c r="T312" s="169" t="s">
        <v>59</v>
      </c>
      <c r="U312" s="169" t="s">
        <v>1321</v>
      </c>
      <c r="V312" s="169" t="s">
        <v>60</v>
      </c>
      <c r="W312" s="170">
        <v>44868</v>
      </c>
      <c r="X312" s="169">
        <v>3</v>
      </c>
      <c r="Y312" s="170">
        <f t="shared" si="93"/>
        <v>44873</v>
      </c>
      <c r="Z312" s="165" t="s">
        <v>61</v>
      </c>
      <c r="AB312" s="168">
        <f t="shared" si="80"/>
        <v>-44868</v>
      </c>
      <c r="AC312" s="167" t="str">
        <f t="shared" si="81"/>
        <v>OPORTUNA</v>
      </c>
      <c r="AD312" s="165" t="str">
        <f t="shared" ca="1" si="82"/>
        <v>Vencido</v>
      </c>
      <c r="AE312" s="252" t="s">
        <v>62</v>
      </c>
      <c r="AF312" s="169" t="s">
        <v>66</v>
      </c>
      <c r="AI312" s="165">
        <f t="shared" si="83"/>
        <v>1</v>
      </c>
      <c r="AJ312" s="166">
        <f t="shared" si="84"/>
        <v>-44868</v>
      </c>
      <c r="AK312" s="165" t="str">
        <f t="shared" ref="AK312:AK314" si="96">IF(Y312&gt;=AH312,$AP$4,$AP$5)</f>
        <v>OPORTUNA</v>
      </c>
      <c r="AM312" s="165" t="str" cm="1">
        <f t="array" aca="1" ref="AM312" ca="1">_xlfn.IFS(AN312&lt;0,"Vencido",AN312=0,"Vence hoy",AN312&lt;4,"Por vencer",AN312&gt;3,"Pendiente")</f>
        <v>Vencido</v>
      </c>
      <c r="AN312" s="166">
        <f t="shared" ref="AN312:AN314" ca="1" si="97">Y312-$AP$2</f>
        <v>-3</v>
      </c>
      <c r="AQ312" s="165">
        <f t="shared" si="85"/>
        <v>11</v>
      </c>
      <c r="AR312" s="165">
        <f t="shared" si="86"/>
        <v>2022</v>
      </c>
      <c r="AS312" s="184">
        <f t="shared" si="87"/>
        <v>3</v>
      </c>
    </row>
    <row r="313" spans="1:45" ht="25.5" customHeight="1">
      <c r="A313" s="165" t="str">
        <f t="shared" si="79"/>
        <v>AU-STD3522</v>
      </c>
      <c r="B313" s="164" t="s">
        <v>49</v>
      </c>
      <c r="C313" s="164" t="str">
        <f>IF(Q313=FILTROS!$G$2,"PT",IF(Q313=FILTROS!$G$3,"RC",IF(Q313=FILTROS!$G$4,"QJ",IF(Q313=FILTROS!$G$5,"FT",IF(Q313=FILTROS!$G$6,"STD","SIN ASIGNAR")))))</f>
        <v>STD</v>
      </c>
      <c r="D313" s="164">
        <v>3522</v>
      </c>
      <c r="E313" s="165" t="s">
        <v>9</v>
      </c>
      <c r="F313" s="184" t="s">
        <v>92</v>
      </c>
      <c r="H313" s="183" t="s">
        <v>51</v>
      </c>
      <c r="I313" s="169">
        <v>17117349</v>
      </c>
      <c r="J313" s="171" t="s">
        <v>1322</v>
      </c>
      <c r="K313" s="169">
        <v>78</v>
      </c>
      <c r="L313" s="169">
        <v>3205212646</v>
      </c>
      <c r="M313" s="230" t="s">
        <v>1320</v>
      </c>
      <c r="N313" s="165" t="s">
        <v>53</v>
      </c>
      <c r="O313" s="209" t="s">
        <v>54</v>
      </c>
      <c r="P313" s="169" t="s">
        <v>55</v>
      </c>
      <c r="Q313" s="169" t="s">
        <v>56</v>
      </c>
      <c r="R313" s="169" t="s">
        <v>57</v>
      </c>
      <c r="S313" s="165" t="s">
        <v>58</v>
      </c>
      <c r="T313" s="169" t="s">
        <v>59</v>
      </c>
      <c r="U313" s="169" t="s">
        <v>1321</v>
      </c>
      <c r="V313" s="169" t="s">
        <v>60</v>
      </c>
      <c r="W313" s="170">
        <v>44868</v>
      </c>
      <c r="X313" s="169">
        <v>3</v>
      </c>
      <c r="Y313" s="170">
        <f t="shared" si="93"/>
        <v>44873</v>
      </c>
      <c r="Z313" s="165" t="s">
        <v>61</v>
      </c>
      <c r="AB313" s="168">
        <f t="shared" si="80"/>
        <v>-44868</v>
      </c>
      <c r="AC313" s="167" t="str">
        <f t="shared" si="81"/>
        <v>OPORTUNA</v>
      </c>
      <c r="AD313" s="165" t="str">
        <f t="shared" ca="1" si="82"/>
        <v>Vencido</v>
      </c>
      <c r="AE313" s="252" t="s">
        <v>62</v>
      </c>
      <c r="AF313" s="169" t="s">
        <v>66</v>
      </c>
      <c r="AI313" s="165">
        <f t="shared" si="83"/>
        <v>1</v>
      </c>
      <c r="AJ313" s="166">
        <f t="shared" si="84"/>
        <v>-44868</v>
      </c>
      <c r="AK313" s="165" t="str">
        <f t="shared" si="96"/>
        <v>OPORTUNA</v>
      </c>
      <c r="AM313" s="165" t="str" cm="1">
        <f t="array" aca="1" ref="AM313" ca="1">_xlfn.IFS(AN313&lt;0,"Vencido",AN313=0,"Vence hoy",AN313&lt;4,"Por vencer",AN313&gt;3,"Pendiente")</f>
        <v>Vencido</v>
      </c>
      <c r="AN313" s="166">
        <f t="shared" ca="1" si="97"/>
        <v>-3</v>
      </c>
      <c r="AQ313" s="165">
        <f t="shared" si="85"/>
        <v>11</v>
      </c>
      <c r="AR313" s="165">
        <f t="shared" si="86"/>
        <v>2022</v>
      </c>
      <c r="AS313" s="184">
        <f t="shared" si="87"/>
        <v>3</v>
      </c>
    </row>
    <row r="314" spans="1:45" ht="25.5" customHeight="1">
      <c r="A314" s="165" t="str">
        <f t="shared" si="79"/>
        <v>AU-STD3523</v>
      </c>
      <c r="B314" s="164" t="s">
        <v>49</v>
      </c>
      <c r="C314" s="164" t="str">
        <f>IF(Q314=FILTROS!$G$2,"PT",IF(Q314=FILTROS!$G$3,"RC",IF(Q314=FILTROS!$G$4,"QJ",IF(Q314=FILTROS!$G$5,"FT",IF(Q314=FILTROS!$G$6,"STD","SIN ASIGNAR")))))</f>
        <v>STD</v>
      </c>
      <c r="D314" s="164">
        <v>3523</v>
      </c>
      <c r="E314" s="165" t="s">
        <v>9</v>
      </c>
      <c r="F314" s="184" t="s">
        <v>82</v>
      </c>
      <c r="H314" s="183" t="s">
        <v>51</v>
      </c>
      <c r="I314" s="169">
        <v>79105347</v>
      </c>
      <c r="J314" s="171" t="s">
        <v>1323</v>
      </c>
      <c r="K314" s="169">
        <v>62</v>
      </c>
      <c r="L314" s="169">
        <v>3115394946</v>
      </c>
      <c r="M314" s="230" t="s">
        <v>1324</v>
      </c>
      <c r="N314" s="165" t="s">
        <v>53</v>
      </c>
      <c r="O314" s="209" t="s">
        <v>54</v>
      </c>
      <c r="P314" s="169" t="s">
        <v>55</v>
      </c>
      <c r="Q314" s="169" t="s">
        <v>56</v>
      </c>
      <c r="R314" s="169" t="s">
        <v>57</v>
      </c>
      <c r="S314" s="165" t="s">
        <v>58</v>
      </c>
      <c r="T314" s="169" t="s">
        <v>59</v>
      </c>
      <c r="U314" s="169" t="s">
        <v>1325</v>
      </c>
      <c r="V314" s="169" t="s">
        <v>60</v>
      </c>
      <c r="W314" s="170">
        <v>44868</v>
      </c>
      <c r="X314" s="169">
        <v>3</v>
      </c>
      <c r="Y314" s="170">
        <f t="shared" si="93"/>
        <v>44873</v>
      </c>
      <c r="Z314" s="165" t="s">
        <v>61</v>
      </c>
      <c r="AB314" s="168">
        <f t="shared" si="80"/>
        <v>-44868</v>
      </c>
      <c r="AC314" s="167" t="str">
        <f t="shared" si="81"/>
        <v>OPORTUNA</v>
      </c>
      <c r="AD314" s="165" t="str">
        <f t="shared" ca="1" si="82"/>
        <v>Vencido</v>
      </c>
      <c r="AE314" s="249" t="s">
        <v>62</v>
      </c>
      <c r="AF314" s="169" t="s">
        <v>65</v>
      </c>
      <c r="AI314" s="165">
        <f t="shared" si="83"/>
        <v>1</v>
      </c>
      <c r="AJ314" s="166">
        <f t="shared" si="84"/>
        <v>-44868</v>
      </c>
      <c r="AK314" s="165" t="str">
        <f t="shared" si="96"/>
        <v>OPORTUNA</v>
      </c>
      <c r="AM314" s="165" t="str" cm="1">
        <f t="array" aca="1" ref="AM314" ca="1">_xlfn.IFS(AN314&lt;0,"Vencido",AN314=0,"Vence hoy",AN314&lt;4,"Por vencer",AN314&gt;3,"Pendiente")</f>
        <v>Vencido</v>
      </c>
      <c r="AN314" s="166">
        <f t="shared" ca="1" si="97"/>
        <v>-3</v>
      </c>
      <c r="AQ314" s="165">
        <f t="shared" si="85"/>
        <v>11</v>
      </c>
      <c r="AR314" s="165">
        <f t="shared" si="86"/>
        <v>2022</v>
      </c>
      <c r="AS314" s="184">
        <f t="shared" si="87"/>
        <v>3</v>
      </c>
    </row>
    <row r="315" spans="1:45" ht="25.5" customHeight="1">
      <c r="A315" s="165" t="str">
        <f t="shared" si="79"/>
        <v>AU-RC3524</v>
      </c>
      <c r="B315" s="164" t="s">
        <v>49</v>
      </c>
      <c r="C315" s="164" t="str">
        <f>IF(Q315=FILTROS!$G$2,"PT",IF(Q315=FILTROS!$G$3,"RC",IF(Q315=FILTROS!$G$4,"QJ",IF(Q315=FILTROS!$G$5,"FT",IF(Q315=FILTROS!$G$6,"STD","SIN ASIGNAR")))))</f>
        <v>RC</v>
      </c>
      <c r="D315" s="164">
        <v>3524</v>
      </c>
      <c r="E315" s="165" t="s">
        <v>9</v>
      </c>
      <c r="F315" s="184" t="s">
        <v>92</v>
      </c>
      <c r="H315" s="183" t="s">
        <v>51</v>
      </c>
      <c r="I315" s="169">
        <v>24466762</v>
      </c>
      <c r="J315" s="171" t="s">
        <v>1326</v>
      </c>
      <c r="K315" s="169">
        <v>79</v>
      </c>
      <c r="L315" s="169">
        <v>3217383476</v>
      </c>
      <c r="M315" s="230" t="s">
        <v>1327</v>
      </c>
      <c r="N315" s="165" t="s">
        <v>142</v>
      </c>
      <c r="O315" s="209" t="s">
        <v>192</v>
      </c>
      <c r="P315" s="169" t="s">
        <v>55</v>
      </c>
      <c r="Q315" s="169" t="s">
        <v>123</v>
      </c>
      <c r="R315" s="169" t="s">
        <v>57</v>
      </c>
      <c r="S315" s="165" t="s">
        <v>193</v>
      </c>
      <c r="T315" s="169" t="s">
        <v>194</v>
      </c>
      <c r="U315" s="165" t="s">
        <v>1328</v>
      </c>
      <c r="V315" s="169" t="s">
        <v>60</v>
      </c>
      <c r="W315" s="170">
        <v>44868</v>
      </c>
      <c r="X315" s="169">
        <v>3</v>
      </c>
      <c r="Y315" s="170">
        <f t="shared" si="93"/>
        <v>44873</v>
      </c>
      <c r="Z315" s="165" t="s">
        <v>202</v>
      </c>
      <c r="AB315" s="168">
        <f t="shared" si="80"/>
        <v>-44868</v>
      </c>
      <c r="AC315" s="167" t="str">
        <f t="shared" si="81"/>
        <v>OPORTUNA</v>
      </c>
      <c r="AD315" s="165" t="e">
        <f t="shared" si="82"/>
        <v>#REF!</v>
      </c>
      <c r="AE315" s="249" t="s">
        <v>62</v>
      </c>
      <c r="AF315" s="169" t="s">
        <v>66</v>
      </c>
      <c r="AI315" s="165">
        <f t="shared" si="83"/>
        <v>1</v>
      </c>
      <c r="AJ315" s="166">
        <f t="shared" si="84"/>
        <v>-44868</v>
      </c>
      <c r="AK315" s="165" t="e">
        <f>IF(Y315&gt;=AH315,#REF!,#REF!)</f>
        <v>#REF!</v>
      </c>
      <c r="AM315" s="165" t="e" cm="1">
        <f t="array" ref="AM315">_xlfn.IFS(AN315&lt;0,"Vencido",AN315=0,"Vence hoy",AN315&lt;4,"Por vencer",AN315&gt;3,"Pendiente")</f>
        <v>#REF!</v>
      </c>
      <c r="AN315" s="166" t="e">
        <f>Y315-#REF!</f>
        <v>#REF!</v>
      </c>
      <c r="AQ315" s="165">
        <f t="shared" si="85"/>
        <v>11</v>
      </c>
      <c r="AR315" s="165">
        <f t="shared" si="86"/>
        <v>2022</v>
      </c>
      <c r="AS315" s="184">
        <f t="shared" si="87"/>
        <v>3</v>
      </c>
    </row>
    <row r="316" spans="1:45" ht="25.5" customHeight="1">
      <c r="A316" s="165" t="str">
        <f t="shared" si="79"/>
        <v>AU-STD3525</v>
      </c>
      <c r="B316" s="164" t="s">
        <v>49</v>
      </c>
      <c r="C316" s="164" t="str">
        <f>IF(Q316=FILTROS!$G$2,"PT",IF(Q316=FILTROS!$G$3,"RC",IF(Q316=FILTROS!$G$4,"QJ",IF(Q316=FILTROS!$G$5,"FT",IF(Q316=FILTROS!$G$6,"STD","SIN ASIGNAR")))))</f>
        <v>STD</v>
      </c>
      <c r="D316" s="164">
        <v>3525</v>
      </c>
      <c r="E316" s="165" t="s">
        <v>9</v>
      </c>
      <c r="F316" s="184" t="s">
        <v>82</v>
      </c>
      <c r="H316" s="183" t="s">
        <v>51</v>
      </c>
      <c r="I316" s="169">
        <v>41791095</v>
      </c>
      <c r="J316" s="171" t="s">
        <v>1329</v>
      </c>
      <c r="K316" s="169">
        <v>66</v>
      </c>
      <c r="L316" s="169">
        <v>3125544673</v>
      </c>
      <c r="M316" s="230" t="s">
        <v>1330</v>
      </c>
      <c r="N316" s="165" t="s">
        <v>112</v>
      </c>
      <c r="O316" s="209" t="s">
        <v>54</v>
      </c>
      <c r="P316" s="169" t="s">
        <v>55</v>
      </c>
      <c r="Q316" s="169" t="s">
        <v>56</v>
      </c>
      <c r="R316" s="169" t="s">
        <v>57</v>
      </c>
      <c r="S316" s="165" t="s">
        <v>58</v>
      </c>
      <c r="T316" s="169" t="s">
        <v>155</v>
      </c>
      <c r="U316" s="169" t="s">
        <v>1331</v>
      </c>
      <c r="V316" s="169" t="s">
        <v>60</v>
      </c>
      <c r="W316" s="170">
        <v>44868</v>
      </c>
      <c r="X316" s="169">
        <v>3</v>
      </c>
      <c r="Y316" s="170">
        <f t="shared" si="93"/>
        <v>44873</v>
      </c>
      <c r="Z316" s="165" t="s">
        <v>61</v>
      </c>
      <c r="AB316" s="168">
        <f t="shared" si="80"/>
        <v>-44868</v>
      </c>
      <c r="AC316" s="167" t="str">
        <f t="shared" si="81"/>
        <v>OPORTUNA</v>
      </c>
      <c r="AD316" s="165" t="str">
        <f t="shared" si="82"/>
        <v>Cerrado</v>
      </c>
      <c r="AE316" s="248" t="s">
        <v>62</v>
      </c>
      <c r="AF316" s="169" t="s">
        <v>65</v>
      </c>
      <c r="AG316" s="165" t="s">
        <v>1332</v>
      </c>
      <c r="AH316" s="170">
        <v>44869</v>
      </c>
      <c r="AI316" s="165">
        <f t="shared" si="83"/>
        <v>11</v>
      </c>
      <c r="AJ316" s="166">
        <f t="shared" si="84"/>
        <v>1</v>
      </c>
      <c r="AK316" s="165" t="str">
        <f t="shared" ref="AK316:AK317" si="98">IF(Y316&gt;=AH316,$AP$4,$AP$5)</f>
        <v>OPORTUNA</v>
      </c>
      <c r="AM316" s="165" t="str" cm="1">
        <f t="array" aca="1" ref="AM316" ca="1">_xlfn.IFS(AN316&lt;0,"Vencido",AN316=0,"Vence hoy",AN316&lt;4,"Por vencer",AN316&gt;3,"Pendiente")</f>
        <v>Vencido</v>
      </c>
      <c r="AN316" s="166">
        <f t="shared" ref="AN316:AN317" ca="1" si="99">Y316-$AP$2</f>
        <v>-3</v>
      </c>
      <c r="AQ316" s="165">
        <f t="shared" si="85"/>
        <v>11</v>
      </c>
      <c r="AR316" s="165">
        <f t="shared" si="86"/>
        <v>2022</v>
      </c>
      <c r="AS316" s="184">
        <f t="shared" si="87"/>
        <v>3</v>
      </c>
    </row>
    <row r="317" spans="1:45" ht="25.5" customHeight="1">
      <c r="A317" s="165" t="str">
        <f t="shared" si="79"/>
        <v>AU-STD3528</v>
      </c>
      <c r="B317" s="164" t="s">
        <v>49</v>
      </c>
      <c r="C317" s="164" t="str">
        <f>IF(Q317=FILTROS!$G$2,"PT",IF(Q317=FILTROS!$G$3,"RC",IF(Q317=FILTROS!$G$4,"QJ",IF(Q317=FILTROS!$G$5,"FT",IF(Q317=FILTROS!$G$6,"STD","SIN ASIGNAR")))))</f>
        <v>STD</v>
      </c>
      <c r="D317" s="164">
        <v>3528</v>
      </c>
      <c r="E317" s="165" t="s">
        <v>9</v>
      </c>
      <c r="F317" s="184" t="s">
        <v>50</v>
      </c>
      <c r="H317" s="183" t="s">
        <v>51</v>
      </c>
      <c r="I317" s="169">
        <v>79372113</v>
      </c>
      <c r="J317" s="171" t="s">
        <v>1337</v>
      </c>
      <c r="K317" s="169">
        <v>56</v>
      </c>
      <c r="L317" s="169">
        <v>3014889119</v>
      </c>
      <c r="M317" s="230" t="s">
        <v>183</v>
      </c>
      <c r="N317" s="165" t="s">
        <v>53</v>
      </c>
      <c r="O317" s="209" t="s">
        <v>54</v>
      </c>
      <c r="P317" s="169" t="s">
        <v>55</v>
      </c>
      <c r="Q317" s="169" t="s">
        <v>56</v>
      </c>
      <c r="R317" s="169" t="s">
        <v>57</v>
      </c>
      <c r="S317" s="165" t="s">
        <v>58</v>
      </c>
      <c r="T317" s="169" t="s">
        <v>59</v>
      </c>
      <c r="U317" s="169" t="s">
        <v>161</v>
      </c>
      <c r="V317" s="169" t="s">
        <v>60</v>
      </c>
      <c r="W317" s="170">
        <v>44868</v>
      </c>
      <c r="X317" s="169">
        <v>3</v>
      </c>
      <c r="Y317" s="170">
        <f t="shared" si="93"/>
        <v>44873</v>
      </c>
      <c r="Z317" s="165" t="s">
        <v>61</v>
      </c>
      <c r="AB317" s="168">
        <f t="shared" si="80"/>
        <v>-44868</v>
      </c>
      <c r="AC317" s="167" t="str">
        <f t="shared" si="81"/>
        <v>OPORTUNA</v>
      </c>
      <c r="AD317" s="165" t="str">
        <f t="shared" ca="1" si="82"/>
        <v>Vencido</v>
      </c>
      <c r="AE317" s="249" t="s">
        <v>62</v>
      </c>
      <c r="AF317" s="169" t="s">
        <v>66</v>
      </c>
      <c r="AI317" s="165">
        <f t="shared" si="83"/>
        <v>1</v>
      </c>
      <c r="AJ317" s="166">
        <f t="shared" si="84"/>
        <v>-44868</v>
      </c>
      <c r="AK317" s="165" t="str">
        <f t="shared" si="98"/>
        <v>OPORTUNA</v>
      </c>
      <c r="AM317" s="165" t="str" cm="1">
        <f t="array" aca="1" ref="AM317" ca="1">_xlfn.IFS(AN317&lt;0,"Vencido",AN317=0,"Vence hoy",AN317&lt;4,"Por vencer",AN317&gt;3,"Pendiente")</f>
        <v>Vencido</v>
      </c>
      <c r="AN317" s="166">
        <f t="shared" ca="1" si="99"/>
        <v>-3</v>
      </c>
      <c r="AQ317" s="165">
        <f t="shared" si="85"/>
        <v>11</v>
      </c>
      <c r="AR317" s="165">
        <f t="shared" si="86"/>
        <v>2022</v>
      </c>
      <c r="AS317" s="184">
        <f t="shared" si="87"/>
        <v>3</v>
      </c>
    </row>
    <row r="318" spans="1:45" ht="25.5" customHeight="1">
      <c r="A318" s="165" t="str">
        <f t="shared" si="79"/>
        <v>AU-STD3529</v>
      </c>
      <c r="B318" s="164" t="s">
        <v>49</v>
      </c>
      <c r="C318" s="164" t="str">
        <f>IF(Q318=FILTROS!$G$2,"PT",IF(Q318=FILTROS!$G$3,"RC",IF(Q318=FILTROS!$G$4,"QJ",IF(Q318=FILTROS!$G$5,"FT",IF(Q318=FILTROS!$G$6,"STD","SIN ASIGNAR")))))</f>
        <v>STD</v>
      </c>
      <c r="D318" s="164">
        <v>3529</v>
      </c>
      <c r="E318" s="165" t="s">
        <v>9</v>
      </c>
      <c r="F318" s="184" t="s">
        <v>82</v>
      </c>
      <c r="H318" s="183" t="s">
        <v>51</v>
      </c>
      <c r="I318" s="169">
        <v>40012324</v>
      </c>
      <c r="J318" s="171" t="s">
        <v>1338</v>
      </c>
      <c r="K318" s="169">
        <v>63</v>
      </c>
      <c r="L318" s="169">
        <v>3138441924</v>
      </c>
      <c r="M318" s="230" t="s">
        <v>1339</v>
      </c>
      <c r="N318" s="165" t="s">
        <v>53</v>
      </c>
      <c r="O318" s="209" t="s">
        <v>67</v>
      </c>
      <c r="P318" s="169" t="s">
        <v>68</v>
      </c>
      <c r="Q318" s="169" t="s">
        <v>56</v>
      </c>
      <c r="R318" s="169" t="s">
        <v>57</v>
      </c>
      <c r="S318" s="165" t="s">
        <v>58</v>
      </c>
      <c r="T318" s="169" t="s">
        <v>96</v>
      </c>
      <c r="U318" s="169" t="s">
        <v>1340</v>
      </c>
      <c r="V318" s="169" t="s">
        <v>60</v>
      </c>
      <c r="W318" s="170">
        <v>44868</v>
      </c>
      <c r="X318" s="169">
        <v>3</v>
      </c>
      <c r="Y318" s="170">
        <f t="shared" si="93"/>
        <v>44873</v>
      </c>
      <c r="Z318" s="165" t="s">
        <v>70</v>
      </c>
      <c r="AA318" s="192">
        <v>44869</v>
      </c>
      <c r="AB318" s="168">
        <f t="shared" si="80"/>
        <v>1</v>
      </c>
      <c r="AC318" s="167" t="str">
        <f t="shared" si="81"/>
        <v>OPORTUNA</v>
      </c>
      <c r="AD318" s="165" t="str">
        <f t="shared" si="82"/>
        <v>Cerrado</v>
      </c>
      <c r="AE318" s="248" t="s">
        <v>62</v>
      </c>
      <c r="AF318" s="169" t="s">
        <v>65</v>
      </c>
      <c r="AG318" s="165" t="s">
        <v>1341</v>
      </c>
      <c r="AH318" s="170">
        <v>44869</v>
      </c>
      <c r="AI318" s="165">
        <f t="shared" si="83"/>
        <v>11</v>
      </c>
      <c r="AJ318" s="166">
        <f t="shared" si="84"/>
        <v>1</v>
      </c>
      <c r="AK318" s="165" t="e">
        <f>IF(Y318&gt;=AH318,#REF!,#REF!)</f>
        <v>#REF!</v>
      </c>
      <c r="AM318" s="165" t="e" cm="1">
        <f t="array" ref="AM318">_xlfn.IFS(AN318&lt;0,"Vencido",AN318=0,"Vence hoy",AN318&lt;4,"Por vencer",AN318&gt;3,"Pendiente")</f>
        <v>#REF!</v>
      </c>
      <c r="AN318" s="166" t="e">
        <f>Y318-#REF!</f>
        <v>#REF!</v>
      </c>
      <c r="AQ318" s="165">
        <f t="shared" si="85"/>
        <v>11</v>
      </c>
      <c r="AR318" s="165">
        <f t="shared" si="86"/>
        <v>2022</v>
      </c>
      <c r="AS318" s="184">
        <f t="shared" si="87"/>
        <v>3</v>
      </c>
    </row>
    <row r="319" spans="1:45" ht="25.5" customHeight="1">
      <c r="A319" s="165" t="str">
        <f t="shared" si="79"/>
        <v>AU-STD3530</v>
      </c>
      <c r="B319" s="164" t="s">
        <v>49</v>
      </c>
      <c r="C319" s="164" t="str">
        <f>IF(Q319=FILTROS!$G$2,"PT",IF(Q319=FILTROS!$G$3,"RC",IF(Q319=FILTROS!$G$4,"QJ",IF(Q319=FILTROS!$G$5,"FT",IF(Q319=FILTROS!$G$6,"STD","SIN ASIGNAR")))))</f>
        <v>STD</v>
      </c>
      <c r="D319" s="164">
        <v>3530</v>
      </c>
      <c r="E319" s="165" t="s">
        <v>9</v>
      </c>
      <c r="F319" s="184" t="s">
        <v>50</v>
      </c>
      <c r="G319" s="165" t="s">
        <v>1342</v>
      </c>
      <c r="H319" s="183" t="s">
        <v>51</v>
      </c>
      <c r="I319" s="169">
        <v>20312254</v>
      </c>
      <c r="J319" s="171" t="s">
        <v>1343</v>
      </c>
      <c r="K319" s="169">
        <v>80</v>
      </c>
      <c r="L319" s="169">
        <v>3014660010</v>
      </c>
      <c r="M319" s="230" t="s">
        <v>116</v>
      </c>
      <c r="N319" s="165" t="s">
        <v>72</v>
      </c>
      <c r="O319" s="209" t="s">
        <v>73</v>
      </c>
      <c r="P319" s="169" t="s">
        <v>55</v>
      </c>
      <c r="Q319" s="204" t="s">
        <v>56</v>
      </c>
      <c r="R319" s="169" t="s">
        <v>57</v>
      </c>
      <c r="S319" s="165" t="s">
        <v>120</v>
      </c>
      <c r="T319" s="169" t="s">
        <v>121</v>
      </c>
      <c r="U319" s="169" t="s">
        <v>1344</v>
      </c>
      <c r="V319" s="169" t="s">
        <v>60</v>
      </c>
      <c r="W319" s="170">
        <v>44868</v>
      </c>
      <c r="X319" s="169">
        <v>2</v>
      </c>
      <c r="Y319" s="170">
        <f>WORKDAY.INTL(W319,X319,1)+1</f>
        <v>44873</v>
      </c>
      <c r="Z319" s="165" t="s">
        <v>79</v>
      </c>
      <c r="AA319" s="192">
        <v>44869</v>
      </c>
      <c r="AB319" s="168">
        <f t="shared" si="80"/>
        <v>1</v>
      </c>
      <c r="AC319" s="167" t="str">
        <f t="shared" si="81"/>
        <v>OPORTUNA</v>
      </c>
      <c r="AD319" s="165" t="e">
        <f t="shared" si="82"/>
        <v>#REF!</v>
      </c>
      <c r="AE319" s="249" t="s">
        <v>62</v>
      </c>
      <c r="AF319" s="169" t="s">
        <v>80</v>
      </c>
      <c r="AI319" s="165">
        <f t="shared" si="83"/>
        <v>1</v>
      </c>
      <c r="AJ319" s="166">
        <f t="shared" si="84"/>
        <v>-44868</v>
      </c>
      <c r="AK319" s="165" t="e">
        <f>IF(Y319&gt;=AH319,#REF!,#REF!)</f>
        <v>#REF!</v>
      </c>
      <c r="AL319" s="187" t="s">
        <v>1345</v>
      </c>
      <c r="AM319" s="165" t="e" cm="1">
        <f t="array" ref="AM319">_xlfn.IFS(AN319&lt;0,"Vencido",AN319=0,"Vence hoy",AN319&lt;4,"Por vencer",AN319&gt;3,"Pendiente")</f>
        <v>#REF!</v>
      </c>
      <c r="AN319" s="166" t="e">
        <f>Y319-#REF!</f>
        <v>#REF!</v>
      </c>
      <c r="AQ319" s="165">
        <f t="shared" si="85"/>
        <v>11</v>
      </c>
      <c r="AR319" s="165">
        <f t="shared" si="86"/>
        <v>2022</v>
      </c>
      <c r="AS319" s="184">
        <f t="shared" si="87"/>
        <v>3</v>
      </c>
    </row>
    <row r="320" spans="1:45" ht="25.5" customHeight="1">
      <c r="A320" s="165" t="str">
        <f t="shared" si="79"/>
        <v>AU-FT3531</v>
      </c>
      <c r="B320" s="164" t="s">
        <v>49</v>
      </c>
      <c r="C320" s="164" t="str">
        <f>IF(Q320=FILTROS!$G$2,"PT",IF(Q320=FILTROS!$G$3,"RC",IF(Q320=FILTROS!$G$4,"QJ",IF(Q320=FILTROS!$G$5,"FT",IF(Q320=FILTROS!$G$6,"STD","SIN ASIGNAR")))))</f>
        <v>FT</v>
      </c>
      <c r="D320" s="164">
        <v>3531</v>
      </c>
      <c r="E320" s="165" t="s">
        <v>113</v>
      </c>
      <c r="F320" s="184" t="s">
        <v>82</v>
      </c>
      <c r="H320" s="183" t="s">
        <v>51</v>
      </c>
      <c r="I320" s="169">
        <v>20265627</v>
      </c>
      <c r="J320" s="171" t="s">
        <v>1346</v>
      </c>
      <c r="K320" s="169">
        <v>92</v>
      </c>
      <c r="L320" s="169">
        <v>3103212120</v>
      </c>
      <c r="M320" s="230" t="s">
        <v>1347</v>
      </c>
      <c r="N320" s="165" t="s">
        <v>72</v>
      </c>
      <c r="O320" s="209" t="s">
        <v>73</v>
      </c>
      <c r="P320" s="169" t="s">
        <v>55</v>
      </c>
      <c r="Q320" s="169" t="s">
        <v>210</v>
      </c>
      <c r="R320" s="169" t="s">
        <v>57</v>
      </c>
      <c r="S320" s="165" t="s">
        <v>210</v>
      </c>
      <c r="T320" s="169" t="s">
        <v>111</v>
      </c>
      <c r="U320" s="169" t="s">
        <v>1348</v>
      </c>
      <c r="V320" s="169" t="s">
        <v>60</v>
      </c>
      <c r="W320" s="170">
        <v>44868</v>
      </c>
      <c r="X320" s="169">
        <v>2</v>
      </c>
      <c r="Y320" s="170">
        <f>WORKDAY.INTL(W320,X320,1)+1</f>
        <v>44873</v>
      </c>
      <c r="Z320" s="165" t="s">
        <v>61</v>
      </c>
      <c r="AB320" s="168">
        <f t="shared" si="80"/>
        <v>-44868</v>
      </c>
      <c r="AC320" s="167" t="str">
        <f t="shared" si="81"/>
        <v>OPORTUNA</v>
      </c>
      <c r="AD320" s="165" t="e">
        <f t="shared" si="82"/>
        <v>#REF!</v>
      </c>
      <c r="AE320" s="248" t="s">
        <v>71</v>
      </c>
      <c r="AF320" s="169" t="s">
        <v>80</v>
      </c>
      <c r="AI320" s="165">
        <f t="shared" si="83"/>
        <v>1</v>
      </c>
      <c r="AJ320" s="166">
        <f t="shared" si="84"/>
        <v>-44868</v>
      </c>
      <c r="AK320" s="165" t="e">
        <f>IF(Y320&gt;=AH320,#REF!,#REF!)</f>
        <v>#REF!</v>
      </c>
      <c r="AM320" s="165" t="e" cm="1">
        <f t="array" ref="AM320">_xlfn.IFS(AN320&lt;0,"Vencido",AN320=0,"Vence hoy",AN320&lt;4,"Por vencer",AN320&gt;3,"Pendiente")</f>
        <v>#REF!</v>
      </c>
      <c r="AN320" s="166" t="e">
        <f>Y320-#REF!</f>
        <v>#REF!</v>
      </c>
      <c r="AQ320" s="165">
        <f t="shared" si="85"/>
        <v>11</v>
      </c>
      <c r="AR320" s="165">
        <f t="shared" si="86"/>
        <v>2022</v>
      </c>
      <c r="AS320" s="184">
        <f t="shared" si="87"/>
        <v>3</v>
      </c>
    </row>
    <row r="321" spans="1:45" ht="25.5" customHeight="1">
      <c r="A321" s="165" t="str">
        <f t="shared" si="79"/>
        <v>AU-QJ3532</v>
      </c>
      <c r="B321" s="164" t="s">
        <v>49</v>
      </c>
      <c r="C321" s="164" t="str">
        <f>IF(Q321=FILTROS!$G$2,"PT",IF(Q321=FILTROS!$G$3,"RC",IF(Q321=FILTROS!$G$4,"QJ",IF(Q321=FILTROS!$G$5,"FT",IF(Q321=FILTROS!$G$6,"STD","SIN ASIGNAR")))))</f>
        <v>QJ</v>
      </c>
      <c r="D321" s="164">
        <v>3532</v>
      </c>
      <c r="E321" s="165" t="s">
        <v>113</v>
      </c>
      <c r="F321" s="184" t="s">
        <v>82</v>
      </c>
      <c r="H321" s="183" t="s">
        <v>51</v>
      </c>
      <c r="I321" s="169">
        <v>41643151</v>
      </c>
      <c r="J321" s="171" t="s">
        <v>1349</v>
      </c>
      <c r="K321" s="169">
        <v>68</v>
      </c>
      <c r="L321" s="169">
        <v>3138800446</v>
      </c>
      <c r="M321" s="63" t="s">
        <v>1350</v>
      </c>
      <c r="N321" s="165" t="s">
        <v>53</v>
      </c>
      <c r="O321" s="209" t="s">
        <v>54</v>
      </c>
      <c r="P321" s="169" t="s">
        <v>55</v>
      </c>
      <c r="Q321" s="169" t="s">
        <v>74</v>
      </c>
      <c r="R321" s="169" t="s">
        <v>57</v>
      </c>
      <c r="S321" s="165" t="s">
        <v>129</v>
      </c>
      <c r="T321" s="169" t="s">
        <v>59</v>
      </c>
      <c r="U321" s="169" t="s">
        <v>1351</v>
      </c>
      <c r="V321" s="169" t="s">
        <v>60</v>
      </c>
      <c r="W321" s="170">
        <v>44868</v>
      </c>
      <c r="X321" s="169">
        <v>3</v>
      </c>
      <c r="Y321" s="170">
        <f>WORKDAY.INTL(W321,X321,1)</f>
        <v>44873</v>
      </c>
      <c r="Z321" s="165" t="s">
        <v>100</v>
      </c>
      <c r="AA321" s="192">
        <v>44869</v>
      </c>
      <c r="AB321" s="168">
        <f t="shared" si="80"/>
        <v>1</v>
      </c>
      <c r="AC321" s="167" t="str">
        <f t="shared" si="81"/>
        <v>OPORTUNA</v>
      </c>
      <c r="AD321" s="165" t="str">
        <f t="shared" ca="1" si="82"/>
        <v>Vencido</v>
      </c>
      <c r="AE321" s="249" t="s">
        <v>62</v>
      </c>
      <c r="AF321" s="169" t="s">
        <v>66</v>
      </c>
      <c r="AI321" s="165">
        <f t="shared" si="83"/>
        <v>1</v>
      </c>
      <c r="AJ321" s="166">
        <f t="shared" si="84"/>
        <v>-44868</v>
      </c>
      <c r="AK321" s="165" t="str">
        <f>IF(Y321&gt;=AH321,$AP$4,$AP$5)</f>
        <v>OPORTUNA</v>
      </c>
      <c r="AM321" s="165" t="str" cm="1">
        <f t="array" aca="1" ref="AM321" ca="1">_xlfn.IFS(AN321&lt;0,"Vencido",AN321=0,"Vence hoy",AN321&lt;4,"Por vencer",AN321&gt;3,"Pendiente")</f>
        <v>Vencido</v>
      </c>
      <c r="AN321" s="166">
        <f ca="1">Y321-$AP$2</f>
        <v>-3</v>
      </c>
      <c r="AQ321" s="165">
        <f t="shared" si="85"/>
        <v>11</v>
      </c>
      <c r="AR321" s="165">
        <f t="shared" si="86"/>
        <v>2022</v>
      </c>
      <c r="AS321" s="184">
        <f t="shared" si="87"/>
        <v>3</v>
      </c>
    </row>
    <row r="322" spans="1:45" ht="25.5" customHeight="1">
      <c r="A322" s="165" t="str">
        <f t="shared" ref="A322:A325" si="100">CONCATENATE(B322,"-",C322,D322)</f>
        <v>AU-STD3533</v>
      </c>
      <c r="B322" s="164" t="s">
        <v>49</v>
      </c>
      <c r="C322" s="164" t="str">
        <f>IF(Q322=FILTROS!$G$2,"PT",IF(Q322=FILTROS!$G$3,"RC",IF(Q322=FILTROS!$G$4,"QJ",IF(Q322=FILTROS!$G$5,"FT",IF(Q322=FILTROS!$G$6,"STD","SIN ASIGNAR")))))</f>
        <v>STD</v>
      </c>
      <c r="D322" s="164">
        <v>3533</v>
      </c>
      <c r="E322" s="165" t="s">
        <v>9</v>
      </c>
      <c r="F322" s="184" t="s">
        <v>50</v>
      </c>
      <c r="G322" s="224" t="s">
        <v>1352</v>
      </c>
      <c r="H322" s="183" t="s">
        <v>51</v>
      </c>
      <c r="I322" s="169">
        <v>38226880</v>
      </c>
      <c r="J322" s="171" t="s">
        <v>1353</v>
      </c>
      <c r="K322" s="169">
        <v>72</v>
      </c>
      <c r="L322" s="169">
        <v>3118986619</v>
      </c>
      <c r="M322" s="223" t="s">
        <v>52</v>
      </c>
      <c r="N322" s="165" t="s">
        <v>72</v>
      </c>
      <c r="O322" s="209" t="s">
        <v>73</v>
      </c>
      <c r="P322" s="169" t="s">
        <v>55</v>
      </c>
      <c r="Q322" s="169" t="s">
        <v>56</v>
      </c>
      <c r="R322" s="169" t="s">
        <v>75</v>
      </c>
      <c r="S322" s="165" t="s">
        <v>58</v>
      </c>
      <c r="T322" s="169" t="s">
        <v>99</v>
      </c>
      <c r="U322" s="232" t="s">
        <v>1354</v>
      </c>
      <c r="V322" s="169" t="s">
        <v>60</v>
      </c>
      <c r="W322" s="170">
        <v>44868</v>
      </c>
      <c r="X322" s="169">
        <v>1</v>
      </c>
      <c r="Y322" s="170">
        <f>WORKDAY.INTL(W322,X322,1)</f>
        <v>44869</v>
      </c>
      <c r="Z322" s="165" t="s">
        <v>100</v>
      </c>
      <c r="AA322" s="192">
        <v>44869</v>
      </c>
      <c r="AB322" s="168">
        <f t="shared" ref="AB322:AB325" si="101">IFERROR(AA322-W322,0)</f>
        <v>1</v>
      </c>
      <c r="AC322" s="167" t="str">
        <f t="shared" ref="AC322:AC325" si="102">IF(AB322&lt;=1,"OPORTUNA",IF(AB322&lt;-1,"0","NO OPORTUNA"))</f>
        <v>OPORTUNA</v>
      </c>
      <c r="AD322" s="165" t="str">
        <f t="shared" si="82"/>
        <v>Cerrado</v>
      </c>
      <c r="AE322" s="248" t="s">
        <v>62</v>
      </c>
      <c r="AF322" s="169" t="s">
        <v>65</v>
      </c>
      <c r="AG322" s="165" t="s">
        <v>1355</v>
      </c>
      <c r="AH322" s="170">
        <v>44869</v>
      </c>
      <c r="AI322" s="165">
        <f t="shared" ref="AI322:AI325" si="103">MONTH(AH322)</f>
        <v>11</v>
      </c>
      <c r="AJ322" s="166">
        <f t="shared" si="84"/>
        <v>1</v>
      </c>
      <c r="AK322" s="165" t="e">
        <f>IF(Y322&gt;=AH322,#REF!,#REF!)</f>
        <v>#REF!</v>
      </c>
      <c r="AL322" s="187" t="s">
        <v>1356</v>
      </c>
      <c r="AM322" s="165" t="e" cm="1">
        <f t="array" ref="AM322">_xlfn.IFS(AN322&lt;0,"Vencido",AN322=0,"Vence hoy",AN322&lt;4,"Por vencer",AN322&gt;3,"Pendiente")</f>
        <v>#REF!</v>
      </c>
      <c r="AN322" s="166" t="e">
        <f>Y322-#REF!</f>
        <v>#REF!</v>
      </c>
      <c r="AQ322" s="165">
        <f t="shared" si="85"/>
        <v>11</v>
      </c>
      <c r="AR322" s="165">
        <f t="shared" si="86"/>
        <v>2022</v>
      </c>
      <c r="AS322" s="184">
        <f t="shared" si="87"/>
        <v>3</v>
      </c>
    </row>
    <row r="323" spans="1:45" ht="25.5" customHeight="1">
      <c r="A323" s="165" t="str">
        <f t="shared" si="100"/>
        <v>AU-STD3534</v>
      </c>
      <c r="B323" s="164" t="s">
        <v>49</v>
      </c>
      <c r="C323" s="164" t="str">
        <f>IF(Q323=FILTROS!$G$2,"PT",IF(Q323=FILTROS!$G$3,"RC",IF(Q323=FILTROS!$G$4,"QJ",IF(Q323=FILTROS!$G$5,"FT",IF(Q323=FILTROS!$G$6,"STD","SIN ASIGNAR")))))</f>
        <v>STD</v>
      </c>
      <c r="D323" s="164">
        <v>3534</v>
      </c>
      <c r="E323" s="165" t="s">
        <v>9</v>
      </c>
      <c r="F323" s="184" t="s">
        <v>50</v>
      </c>
      <c r="G323" s="165" t="s">
        <v>1357</v>
      </c>
      <c r="H323" s="183" t="s">
        <v>51</v>
      </c>
      <c r="I323" s="169">
        <v>1014211827</v>
      </c>
      <c r="J323" s="171" t="s">
        <v>1358</v>
      </c>
      <c r="K323" s="169">
        <v>32</v>
      </c>
      <c r="L323" s="169">
        <v>3167973324</v>
      </c>
      <c r="M323" s="230" t="s">
        <v>230</v>
      </c>
      <c r="N323" s="165" t="s">
        <v>112</v>
      </c>
      <c r="O323" s="209" t="s">
        <v>54</v>
      </c>
      <c r="P323" s="169" t="s">
        <v>55</v>
      </c>
      <c r="Q323" s="169" t="s">
        <v>56</v>
      </c>
      <c r="R323" s="169" t="s">
        <v>57</v>
      </c>
      <c r="S323" s="165" t="s">
        <v>58</v>
      </c>
      <c r="T323" s="169" t="s">
        <v>186</v>
      </c>
      <c r="U323" s="169" t="s">
        <v>1359</v>
      </c>
      <c r="V323" s="169" t="s">
        <v>60</v>
      </c>
      <c r="W323" s="170">
        <v>44868</v>
      </c>
      <c r="X323" s="169">
        <v>3</v>
      </c>
      <c r="Y323" s="170">
        <f>WORKDAY.INTL(W323,X323,1)</f>
        <v>44873</v>
      </c>
      <c r="Z323" s="165" t="s">
        <v>100</v>
      </c>
      <c r="AB323" s="168">
        <f t="shared" si="101"/>
        <v>-44868</v>
      </c>
      <c r="AC323" s="167" t="str">
        <f t="shared" si="102"/>
        <v>OPORTUNA</v>
      </c>
      <c r="AD323" s="165" t="str">
        <f t="shared" ca="1" si="82"/>
        <v>Vencido</v>
      </c>
      <c r="AE323" s="249" t="s">
        <v>62</v>
      </c>
      <c r="AF323" s="169" t="s">
        <v>66</v>
      </c>
      <c r="AI323" s="165">
        <f t="shared" si="103"/>
        <v>1</v>
      </c>
      <c r="AJ323" s="166">
        <f t="shared" si="84"/>
        <v>-44868</v>
      </c>
      <c r="AK323" s="165" t="str">
        <f>IF(Y323&gt;=AH323,$AP$4,$AP$5)</f>
        <v>OPORTUNA</v>
      </c>
      <c r="AM323" s="165" t="str" cm="1">
        <f t="array" aca="1" ref="AM323" ca="1">_xlfn.IFS(AN323&lt;0,"Vencido",AN323=0,"Vence hoy",AN323&lt;4,"Por vencer",AN323&gt;3,"Pendiente")</f>
        <v>Vencido</v>
      </c>
      <c r="AN323" s="166">
        <f ca="1">Y323-$AP$2</f>
        <v>-3</v>
      </c>
      <c r="AQ323" s="165">
        <f t="shared" si="85"/>
        <v>11</v>
      </c>
      <c r="AR323" s="165">
        <f t="shared" si="86"/>
        <v>2022</v>
      </c>
      <c r="AS323" s="184">
        <f t="shared" si="87"/>
        <v>3</v>
      </c>
    </row>
    <row r="324" spans="1:45" ht="25.5" customHeight="1">
      <c r="A324" s="165" t="str">
        <f t="shared" si="100"/>
        <v>AU-STD3537</v>
      </c>
      <c r="B324" s="164" t="s">
        <v>49</v>
      </c>
      <c r="C324" s="164" t="str">
        <f>IF(Q324=FILTROS!$G$2,"PT",IF(Q324=FILTROS!$G$3,"RC",IF(Q324=FILTROS!$G$4,"QJ",IF(Q324=FILTROS!$G$5,"FT",IF(Q324=FILTROS!$G$6,"STD","SIN ASIGNAR")))))</f>
        <v>STD</v>
      </c>
      <c r="D324" s="164">
        <v>3537</v>
      </c>
      <c r="E324" s="165" t="s">
        <v>9</v>
      </c>
      <c r="F324" s="165" t="s">
        <v>50</v>
      </c>
      <c r="G324" s="195" t="s">
        <v>1360</v>
      </c>
      <c r="H324" s="169" t="s">
        <v>51</v>
      </c>
      <c r="I324" s="169">
        <v>13876279</v>
      </c>
      <c r="J324" s="171" t="s">
        <v>1361</v>
      </c>
      <c r="K324" s="169">
        <v>73</v>
      </c>
      <c r="L324" s="169">
        <v>3108842102</v>
      </c>
      <c r="M324" s="63" t="s">
        <v>126</v>
      </c>
      <c r="N324" s="165" t="s">
        <v>127</v>
      </c>
      <c r="O324" s="209" t="s">
        <v>73</v>
      </c>
      <c r="P324" s="169" t="s">
        <v>55</v>
      </c>
      <c r="Q324" s="204" t="s">
        <v>56</v>
      </c>
      <c r="R324" s="169" t="s">
        <v>57</v>
      </c>
      <c r="S324" s="165" t="s">
        <v>58</v>
      </c>
      <c r="T324" s="169" t="s">
        <v>128</v>
      </c>
      <c r="U324" s="169" t="s">
        <v>1362</v>
      </c>
      <c r="V324" s="169" t="s">
        <v>60</v>
      </c>
      <c r="W324" s="170">
        <v>44868</v>
      </c>
      <c r="X324" s="169">
        <v>2</v>
      </c>
      <c r="Y324" s="170">
        <f>WORKDAY.INTL(W324,X324,1)+1</f>
        <v>44873</v>
      </c>
      <c r="Z324" s="165" t="s">
        <v>79</v>
      </c>
      <c r="AB324" s="168">
        <f t="shared" si="101"/>
        <v>-44868</v>
      </c>
      <c r="AC324" s="167" t="str">
        <f t="shared" si="102"/>
        <v>OPORTUNA</v>
      </c>
      <c r="AD324" s="165" t="e">
        <f t="shared" si="82"/>
        <v>#REF!</v>
      </c>
      <c r="AE324" s="249" t="s">
        <v>62</v>
      </c>
      <c r="AF324" s="169" t="s">
        <v>80</v>
      </c>
      <c r="AI324" s="165">
        <f t="shared" si="103"/>
        <v>1</v>
      </c>
      <c r="AJ324" s="166">
        <f t="shared" si="84"/>
        <v>-44868</v>
      </c>
      <c r="AK324" s="165" t="e">
        <f>IF(Y324&gt;=AH324,#REF!,#REF!)</f>
        <v>#REF!</v>
      </c>
      <c r="AM324" s="165" t="e" cm="1">
        <f t="array" ref="AM324">_xlfn.IFS(AN324&lt;0,"Vencido",AN324=0,"Vence hoy",AN324&lt;4,"Por vencer",AN324&gt;3,"Pendiente")</f>
        <v>#REF!</v>
      </c>
      <c r="AN324" s="166" t="e">
        <f>Y324-#REF!</f>
        <v>#REF!</v>
      </c>
      <c r="AQ324" s="165">
        <f t="shared" si="85"/>
        <v>11</v>
      </c>
      <c r="AR324" s="165">
        <f t="shared" si="86"/>
        <v>2022</v>
      </c>
      <c r="AS324" s="184">
        <f t="shared" si="87"/>
        <v>3</v>
      </c>
    </row>
    <row r="325" spans="1:45" ht="25.5" customHeight="1">
      <c r="A325" s="165" t="str">
        <f t="shared" si="100"/>
        <v>AU-PT3538</v>
      </c>
      <c r="B325" s="164" t="s">
        <v>49</v>
      </c>
      <c r="C325" s="164" t="str">
        <f>IF(Q325=FILTROS!$G$2,"PT",IF(Q325=FILTROS!$G$3,"RC",IF(Q325=FILTROS!$G$4,"QJ",IF(Q325=FILTROS!$G$5,"FT",IF(Q325=FILTROS!$G$6,"STD","SIN ASIGNAR")))))</f>
        <v>PT</v>
      </c>
      <c r="D325" s="164">
        <v>3538</v>
      </c>
      <c r="E325" s="165" t="s">
        <v>9</v>
      </c>
      <c r="F325" s="165" t="s">
        <v>50</v>
      </c>
      <c r="G325" s="165" t="s">
        <v>1363</v>
      </c>
      <c r="H325" s="169" t="s">
        <v>51</v>
      </c>
      <c r="I325" s="169">
        <v>1136889752</v>
      </c>
      <c r="J325" s="171" t="s">
        <v>1364</v>
      </c>
      <c r="K325" s="169">
        <v>23</v>
      </c>
      <c r="L325" s="169">
        <v>3022649445</v>
      </c>
      <c r="M325" s="215" t="s">
        <v>1365</v>
      </c>
      <c r="N325" s="165" t="s">
        <v>112</v>
      </c>
      <c r="O325" s="209" t="s">
        <v>54</v>
      </c>
      <c r="P325" s="169" t="s">
        <v>55</v>
      </c>
      <c r="Q325" s="169" t="s">
        <v>84</v>
      </c>
      <c r="R325" s="169" t="s">
        <v>57</v>
      </c>
      <c r="S325" s="165" t="s">
        <v>240</v>
      </c>
      <c r="T325" s="169" t="s">
        <v>241</v>
      </c>
      <c r="U325" s="169" t="s">
        <v>1366</v>
      </c>
      <c r="V325" s="169" t="s">
        <v>60</v>
      </c>
      <c r="W325" s="170">
        <v>44868</v>
      </c>
      <c r="X325" s="169">
        <v>3</v>
      </c>
      <c r="Y325" s="170">
        <f>WORKDAY.INTL(W325,X325,1)</f>
        <v>44873</v>
      </c>
      <c r="Z325" s="165" t="s">
        <v>61</v>
      </c>
      <c r="AB325" s="168">
        <f t="shared" si="101"/>
        <v>-44868</v>
      </c>
      <c r="AC325" s="167" t="str">
        <f t="shared" si="102"/>
        <v>OPORTUNA</v>
      </c>
      <c r="AD325" s="165" t="str">
        <f t="shared" si="82"/>
        <v>Cerrado</v>
      </c>
      <c r="AE325" s="248" t="s">
        <v>71</v>
      </c>
      <c r="AF325" s="169" t="s">
        <v>296</v>
      </c>
      <c r="AG325" s="165" t="s">
        <v>1367</v>
      </c>
      <c r="AH325" s="170">
        <v>44868</v>
      </c>
      <c r="AI325" s="165">
        <f t="shared" si="103"/>
        <v>11</v>
      </c>
      <c r="AJ325" s="166">
        <f t="shared" si="84"/>
        <v>0</v>
      </c>
      <c r="AK325" s="165" t="str">
        <f>IF(Y325&gt;=AH325,$AP$4,$AP$5)</f>
        <v>OPORTUNA</v>
      </c>
      <c r="AM325" s="165" t="str" cm="1">
        <f t="array" aca="1" ref="AM325" ca="1">_xlfn.IFS(AN325&lt;0,"Vencido",AN325=0,"Vence hoy",AN325&lt;4,"Por vencer",AN325&gt;3,"Pendiente")</f>
        <v>Vencido</v>
      </c>
      <c r="AN325" s="166">
        <f ca="1">Y325-$AP$2</f>
        <v>-3</v>
      </c>
      <c r="AQ325" s="165">
        <f t="shared" si="85"/>
        <v>11</v>
      </c>
      <c r="AR325" s="165">
        <f t="shared" si="86"/>
        <v>2022</v>
      </c>
      <c r="AS325" s="184">
        <f t="shared" si="87"/>
        <v>3</v>
      </c>
    </row>
  </sheetData>
  <autoFilter ref="A1:AS325" xr:uid="{49B6FE4D-035B-4A1B-9CBB-D9AF6CFE0B72}"/>
  <sortState xmlns:xlrd2="http://schemas.microsoft.com/office/spreadsheetml/2017/richdata2" ref="A2:AS325">
    <sortCondition ref="W1:W325"/>
  </sortState>
  <conditionalFormatting sqref="I1">
    <cfRule type="duplicateValues" dxfId="9" priority="20"/>
  </conditionalFormatting>
  <conditionalFormatting sqref="AD1:AD325">
    <cfRule type="cellIs" dxfId="8" priority="16" operator="equal">
      <formula>"Cerrado"</formula>
    </cfRule>
    <cfRule type="cellIs" dxfId="7" priority="17" operator="equal">
      <formula>"Por vencer"</formula>
    </cfRule>
    <cfRule type="cellIs" dxfId="6" priority="18" operator="equal">
      <formula>"Vencido"</formula>
    </cfRule>
    <cfRule type="cellIs" dxfId="5" priority="19" operator="equal">
      <formula>"Vence hoy"</formula>
    </cfRule>
  </conditionalFormatting>
  <conditionalFormatting sqref="AD1:AD325">
    <cfRule type="cellIs" dxfId="4" priority="15" operator="equal">
      <formula>"Pendiente"</formula>
    </cfRule>
  </conditionalFormatting>
  <conditionalFormatting sqref="I2">
    <cfRule type="duplicateValues" dxfId="3" priority="3"/>
  </conditionalFormatting>
  <conditionalFormatting sqref="I1:I1048576">
    <cfRule type="duplicateValues" dxfId="2" priority="1"/>
  </conditionalFormatting>
  <conditionalFormatting sqref="A1:A325">
    <cfRule type="duplicateValues" dxfId="1" priority="467"/>
  </conditionalFormatting>
  <conditionalFormatting sqref="I1:I325">
    <cfRule type="duplicateValues" dxfId="0" priority="468"/>
  </conditionalFormatting>
  <hyperlinks>
    <hyperlink ref="M2" r:id="rId1" xr:uid="{1F0D09E8-DE91-414C-B8FC-FB51292276E5}"/>
    <hyperlink ref="M29" r:id="rId2" xr:uid="{C8F78E7D-8DAC-4CA0-A599-2E8AE336B2F4}"/>
    <hyperlink ref="M30" r:id="rId3" xr:uid="{BDEC28CE-C5B4-4BF9-B1B4-DA36722130BD}"/>
    <hyperlink ref="M31" r:id="rId4" xr:uid="{9BDE405A-A057-462A-86A4-CB5DA3B13531}"/>
    <hyperlink ref="M32" r:id="rId5" xr:uid="{CB24664D-1890-498D-933F-043EC01F16E0}"/>
    <hyperlink ref="M62" r:id="rId6" xr:uid="{D7E60B95-723D-4679-AD85-8BA262F31694}"/>
    <hyperlink ref="M57" r:id="rId7" xr:uid="{356294AA-7F65-4EE8-B939-84BBDA96220E}"/>
    <hyperlink ref="M33" r:id="rId8" xr:uid="{8F5221CE-D6F0-4E81-9FD9-0A126C95D20A}"/>
    <hyperlink ref="M34" r:id="rId9" xr:uid="{7DD65EE1-F845-4B04-821A-BE33CBA39290}"/>
    <hyperlink ref="M35" r:id="rId10" xr:uid="{CF42C0D1-3C17-416E-81A7-6B4F180D5768}"/>
    <hyperlink ref="M36" r:id="rId11" xr:uid="{40A373CA-54DC-42FF-B426-85CCA135E5FD}"/>
    <hyperlink ref="M37" r:id="rId12" xr:uid="{416168FE-913E-4309-910E-E574382349F7}"/>
    <hyperlink ref="M38" r:id="rId13" xr:uid="{316F5BEE-4AB9-43DE-9F70-D162B5A87E97}"/>
    <hyperlink ref="M39" r:id="rId14" xr:uid="{975D5FA5-3C31-4430-AA11-121919A414EF}"/>
    <hyperlink ref="M40" r:id="rId15" xr:uid="{6E3742E8-B995-4344-8AAE-978322A66954}"/>
    <hyperlink ref="M43" r:id="rId16" xr:uid="{D05B551E-D326-42D6-B442-96F686773F4D}"/>
    <hyperlink ref="M44" r:id="rId17" xr:uid="{DA9652F9-C48C-4EE7-B48D-B6346D3383A8}"/>
    <hyperlink ref="M45" r:id="rId18" xr:uid="{A0136212-30A6-4F57-83CE-2E57CAA7C3DC}"/>
    <hyperlink ref="M63" r:id="rId19" xr:uid="{BFB7B261-038F-43FB-AE69-3BC98D036F59}"/>
    <hyperlink ref="M64" r:id="rId20" xr:uid="{98B61118-8FB1-4A13-B780-608AF5A6BDBB}"/>
    <hyperlink ref="M47" r:id="rId21" xr:uid="{9533D544-08DF-491A-8E91-B09B8FB95FE0}"/>
    <hyperlink ref="M48" r:id="rId22" xr:uid="{AB82ED97-5915-4C13-A73F-07CA228A8CE9}"/>
    <hyperlink ref="M52" r:id="rId23" xr:uid="{65210B82-3682-4BF5-9A69-03D1BA94CE90}"/>
    <hyperlink ref="M53" r:id="rId24" xr:uid="{4BC640F9-0EC3-424D-A89A-8C90308C9E03}"/>
    <hyperlink ref="M54" r:id="rId25" xr:uid="{B698F7A8-34AA-4262-BC3D-EFEF08691ABC}"/>
    <hyperlink ref="M68" r:id="rId26" xr:uid="{90414DCC-1594-476D-A7B5-82E1C2F72F7A}"/>
    <hyperlink ref="M69" r:id="rId27" xr:uid="{142E7D9A-4A77-423A-A397-2945531508A5}"/>
    <hyperlink ref="M72" r:id="rId28" xr:uid="{6FDB963B-5695-494D-8CB0-A158A949A38D}"/>
    <hyperlink ref="M73" r:id="rId29" xr:uid="{812B0215-ADBF-4D23-A4A0-59FFFB2FA466}"/>
    <hyperlink ref="M101" r:id="rId30" xr:uid="{BC81C450-105D-4A94-9E38-95CCAA44F3E8}"/>
    <hyperlink ref="M102" r:id="rId31" xr:uid="{FC14AF71-470C-4ACE-A68A-4626A6EF115C}"/>
    <hyperlink ref="M103" r:id="rId32" xr:uid="{CC84F9D1-D7E1-43C6-8FAB-4F533C3A41B3}"/>
    <hyperlink ref="M104" r:id="rId33" xr:uid="{1664EC49-369A-44C2-8EFC-3106E8EB5F29}"/>
    <hyperlink ref="M105" r:id="rId34" xr:uid="{74B24E7D-04D2-44C2-9670-0C715E057195}"/>
    <hyperlink ref="M106" r:id="rId35" xr:uid="{B6FCD74F-F626-4BEC-9B77-CE7FD9664413}"/>
    <hyperlink ref="M107" r:id="rId36" xr:uid="{2766D22C-82A3-4D9A-BC1C-DC787FF51A70}"/>
    <hyperlink ref="M108" r:id="rId37" xr:uid="{5214D1C1-A3EF-4B13-8A41-B43B15640C23}"/>
    <hyperlink ref="M109" r:id="rId38" xr:uid="{BB130091-2157-4FE5-AB3B-9209D8B905F4}"/>
    <hyperlink ref="M110" r:id="rId39" xr:uid="{4FEB6591-D34D-4DE6-ACB6-A5FFB22B688D}"/>
    <hyperlink ref="M111" r:id="rId40" xr:uid="{E98C4C6D-529B-45FA-99AF-A8CE038A6363}"/>
    <hyperlink ref="M112" r:id="rId41" xr:uid="{1EF0DE18-5E05-4548-9641-D9D05AC5AFE0}"/>
    <hyperlink ref="M113" r:id="rId42" xr:uid="{4D864B86-2D15-4A0A-8CD6-99D1D15C1C57}"/>
    <hyperlink ref="M114" r:id="rId43" xr:uid="{AA82D7E6-96D2-491E-A2DE-C990D26BA37E}"/>
    <hyperlink ref="M115" r:id="rId44" xr:uid="{C54803CA-625A-4673-85DF-A1704A8CFE70}"/>
    <hyperlink ref="M144" r:id="rId45" xr:uid="{6FD096B5-5295-4F6C-A082-F504606BA2CE}"/>
    <hyperlink ref="M116" r:id="rId46" xr:uid="{38A0D34A-B529-44C4-9733-2764120B782D}"/>
    <hyperlink ref="M117" r:id="rId47" xr:uid="{12B0F739-8697-4383-90E2-64EC41668C93}"/>
    <hyperlink ref="M133" r:id="rId48" xr:uid="{0E3FC8B8-B291-4A55-A236-E5F04E3813B0}"/>
    <hyperlink ref="M136" r:id="rId49" xr:uid="{EEF75C73-CC61-4DD9-B529-F9AAB0FD2084}"/>
    <hyperlink ref="M84" r:id="rId50" xr:uid="{847D6EE6-7113-40D5-92BD-F2A20AC8EB81}"/>
    <hyperlink ref="M137" r:id="rId51" xr:uid="{A6909850-AE60-4462-930E-90B3854A57EF}"/>
    <hyperlink ref="M147" r:id="rId52" xr:uid="{7CF85CA8-B53D-4A4B-A7A3-B5D33EC7B191}"/>
    <hyperlink ref="M138" r:id="rId53" xr:uid="{65F3E1AB-6CC2-418B-95FD-321F755195C9}"/>
    <hyperlink ref="M139" r:id="rId54" xr:uid="{2CA7F77C-F8E6-412D-A2CD-600638218D51}"/>
    <hyperlink ref="M83" r:id="rId55" xr:uid="{3979A3CE-0ED8-40C0-A61B-DC69B081D2F9}"/>
    <hyperlink ref="M140" r:id="rId56" xr:uid="{27008BF6-E4E7-4C46-97EC-6BC2D36027F1}"/>
    <hyperlink ref="M141" r:id="rId57" xr:uid="{16C429E9-2D62-40C0-A996-18E5A7AE1BA3}"/>
    <hyperlink ref="M142" r:id="rId58" xr:uid="{E9C7DCBA-B0F8-4F08-8E13-C17A0A168844}"/>
    <hyperlink ref="M154" r:id="rId59" xr:uid="{DD78FB62-9DE1-424D-90F0-A97859F41C58}"/>
    <hyperlink ref="M143" r:id="rId60" xr:uid="{A61D98BC-30E2-4762-B9C9-F8DE9720454D}"/>
    <hyperlink ref="M155" r:id="rId61" xr:uid="{86A8FC8C-4C14-481F-AD52-6536D5B581EB}"/>
    <hyperlink ref="M150" r:id="rId62" xr:uid="{AA219231-352B-46A8-93C6-237F75FD335E}"/>
    <hyperlink ref="M151" r:id="rId63" xr:uid="{7E407D01-176E-40FE-9F0C-6933024F1140}"/>
    <hyperlink ref="M157" r:id="rId64" xr:uid="{B9D52760-6B9E-43AE-BDAA-74B084B320A6}"/>
    <hyperlink ref="M153" r:id="rId65" xr:uid="{DC8740A1-13D0-4B52-B72A-F240037AB210}"/>
    <hyperlink ref="M158" r:id="rId66" xr:uid="{4D6930CD-798D-41AB-89AA-83231ED950A3}"/>
    <hyperlink ref="M185" r:id="rId67" xr:uid="{71D6F4C0-DC9C-46BC-8B5A-A8072B221FBD}"/>
    <hyperlink ref="M186" r:id="rId68" xr:uid="{5DED7F6B-4ACE-417F-ACBB-8203DF1D750B}"/>
    <hyperlink ref="M222" r:id="rId69" xr:uid="{EA80D2AA-EC21-4DCC-90D5-2AF158765C79}"/>
    <hyperlink ref="M187" r:id="rId70" xr:uid="{530322AE-6004-4577-8859-70B96BC84921}"/>
    <hyperlink ref="M152" r:id="rId71" xr:uid="{70E46A91-AF1E-440E-AB29-C3DBC20F5BC7}"/>
    <hyperlink ref="M188" r:id="rId72" xr:uid="{FFE981CD-ACC4-42E4-B398-30117F8E2E85}"/>
    <hyperlink ref="M189" r:id="rId73" xr:uid="{E98AB264-CF09-4943-8F9B-BDA4B903AC35}"/>
    <hyperlink ref="M190" r:id="rId74" xr:uid="{0758542C-79ED-4289-A869-3996463E08BF}"/>
    <hyperlink ref="M191" r:id="rId75" xr:uid="{D040FBF5-1472-4399-A5A8-2233A6C4E825}"/>
    <hyperlink ref="M192" r:id="rId76" xr:uid="{FB709C98-BFBA-416C-AC83-E595CE9B5C95}"/>
    <hyperlink ref="M193" r:id="rId77" xr:uid="{FC1265D5-E38B-4D94-943C-050EE49C623F}"/>
    <hyperlink ref="M194" r:id="rId78" xr:uid="{7A483F48-0EDD-474F-BB7B-DE9EE555DF21}"/>
    <hyperlink ref="M195" r:id="rId79" xr:uid="{8D2E312F-1730-4A39-B216-64088E3C7415}"/>
    <hyperlink ref="M196" r:id="rId80" xr:uid="{63A9D12B-82C8-41E9-9F5C-709E08FF01ED}"/>
    <hyperlink ref="M197" r:id="rId81" xr:uid="{FC653597-6F20-412D-9083-9307587A616A}"/>
    <hyperlink ref="M198" r:id="rId82" xr:uid="{F42931F8-EB4A-40F5-A259-9B535105F305}"/>
    <hyperlink ref="M149" r:id="rId83" xr:uid="{B0D27173-1487-42B2-A19E-2D4DFCB7523D}"/>
    <hyperlink ref="M199" r:id="rId84" xr:uid="{47704F18-70B6-4A25-B1D4-0A108559C205}"/>
    <hyperlink ref="M200" r:id="rId85" xr:uid="{E5E8EA55-76CB-4EC0-BEA5-CB244793D3FF}"/>
    <hyperlink ref="M201" r:id="rId86" xr:uid="{D18208FC-BEDE-4B58-B8AD-EC7E1F75E5F0}"/>
    <hyperlink ref="M202" r:id="rId87" xr:uid="{C05E68E1-C960-4659-A8EC-931D5707FBA4}"/>
    <hyperlink ref="M203" r:id="rId88" xr:uid="{BF87C92C-FC2B-4BE0-B84A-936325022D9D}"/>
    <hyperlink ref="M204" r:id="rId89" xr:uid="{3FA6797D-679F-432E-8E97-3BDA01F6AFA9}"/>
    <hyperlink ref="M205" r:id="rId90" xr:uid="{49737A98-A31C-4D07-9CA1-A9DCFEFD7328}"/>
    <hyperlink ref="M206" r:id="rId91" xr:uid="{B630F821-774A-4BBA-82F6-BC7FCAEFB0AE}"/>
    <hyperlink ref="M207" r:id="rId92" xr:uid="{F83AB63D-D4EE-4E97-84EA-3E0386E9579F}"/>
    <hyperlink ref="M208" r:id="rId93" xr:uid="{0408F13F-E84C-471D-BF1B-76A219079C74}"/>
    <hyperlink ref="M209" r:id="rId94" xr:uid="{D4F2D10A-206D-4C39-8C83-34FF0096E609}"/>
    <hyperlink ref="M210" r:id="rId95" xr:uid="{7CDDE037-38FB-481D-9521-AF7307CAEBB3}"/>
    <hyperlink ref="M211" r:id="rId96" xr:uid="{6C771483-7504-4F08-A46D-A38BCECD2FBD}"/>
    <hyperlink ref="M223:M228" r:id="rId97" display="JAVARGASB@compensarsalud.com" xr:uid="{FC4FA94A-1ECA-41A6-9D14-9435743A6EA6}"/>
    <hyperlink ref="M229:M232" r:id="rId98" display="JAVARGASB@compensarsalud.com" xr:uid="{0CBD239F-218A-45D3-AFF3-B960AA0E2B78}"/>
    <hyperlink ref="M269" r:id="rId99" xr:uid="{8C84D859-6295-4330-ACC5-157A94DD4ED5}"/>
    <hyperlink ref="M257" r:id="rId100" xr:uid="{E6835B5E-7167-4481-98A3-B9195A67F822}"/>
    <hyperlink ref="M258" r:id="rId101" xr:uid="{67E0B4E4-9CB0-4004-8B97-EBE8B8AB031A}"/>
    <hyperlink ref="M259" r:id="rId102" xr:uid="{F9F7229E-05A2-4BCF-BEF5-BD66DEC03DC3}"/>
    <hyperlink ref="M260" r:id="rId103" xr:uid="{D21A61D8-2402-4D7D-A1A5-6C33129C91CF}"/>
    <hyperlink ref="M261" r:id="rId104" xr:uid="{1107BA8D-297B-4CB7-B463-C5C59E23237F}"/>
    <hyperlink ref="M262" r:id="rId105" xr:uid="{AC15CD89-4AD2-4A02-987A-35296135E002}"/>
    <hyperlink ref="M263" r:id="rId106" xr:uid="{16188524-1413-416F-A082-113F92C85CD7}"/>
    <hyperlink ref="M270" r:id="rId107" xr:uid="{A66EDDD1-A97E-439F-9E67-F1D221B0A6D1}"/>
    <hyperlink ref="M264" r:id="rId108" xr:uid="{76FD80BA-20D0-4E8E-9AB1-F74367FAB415}"/>
    <hyperlink ref="M265" r:id="rId109" xr:uid="{1A015967-7B1B-4666-89CA-19B52DC88E30}"/>
    <hyperlink ref="M224" r:id="rId110" xr:uid="{9A7A4578-CF52-4CA7-BC2D-3AD9F9FB6864}"/>
    <hyperlink ref="M268" r:id="rId111" xr:uid="{170F9D1D-33D7-4827-9B4E-31535F6C8C5A}"/>
    <hyperlink ref="M266" r:id="rId112" xr:uid="{0D4E9BE1-5521-46E2-8387-F249BBA4F9E7}"/>
    <hyperlink ref="M267" r:id="rId113" xr:uid="{50A9A646-28F9-4EA6-A849-A7E59A6F6246}"/>
    <hyperlink ref="M145" r:id="rId114" xr:uid="{97F6A458-06A9-428F-8369-F349F19E5751}"/>
    <hyperlink ref="M146" r:id="rId115" xr:uid="{35A5E404-8D2E-4AFF-97B7-66F1EF9516BD}"/>
    <hyperlink ref="M296" r:id="rId116" xr:uid="{F482D6FD-F179-4691-ACC6-98AFE8114A3A}"/>
    <hyperlink ref="M297" r:id="rId117" xr:uid="{AAA8266B-635F-4B4A-8FD6-C9DF2BC5EF97}"/>
    <hyperlink ref="M310" r:id="rId118" xr:uid="{9E8EA999-15C5-47AC-8CBB-CF2481C3A838}"/>
    <hyperlink ref="M304" r:id="rId119" xr:uid="{5F9E7465-C306-402F-B5E4-4F4523DD4B5C}"/>
    <hyperlink ref="M311" r:id="rId120" xr:uid="{FFDB681F-F43C-4ABA-8380-CEA0EF9AB72D}"/>
    <hyperlink ref="M312" r:id="rId121" xr:uid="{3FEFE864-1C2D-437E-89C0-D61D874DF607}"/>
    <hyperlink ref="M313" r:id="rId122" xr:uid="{3973AEF4-9C9F-4753-A57E-965CDEBA81C9}"/>
    <hyperlink ref="M314" r:id="rId123" xr:uid="{A778DF83-0E16-43B7-95B3-9C7DFFBF5C23}"/>
    <hyperlink ref="M315" r:id="rId124" xr:uid="{FEB9121C-E67A-4F7A-A6AC-237ACD380F30}"/>
    <hyperlink ref="M316" r:id="rId125" xr:uid="{E09584C0-BB1F-4971-8C9E-0518FD50EC6B}"/>
    <hyperlink ref="M272" r:id="rId126" xr:uid="{AF12F75E-6D4D-463B-93DB-BCB3577845A7}"/>
    <hyperlink ref="M317" r:id="rId127" xr:uid="{55F473DB-7032-4A5E-A9B8-3A2021E8DA5B}"/>
    <hyperlink ref="M307" r:id="rId128" xr:uid="{E35B1CEE-94A8-4643-A312-9C884A2A31A3}"/>
    <hyperlink ref="M275" r:id="rId129" xr:uid="{4687881F-6927-4605-9A46-E24B9ABE201F}"/>
    <hyperlink ref="M308" r:id="rId130" xr:uid="{38031433-2BE5-42DD-92A1-6BA76AFD1B58}"/>
    <hyperlink ref="M309" r:id="rId131" xr:uid="{CF570FE5-7B91-454B-B033-137B5D0B3DA0}"/>
    <hyperlink ref="M318" r:id="rId132" xr:uid="{6EF29C32-114D-4C7A-B638-C9BCCBA331E2}"/>
    <hyperlink ref="M319" r:id="rId133" xr:uid="{6925C3D9-0351-4DDF-A364-2BE58D420982}"/>
    <hyperlink ref="M320" r:id="rId134" xr:uid="{44CD67CF-AC1C-4659-BDD0-71E0AC2DD321}"/>
    <hyperlink ref="M321" r:id="rId135" xr:uid="{318AAD9D-7A4B-488B-8187-5D5712B4BE40}"/>
    <hyperlink ref="M323" r:id="rId136" xr:uid="{A25590E1-FC3F-4EEA-985F-D023AF60E426}"/>
    <hyperlink ref="M324" r:id="rId137" xr:uid="{3A81D74D-331C-4638-BDC1-250DBA4BB774}"/>
    <hyperlink ref="M325" r:id="rId138" xr:uid="{AA726211-E506-481C-B889-D01EF9F0E33C}"/>
  </hyperlinks>
  <pageMargins left="0.7" right="0.7" top="0.75" bottom="0.75" header="0.3" footer="0.3"/>
  <pageSetup orientation="portrait" r:id="rId139"/>
  <extLst>
    <ext xmlns:x14="http://schemas.microsoft.com/office/spreadsheetml/2009/9/main" uri="{CCE6A557-97BC-4b89-ADB6-D9C93CAAB3DF}">
      <x14:dataValidations xmlns:xm="http://schemas.microsoft.com/office/excel/2006/main" count="14">
        <x14:dataValidation type="list" allowBlank="1" showInputMessage="1" showErrorMessage="1" xr:uid="{160611FE-A8C9-489E-A920-C397AAB3399F}">
          <x14:formula1>
            <xm:f>FILTROS!$C$2:$C$7</xm:f>
          </x14:formula1>
          <xm:sqref>H1:H325</xm:sqref>
        </x14:dataValidation>
        <x14:dataValidation type="list" allowBlank="1" showInputMessage="1" showErrorMessage="1" xr:uid="{73E58E35-242F-4F8A-9D3D-5AAAD4FEC0FE}">
          <x14:formula1>
            <xm:f>FILTROS!$P$2:$P$3</xm:f>
          </x14:formula1>
          <xm:sqref>AE1:AE325</xm:sqref>
        </x14:dataValidation>
        <x14:dataValidation type="list" allowBlank="1" showErrorMessage="1" xr:uid="{8B2FD241-9D79-4384-99D5-4EB4472D940A}">
          <x14:formula1>
            <xm:f>FILTROS!$A$2:$A$4</xm:f>
          </x14:formula1>
          <xm:sqref>E1:E325</xm:sqref>
        </x14:dataValidation>
        <x14:dataValidation type="list" allowBlank="1" showInputMessage="1" showErrorMessage="1" xr:uid="{34955A8B-3339-43BB-84E8-A34EC76D1E5A}">
          <x14:formula1>
            <xm:f>FILTROS!$L$2:$L$38</xm:f>
          </x14:formula1>
          <xm:sqref>S1:S325</xm:sqref>
        </x14:dataValidation>
        <x14:dataValidation type="list" allowBlank="1" showInputMessage="1" showErrorMessage="1" xr:uid="{2EBC4866-6F85-4A26-9F20-B6B7545ABFF8}">
          <x14:formula1>
            <xm:f>FILTROS!$K$2:$K$92</xm:f>
          </x14:formula1>
          <xm:sqref>T1:T325</xm:sqref>
        </x14:dataValidation>
        <x14:dataValidation type="list" allowBlank="1" showInputMessage="1" showErrorMessage="1" xr:uid="{3170D0C9-97B3-41C6-BC23-27F62E018ABE}">
          <x14:formula1>
            <xm:f>FILTROS!$I$2:$I$6</xm:f>
          </x14:formula1>
          <xm:sqref>V1:V325</xm:sqref>
        </x14:dataValidation>
        <x14:dataValidation type="list" allowBlank="1" showErrorMessage="1" xr:uid="{14FADF6D-A170-496E-8920-BB56EF30B0BF}">
          <x14:formula1>
            <xm:f>FILTROS!$B$2:$B$6</xm:f>
          </x14:formula1>
          <xm:sqref>F1:F325</xm:sqref>
        </x14:dataValidation>
        <x14:dataValidation type="list" allowBlank="1" showInputMessage="1" showErrorMessage="1" xr:uid="{314F9BAB-C97F-43E1-943F-B1D61BDC3A76}">
          <x14:formula1>
            <xm:f>FILTROS!$E$2:$E$12</xm:f>
          </x14:formula1>
          <xm:sqref>N1:N325</xm:sqref>
        </x14:dataValidation>
        <x14:dataValidation type="list" allowBlank="1" showInputMessage="1" showErrorMessage="1" xr:uid="{A75C311C-8D0C-4E25-85E0-4BFCAD702E63}">
          <x14:formula1>
            <xm:f>FILTROS!$J$2:$J$3</xm:f>
          </x14:formula1>
          <xm:sqref>R1:R325</xm:sqref>
        </x14:dataValidation>
        <x14:dataValidation type="list" allowBlank="1" showInputMessage="1" showErrorMessage="1" xr:uid="{E69EB94B-FA1A-4E3B-AC3D-D5E258DFEFE7}">
          <x14:formula1>
            <xm:f>FILTROS!$G$2:$G$6</xm:f>
          </x14:formula1>
          <xm:sqref>Q2:Q325</xm:sqref>
        </x14:dataValidation>
        <x14:dataValidation type="list" allowBlank="1" showInputMessage="1" showErrorMessage="1" xr:uid="{CFB75CD7-6104-4A45-8EBC-75CC517E4401}">
          <x14:formula1>
            <xm:f>FILTROS!$M$2:$M$5</xm:f>
          </x14:formula1>
          <xm:sqref>O1:O325</xm:sqref>
        </x14:dataValidation>
        <x14:dataValidation type="list" allowBlank="1" showInputMessage="1" showErrorMessage="1" xr:uid="{5FC50A2F-ED81-48B3-8A6D-54161954D756}">
          <x14:formula1>
            <xm:f>FILTROS!$F$2:$F$6</xm:f>
          </x14:formula1>
          <xm:sqref>P1:P325</xm:sqref>
        </x14:dataValidation>
        <x14:dataValidation type="list" allowBlank="1" showInputMessage="1" showErrorMessage="1" xr:uid="{01EE0436-FD26-4BD7-A21F-43F3D79A1D5A}">
          <x14:formula1>
            <xm:f>FILTROS!$N$2:$N$9</xm:f>
          </x14:formula1>
          <xm:sqref>Z2:Z325</xm:sqref>
        </x14:dataValidation>
        <x14:dataValidation type="list" allowBlank="1" showInputMessage="1" showErrorMessage="1" xr:uid="{501590D0-270C-422A-9FF5-51EB467783D6}">
          <x14:formula1>
            <xm:f>FILTROS!$O$2:$O$8</xm:f>
          </x14:formula1>
          <xm:sqref>AF1:AF325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3A7CE-C78F-4C23-AB17-0F8C562D6FF1}">
  <sheetPr>
    <tabColor rgb="FFDDEBF7"/>
  </sheetPr>
  <dimension ref="A1:C15"/>
  <sheetViews>
    <sheetView workbookViewId="0">
      <pane xSplit="1" ySplit="3" topLeftCell="B12" activePane="bottomRight" state="frozen"/>
      <selection pane="topRight" activeCell="A12" sqref="A12"/>
      <selection pane="bottomLeft" activeCell="A12" sqref="A12"/>
      <selection pane="bottomRight" activeCell="A12" sqref="A12"/>
    </sheetView>
  </sheetViews>
  <sheetFormatPr baseColWidth="10" defaultColWidth="9.140625" defaultRowHeight="12.75"/>
  <cols>
    <col min="1" max="1" width="61.140625" style="6" customWidth="1"/>
    <col min="2" max="2" width="77" style="6" customWidth="1"/>
    <col min="3" max="3" width="245.42578125" style="6" customWidth="1"/>
    <col min="4" max="16384" width="9.140625" style="6"/>
  </cols>
  <sheetData>
    <row r="1" spans="1:3" ht="41.25" customHeight="1">
      <c r="A1" s="17" t="s">
        <v>1390</v>
      </c>
      <c r="B1" s="17" t="s">
        <v>1388</v>
      </c>
      <c r="C1" s="17" t="s">
        <v>48</v>
      </c>
    </row>
    <row r="2" spans="1:3">
      <c r="A2" s="18" t="s">
        <v>1381</v>
      </c>
      <c r="B2" s="44" t="s">
        <v>1391</v>
      </c>
      <c r="C2" s="20" t="s">
        <v>1392</v>
      </c>
    </row>
    <row r="3" spans="1:3">
      <c r="A3" s="18" t="s">
        <v>1382</v>
      </c>
      <c r="B3" s="44" t="s">
        <v>1393</v>
      </c>
      <c r="C3" s="20" t="s">
        <v>1394</v>
      </c>
    </row>
    <row r="4" spans="1:3">
      <c r="A4" s="18" t="s">
        <v>1383</v>
      </c>
      <c r="B4" s="44" t="s">
        <v>1393</v>
      </c>
      <c r="C4" s="20" t="s">
        <v>1395</v>
      </c>
    </row>
    <row r="5" spans="1:3">
      <c r="A5" s="18" t="s">
        <v>1396</v>
      </c>
      <c r="B5" s="44" t="s">
        <v>1397</v>
      </c>
      <c r="C5" s="20" t="s">
        <v>1398</v>
      </c>
    </row>
    <row r="6" spans="1:3">
      <c r="A6" s="18" t="s">
        <v>1399</v>
      </c>
      <c r="B6" s="21" t="s">
        <v>64</v>
      </c>
      <c r="C6" s="22" t="s">
        <v>1400</v>
      </c>
    </row>
    <row r="7" spans="1:3">
      <c r="A7" s="18" t="s">
        <v>287</v>
      </c>
      <c r="B7" s="21" t="s">
        <v>1401</v>
      </c>
      <c r="C7" s="20" t="s">
        <v>1402</v>
      </c>
    </row>
    <row r="8" spans="1:3">
      <c r="A8" s="18" t="s">
        <v>1403</v>
      </c>
      <c r="B8" s="21" t="s">
        <v>64</v>
      </c>
      <c r="C8" s="20" t="s">
        <v>312</v>
      </c>
    </row>
    <row r="9" spans="1:3">
      <c r="A9" s="23" t="s">
        <v>1384</v>
      </c>
      <c r="B9" s="24" t="s">
        <v>1404</v>
      </c>
      <c r="C9" s="25" t="s">
        <v>1405</v>
      </c>
    </row>
    <row r="10" spans="1:3">
      <c r="A10" s="23" t="s">
        <v>169</v>
      </c>
      <c r="B10" s="26" t="s">
        <v>1406</v>
      </c>
      <c r="C10" s="25" t="s">
        <v>1407</v>
      </c>
    </row>
    <row r="11" spans="1:3">
      <c r="A11" s="23" t="s">
        <v>1385</v>
      </c>
      <c r="B11" s="19" t="s">
        <v>1408</v>
      </c>
      <c r="C11" s="25" t="s">
        <v>1409</v>
      </c>
    </row>
    <row r="12" spans="1:3">
      <c r="A12" s="27" t="s">
        <v>1410</v>
      </c>
      <c r="B12" s="28" t="s">
        <v>1411</v>
      </c>
      <c r="C12" s="29"/>
    </row>
    <row r="13" spans="1:3">
      <c r="A13" s="18" t="s">
        <v>1412</v>
      </c>
      <c r="B13" s="28"/>
      <c r="C13" s="25" t="s">
        <v>1413</v>
      </c>
    </row>
    <row r="14" spans="1:3">
      <c r="A14" s="23" t="s">
        <v>1414</v>
      </c>
      <c r="B14" s="28"/>
      <c r="C14" s="25" t="s">
        <v>1415</v>
      </c>
    </row>
    <row r="15" spans="1:3">
      <c r="A15" s="30" t="s">
        <v>1416</v>
      </c>
      <c r="C15" s="31" t="s">
        <v>1417</v>
      </c>
    </row>
  </sheetData>
  <hyperlinks>
    <hyperlink ref="B11" r:id="rId1" xr:uid="{92240CB3-0DBE-4976-82B1-D6F80D9EBF2B}"/>
    <hyperlink ref="B2" r:id="rId2" xr:uid="{C7D20261-AA60-4AF1-90F6-B9CFD6BB9967}"/>
    <hyperlink ref="B3" r:id="rId3" xr:uid="{CFD57AF3-43BF-40DB-8112-0688124FE884}"/>
    <hyperlink ref="B4" r:id="rId4" xr:uid="{C8A1AF27-CB72-4256-A2E1-94EA80B4752D}"/>
    <hyperlink ref="B5" r:id="rId5" xr:uid="{1B425129-7672-4BF9-BDC2-705EB2A9E119}"/>
    <hyperlink ref="B10" r:id="rId6" xr:uid="{590B05DD-2022-46CC-8EB0-38CE7C29734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A9B10-A2AD-4537-A4C0-A62F2F043747}">
  <dimension ref="A1:CU489"/>
  <sheetViews>
    <sheetView topLeftCell="P11" zoomScaleNormal="100" workbookViewId="0">
      <selection activeCell="A12" sqref="A12"/>
    </sheetView>
  </sheetViews>
  <sheetFormatPr baseColWidth="10" defaultColWidth="9.140625" defaultRowHeight="12.75"/>
  <cols>
    <col min="1" max="1" width="18.7109375" style="6" bestFit="1" customWidth="1"/>
    <col min="2" max="2" width="35" style="6" bestFit="1" customWidth="1"/>
    <col min="3" max="3" width="5.42578125" style="6" customWidth="1"/>
    <col min="4" max="4" width="18.7109375" style="6" bestFit="1" customWidth="1"/>
    <col min="5" max="5" width="23.85546875" style="6" bestFit="1" customWidth="1"/>
    <col min="6" max="6" width="15" style="6" customWidth="1"/>
    <col min="7" max="7" width="10.28515625" style="6" bestFit="1" customWidth="1"/>
    <col min="8" max="9" width="12.85546875" style="6" bestFit="1" customWidth="1"/>
    <col min="10" max="16" width="4.42578125" style="6" bestFit="1" customWidth="1"/>
    <col min="17" max="17" width="35" style="6" bestFit="1" customWidth="1"/>
    <col min="18" max="18" width="23.85546875" style="6" bestFit="1" customWidth="1"/>
    <col min="19" max="19" width="3.28515625" style="6" bestFit="1" customWidth="1"/>
    <col min="20" max="20" width="9.85546875" style="6" customWidth="1"/>
    <col min="21" max="21" width="3.28515625" style="6" customWidth="1"/>
    <col min="22" max="22" width="3.28515625" style="6" bestFit="1" customWidth="1"/>
    <col min="23" max="34" width="3.28515625" style="6" customWidth="1"/>
    <col min="35" max="36" width="12.85546875" style="6" customWidth="1"/>
    <col min="37" max="39" width="12.5703125" style="6" customWidth="1"/>
    <col min="40" max="40" width="12.5703125" style="6" bestFit="1" customWidth="1"/>
    <col min="41" max="41" width="8.140625" style="6" bestFit="1" customWidth="1"/>
    <col min="42" max="42" width="12.5703125" style="6" customWidth="1"/>
    <col min="43" max="43" width="8.140625" style="6" bestFit="1" customWidth="1"/>
    <col min="44" max="54" width="12.5703125" style="6" bestFit="1" customWidth="1"/>
    <col min="55" max="55" width="5.140625" style="6" bestFit="1" customWidth="1"/>
    <col min="56" max="63" width="12.5703125" style="6" bestFit="1" customWidth="1"/>
    <col min="64" max="64" width="2.28515625" style="6" bestFit="1" customWidth="1"/>
    <col min="65" max="68" width="12.5703125" style="6" bestFit="1" customWidth="1"/>
    <col min="69" max="69" width="8.140625" style="6" bestFit="1" customWidth="1"/>
    <col min="70" max="78" width="12.5703125" style="6" bestFit="1" customWidth="1"/>
    <col min="79" max="79" width="2.28515625" style="6" bestFit="1" customWidth="1"/>
    <col min="80" max="80" width="8.140625" style="6" bestFit="1" customWidth="1"/>
    <col min="81" max="89" width="12.5703125" style="6" bestFit="1" customWidth="1"/>
    <col min="90" max="90" width="6.140625" style="6" bestFit="1" customWidth="1"/>
    <col min="91" max="109" width="12.5703125" style="6" bestFit="1" customWidth="1"/>
    <col min="110" max="110" width="3.28515625" style="6" bestFit="1" customWidth="1"/>
    <col min="111" max="113" width="12.5703125" style="6" bestFit="1" customWidth="1"/>
    <col min="114" max="114" width="3.28515625" style="6" bestFit="1" customWidth="1"/>
    <col min="115" max="115" width="9.5703125" style="6" bestFit="1" customWidth="1"/>
    <col min="116" max="116" width="11.140625" style="6" bestFit="1" customWidth="1"/>
    <col min="117" max="117" width="12.85546875" style="6" bestFit="1" customWidth="1"/>
    <col min="118" max="118" width="11.7109375" style="6" bestFit="1" customWidth="1"/>
    <col min="119" max="123" width="17.42578125" style="6" bestFit="1" customWidth="1"/>
    <col min="124" max="124" width="11.7109375" style="6" bestFit="1" customWidth="1"/>
    <col min="125" max="125" width="17.42578125" style="6" bestFit="1" customWidth="1"/>
    <col min="126" max="158" width="11.7109375" style="6" bestFit="1" customWidth="1"/>
    <col min="159" max="159" width="17.42578125" style="6" bestFit="1" customWidth="1"/>
    <col min="160" max="161" width="11.7109375" style="6" bestFit="1" customWidth="1"/>
    <col min="162" max="162" width="12.85546875" style="6" bestFit="1" customWidth="1"/>
    <col min="163" max="16384" width="9.140625" style="6"/>
  </cols>
  <sheetData>
    <row r="1" spans="1:43" ht="15">
      <c r="Q1" s="47" t="s">
        <v>38</v>
      </c>
      <c r="R1" t="s">
        <v>1418</v>
      </c>
    </row>
    <row r="3" spans="1:43" ht="15">
      <c r="A3" s="47" t="s">
        <v>1369</v>
      </c>
      <c r="B3" t="s">
        <v>1370</v>
      </c>
      <c r="D3" s="47" t="s">
        <v>1370</v>
      </c>
      <c r="E3" s="47" t="s">
        <v>1373</v>
      </c>
      <c r="F3"/>
      <c r="G3"/>
      <c r="H3"/>
      <c r="I3"/>
      <c r="Q3" s="47" t="s">
        <v>1378</v>
      </c>
      <c r="R3" s="47" t="s">
        <v>1373</v>
      </c>
      <c r="S3"/>
      <c r="T3"/>
      <c r="U3"/>
      <c r="V3"/>
      <c r="W3"/>
      <c r="X3"/>
      <c r="Y3"/>
      <c r="Z3"/>
      <c r="AA3"/>
      <c r="AB3"/>
      <c r="AC3"/>
      <c r="AD3"/>
      <c r="AE3"/>
      <c r="AF3"/>
      <c r="AG3"/>
      <c r="AH3"/>
      <c r="AI3"/>
      <c r="AJ3"/>
      <c r="AK3"/>
      <c r="AL3"/>
      <c r="AM3"/>
      <c r="AN3"/>
      <c r="AO3"/>
      <c r="AP3"/>
      <c r="AQ3"/>
    </row>
    <row r="4" spans="1:43" ht="15">
      <c r="A4" s="48" t="s">
        <v>1371</v>
      </c>
      <c r="B4"/>
      <c r="D4" s="47" t="s">
        <v>1369</v>
      </c>
      <c r="E4" t="s">
        <v>1371</v>
      </c>
      <c r="F4"/>
      <c r="G4"/>
      <c r="H4"/>
      <c r="I4"/>
      <c r="Q4" s="47" t="s">
        <v>1369</v>
      </c>
      <c r="R4" t="s">
        <v>1371</v>
      </c>
      <c r="S4"/>
      <c r="T4"/>
      <c r="U4"/>
      <c r="V4"/>
      <c r="W4"/>
      <c r="X4"/>
      <c r="Y4"/>
      <c r="Z4"/>
      <c r="AA4"/>
      <c r="AB4"/>
      <c r="AC4"/>
      <c r="AD4"/>
      <c r="AE4"/>
      <c r="AF4"/>
      <c r="AG4"/>
      <c r="AH4"/>
      <c r="AI4"/>
      <c r="AJ4"/>
      <c r="AK4"/>
      <c r="AL4"/>
      <c r="AM4"/>
      <c r="AN4"/>
      <c r="AO4"/>
      <c r="AP4"/>
      <c r="AQ4"/>
    </row>
    <row r="5" spans="1:43" ht="15">
      <c r="A5"/>
      <c r="B5"/>
      <c r="D5" s="48" t="s">
        <v>1371</v>
      </c>
      <c r="E5"/>
      <c r="F5"/>
      <c r="G5"/>
      <c r="H5"/>
      <c r="I5"/>
      <c r="Q5" s="48" t="s">
        <v>1371</v>
      </c>
      <c r="R5"/>
      <c r="S5"/>
      <c r="T5"/>
      <c r="U5"/>
      <c r="V5"/>
      <c r="W5"/>
      <c r="X5"/>
      <c r="Y5"/>
      <c r="Z5"/>
      <c r="AA5"/>
      <c r="AB5"/>
      <c r="AC5"/>
      <c r="AD5"/>
      <c r="AE5"/>
      <c r="AF5"/>
      <c r="AG5"/>
      <c r="AH5"/>
      <c r="AI5"/>
      <c r="AJ5"/>
      <c r="AK5"/>
      <c r="AL5"/>
      <c r="AM5"/>
      <c r="AN5"/>
      <c r="AO5"/>
      <c r="AP5"/>
      <c r="AQ5"/>
    </row>
    <row r="6" spans="1:43" ht="15">
      <c r="A6"/>
      <c r="B6"/>
      <c r="D6"/>
      <c r="E6"/>
      <c r="F6"/>
      <c r="G6"/>
      <c r="H6"/>
      <c r="I6"/>
      <c r="Q6"/>
      <c r="R6"/>
      <c r="S6"/>
      <c r="T6"/>
      <c r="U6"/>
      <c r="V6"/>
      <c r="W6"/>
      <c r="X6"/>
      <c r="Y6"/>
      <c r="Z6"/>
      <c r="AA6"/>
      <c r="AB6"/>
      <c r="AC6"/>
      <c r="AD6"/>
      <c r="AE6"/>
      <c r="AF6"/>
      <c r="AG6"/>
      <c r="AH6"/>
      <c r="AI6"/>
      <c r="AJ6"/>
      <c r="AK6"/>
      <c r="AL6"/>
      <c r="AM6"/>
      <c r="AN6"/>
      <c r="AO6"/>
      <c r="AP6"/>
      <c r="AQ6"/>
    </row>
    <row r="7" spans="1:43" ht="15">
      <c r="A7"/>
      <c r="B7"/>
      <c r="D7"/>
      <c r="E7"/>
      <c r="F7"/>
      <c r="G7"/>
      <c r="H7"/>
      <c r="I7"/>
      <c r="Q7"/>
      <c r="R7"/>
      <c r="S7"/>
      <c r="T7"/>
      <c r="U7"/>
      <c r="V7"/>
      <c r="W7"/>
      <c r="X7"/>
      <c r="Y7"/>
      <c r="Z7"/>
      <c r="AA7"/>
      <c r="AB7"/>
      <c r="AC7"/>
      <c r="AD7"/>
      <c r="AE7"/>
      <c r="AF7"/>
      <c r="AG7"/>
      <c r="AH7"/>
      <c r="AI7"/>
      <c r="AJ7"/>
      <c r="AK7"/>
      <c r="AL7"/>
      <c r="AM7"/>
      <c r="AN7"/>
      <c r="AO7"/>
      <c r="AP7"/>
      <c r="AQ7"/>
    </row>
    <row r="8" spans="1:43" ht="15">
      <c r="D8"/>
      <c r="E8"/>
      <c r="F8"/>
      <c r="G8"/>
      <c r="H8"/>
      <c r="I8"/>
      <c r="Q8"/>
      <c r="R8"/>
      <c r="S8"/>
      <c r="T8"/>
      <c r="U8"/>
      <c r="V8"/>
      <c r="W8"/>
      <c r="X8"/>
      <c r="Y8"/>
      <c r="Z8"/>
      <c r="AA8"/>
      <c r="AB8"/>
      <c r="AC8"/>
      <c r="AD8"/>
      <c r="AE8"/>
      <c r="AF8"/>
      <c r="AG8"/>
      <c r="AH8"/>
      <c r="AI8"/>
      <c r="AJ8"/>
      <c r="AK8"/>
      <c r="AL8"/>
      <c r="AM8"/>
      <c r="AN8"/>
      <c r="AO8"/>
      <c r="AP8"/>
      <c r="AQ8"/>
    </row>
    <row r="9" spans="1:43" ht="15">
      <c r="Q9"/>
      <c r="R9"/>
      <c r="S9"/>
      <c r="T9"/>
      <c r="U9"/>
      <c r="V9"/>
      <c r="W9"/>
      <c r="X9"/>
      <c r="Y9"/>
      <c r="Z9"/>
      <c r="AA9"/>
      <c r="AB9"/>
      <c r="AC9"/>
      <c r="AD9"/>
      <c r="AE9"/>
      <c r="AF9"/>
      <c r="AG9"/>
      <c r="AH9"/>
      <c r="AI9"/>
      <c r="AJ9"/>
      <c r="AK9"/>
      <c r="AL9"/>
      <c r="AM9"/>
      <c r="AN9"/>
      <c r="AO9"/>
      <c r="AP9"/>
      <c r="AQ9"/>
    </row>
    <row r="10" spans="1:43" ht="15">
      <c r="Q10"/>
      <c r="R10"/>
      <c r="S10"/>
      <c r="T10"/>
      <c r="U10"/>
      <c r="V10"/>
      <c r="W10"/>
      <c r="X10"/>
      <c r="Y10"/>
      <c r="Z10"/>
      <c r="AA10"/>
      <c r="AB10"/>
      <c r="AC10"/>
      <c r="AD10"/>
      <c r="AE10"/>
      <c r="AF10"/>
      <c r="AG10"/>
      <c r="AH10"/>
      <c r="AI10"/>
      <c r="AJ10"/>
      <c r="AK10"/>
      <c r="AL10"/>
      <c r="AM10"/>
      <c r="AN10"/>
      <c r="AO10"/>
      <c r="AP10"/>
    </row>
    <row r="11" spans="1:43" ht="15">
      <c r="D11" s="47" t="s">
        <v>1375</v>
      </c>
      <c r="E11" s="47" t="s">
        <v>1373</v>
      </c>
      <c r="F11"/>
      <c r="G11"/>
      <c r="H11"/>
      <c r="I11"/>
      <c r="Q11"/>
      <c r="R11"/>
      <c r="S11"/>
      <c r="T11"/>
      <c r="U11"/>
      <c r="V11"/>
      <c r="W11"/>
      <c r="X11"/>
      <c r="Y11"/>
      <c r="Z11"/>
      <c r="AA11"/>
      <c r="AB11"/>
      <c r="AC11"/>
      <c r="AD11"/>
      <c r="AE11"/>
      <c r="AF11"/>
      <c r="AG11"/>
      <c r="AH11"/>
      <c r="AI11"/>
    </row>
    <row r="12" spans="1:43" ht="15">
      <c r="A12" s="47" t="s">
        <v>1369</v>
      </c>
      <c r="B12" t="s">
        <v>1372</v>
      </c>
      <c r="D12" s="47" t="s">
        <v>1369</v>
      </c>
      <c r="E12" t="s">
        <v>1371</v>
      </c>
      <c r="F12"/>
      <c r="G12"/>
      <c r="H12"/>
      <c r="I12"/>
      <c r="Q12" s="47" t="s">
        <v>38</v>
      </c>
      <c r="R12" t="s">
        <v>1419</v>
      </c>
    </row>
    <row r="13" spans="1:43" ht="15">
      <c r="A13" s="48" t="s">
        <v>1371</v>
      </c>
      <c r="B13"/>
      <c r="D13" s="48" t="s">
        <v>1371</v>
      </c>
      <c r="E13"/>
      <c r="F13"/>
      <c r="G13"/>
      <c r="H13"/>
      <c r="I13"/>
    </row>
    <row r="14" spans="1:43" ht="15">
      <c r="A14"/>
      <c r="B14"/>
      <c r="D14"/>
      <c r="E14"/>
      <c r="F14"/>
      <c r="G14"/>
      <c r="H14"/>
      <c r="I14"/>
      <c r="Q14" s="47" t="s">
        <v>1378</v>
      </c>
      <c r="R14" s="47" t="s">
        <v>1373</v>
      </c>
      <c r="S14"/>
      <c r="T14"/>
      <c r="U14"/>
      <c r="V14"/>
      <c r="W14"/>
      <c r="X14"/>
      <c r="Y14"/>
      <c r="Z14"/>
      <c r="AA14"/>
      <c r="AB14"/>
    </row>
    <row r="15" spans="1:43" ht="15">
      <c r="A15"/>
      <c r="B15"/>
      <c r="D15"/>
      <c r="E15"/>
      <c r="F15"/>
      <c r="G15"/>
      <c r="H15"/>
      <c r="I15"/>
      <c r="Q15" s="47" t="s">
        <v>1369</v>
      </c>
      <c r="R15" t="s">
        <v>1371</v>
      </c>
      <c r="S15"/>
      <c r="T15"/>
      <c r="U15"/>
      <c r="V15"/>
      <c r="W15"/>
      <c r="X15"/>
      <c r="Y15"/>
      <c r="Z15"/>
      <c r="AA15"/>
      <c r="AB15"/>
    </row>
    <row r="16" spans="1:43" ht="15">
      <c r="A16"/>
      <c r="B16"/>
      <c r="D16"/>
      <c r="E16"/>
      <c r="F16"/>
      <c r="G16"/>
      <c r="H16"/>
      <c r="I16"/>
      <c r="Q16" s="48" t="s">
        <v>1371</v>
      </c>
      <c r="R16"/>
      <c r="S16"/>
      <c r="T16"/>
      <c r="U16"/>
      <c r="V16"/>
      <c r="W16"/>
      <c r="X16"/>
      <c r="Y16"/>
      <c r="Z16"/>
      <c r="AA16"/>
      <c r="AB16"/>
    </row>
    <row r="17" spans="1:99" ht="15">
      <c r="A17"/>
      <c r="B17"/>
      <c r="D17"/>
      <c r="E17"/>
      <c r="F17"/>
      <c r="G17"/>
      <c r="H17"/>
      <c r="I17"/>
      <c r="Q17"/>
      <c r="R17"/>
      <c r="S17"/>
      <c r="T17"/>
      <c r="U17"/>
      <c r="V17"/>
      <c r="W17"/>
      <c r="X17"/>
      <c r="Y17"/>
      <c r="Z17"/>
      <c r="AA17"/>
      <c r="AB17"/>
    </row>
    <row r="18" spans="1:99" ht="15">
      <c r="D18"/>
      <c r="E18"/>
      <c r="F18"/>
      <c r="G18"/>
      <c r="H18"/>
      <c r="I18"/>
      <c r="Q18"/>
      <c r="R18"/>
      <c r="S18"/>
      <c r="T18"/>
      <c r="U18"/>
      <c r="V18"/>
      <c r="W18"/>
      <c r="X18"/>
      <c r="Y18"/>
      <c r="Z18"/>
      <c r="AA18"/>
      <c r="AB18"/>
    </row>
    <row r="19" spans="1:99" ht="15">
      <c r="Q19"/>
      <c r="R19"/>
      <c r="S19"/>
      <c r="T19"/>
      <c r="U19"/>
      <c r="V19"/>
      <c r="W19"/>
      <c r="X19"/>
      <c r="Y19"/>
      <c r="Z19"/>
      <c r="AA19"/>
      <c r="AB19"/>
    </row>
    <row r="20" spans="1:99" ht="15">
      <c r="A20"/>
      <c r="B20"/>
      <c r="Q20"/>
      <c r="R20"/>
      <c r="S20"/>
      <c r="T20"/>
      <c r="U20"/>
      <c r="V20"/>
      <c r="W20"/>
      <c r="X20"/>
      <c r="Y20"/>
      <c r="Z20"/>
      <c r="AA20"/>
      <c r="AB20"/>
    </row>
    <row r="21" spans="1:99" ht="15">
      <c r="Q21"/>
      <c r="R21"/>
      <c r="S21"/>
      <c r="T21"/>
      <c r="U21"/>
      <c r="V21"/>
      <c r="W21"/>
      <c r="X21"/>
      <c r="Y21"/>
    </row>
    <row r="22" spans="1:99" ht="15">
      <c r="A22" s="47" t="s">
        <v>1370</v>
      </c>
      <c r="B22" s="47" t="s">
        <v>1373</v>
      </c>
      <c r="C22"/>
      <c r="D22"/>
      <c r="E22"/>
      <c r="Q22"/>
      <c r="R22"/>
      <c r="S22"/>
      <c r="T22"/>
      <c r="U22"/>
      <c r="V22"/>
      <c r="W22"/>
      <c r="X22"/>
      <c r="Y22"/>
    </row>
    <row r="23" spans="1:99" ht="15">
      <c r="A23" s="47" t="s">
        <v>1369</v>
      </c>
      <c r="B23" t="s">
        <v>1371</v>
      </c>
      <c r="C23"/>
      <c r="D23"/>
      <c r="E23"/>
    </row>
    <row r="24" spans="1:99" ht="15">
      <c r="A24" s="48" t="s">
        <v>1371</v>
      </c>
      <c r="B24"/>
      <c r="C24"/>
      <c r="D24"/>
      <c r="E24"/>
      <c r="Q24"/>
      <c r="R24"/>
    </row>
    <row r="25" spans="1:99" ht="15">
      <c r="A25"/>
      <c r="B25"/>
      <c r="C25"/>
      <c r="D25"/>
      <c r="E25"/>
      <c r="Q25" s="47" t="s">
        <v>30</v>
      </c>
      <c r="R25" t="s">
        <v>1374</v>
      </c>
      <c r="X25"/>
      <c r="Y25"/>
      <c r="Z25"/>
      <c r="AA25"/>
      <c r="AB25"/>
      <c r="AC25"/>
      <c r="AD25"/>
      <c r="AE25"/>
      <c r="AF25"/>
      <c r="AG25"/>
      <c r="AH25"/>
      <c r="AI25"/>
      <c r="AJ25"/>
      <c r="AK25"/>
      <c r="AL25"/>
      <c r="AM25"/>
      <c r="AN25"/>
      <c r="AO25"/>
      <c r="AP25"/>
      <c r="AQ25"/>
      <c r="AR25"/>
      <c r="AS25"/>
      <c r="AT25"/>
      <c r="AU25"/>
      <c r="AV25"/>
      <c r="AW25"/>
      <c r="AX25"/>
      <c r="AY25"/>
    </row>
    <row r="26" spans="1:99" ht="15">
      <c r="A26"/>
      <c r="B26"/>
      <c r="C26"/>
      <c r="D26"/>
      <c r="E26"/>
      <c r="X26"/>
      <c r="Y26"/>
      <c r="Z26"/>
      <c r="AA26"/>
      <c r="AB26"/>
      <c r="AC26"/>
      <c r="AD26"/>
      <c r="AE26"/>
      <c r="AF26"/>
      <c r="AG26"/>
      <c r="AH26"/>
      <c r="AI26"/>
      <c r="AJ26"/>
      <c r="AK26"/>
      <c r="AL26"/>
      <c r="AM26"/>
      <c r="AN26"/>
      <c r="AO26"/>
      <c r="AP26"/>
      <c r="AQ26"/>
      <c r="AR26"/>
      <c r="AS26"/>
      <c r="AT26"/>
      <c r="AU26"/>
      <c r="AV26"/>
      <c r="AW26"/>
      <c r="AX26"/>
      <c r="AY26"/>
    </row>
    <row r="27" spans="1:99" ht="15">
      <c r="A27"/>
      <c r="B27"/>
      <c r="C27"/>
      <c r="D27"/>
      <c r="E27"/>
      <c r="Q27" s="47" t="s">
        <v>1378</v>
      </c>
      <c r="R27" s="47" t="s">
        <v>1373</v>
      </c>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row>
    <row r="28" spans="1:99" ht="15">
      <c r="A28"/>
      <c r="B28"/>
      <c r="C28"/>
      <c r="D28"/>
      <c r="E28"/>
      <c r="Q28" s="47" t="s">
        <v>1369</v>
      </c>
      <c r="R28" t="s">
        <v>1371</v>
      </c>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row>
    <row r="29" spans="1:99" ht="15">
      <c r="Q29" s="48" t="s">
        <v>1371</v>
      </c>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row>
    <row r="30" spans="1:99" ht="15">
      <c r="A30"/>
      <c r="B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row>
    <row r="31" spans="1:99" ht="15">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spans="1:99" ht="15">
      <c r="A32" s="47" t="s">
        <v>1377</v>
      </c>
      <c r="B32" s="47" t="s">
        <v>1373</v>
      </c>
      <c r="C32"/>
      <c r="D32"/>
      <c r="E32"/>
      <c r="F32"/>
      <c r="G32"/>
      <c r="H32"/>
      <c r="I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row>
    <row r="33" spans="1:99" ht="15">
      <c r="A33" s="47" t="s">
        <v>1369</v>
      </c>
      <c r="B33" t="s">
        <v>1371</v>
      </c>
      <c r="C33"/>
      <c r="D33"/>
      <c r="E33"/>
      <c r="F33"/>
      <c r="G33"/>
      <c r="H33"/>
      <c r="I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row>
    <row r="34" spans="1:99" ht="15">
      <c r="A34" s="55" t="s">
        <v>1371</v>
      </c>
      <c r="B34" s="227"/>
      <c r="C34"/>
      <c r="D34"/>
      <c r="E34"/>
      <c r="F34"/>
      <c r="G34"/>
      <c r="H34"/>
      <c r="I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row>
    <row r="35" spans="1:99" ht="15">
      <c r="A35"/>
      <c r="B35"/>
      <c r="C35"/>
      <c r="D35"/>
      <c r="E35"/>
      <c r="F35"/>
      <c r="G35"/>
      <c r="H35"/>
      <c r="I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row>
    <row r="36" spans="1:99" ht="15">
      <c r="A36"/>
      <c r="B36"/>
      <c r="C36"/>
      <c r="D36"/>
      <c r="E36"/>
      <c r="F36"/>
      <c r="G36"/>
      <c r="H36"/>
      <c r="I36"/>
    </row>
    <row r="37" spans="1:99" ht="15">
      <c r="A37"/>
      <c r="B37"/>
      <c r="C37"/>
      <c r="D37"/>
      <c r="E37"/>
      <c r="F37"/>
      <c r="G37"/>
      <c r="H37"/>
      <c r="I37"/>
    </row>
    <row r="38" spans="1:99" ht="15">
      <c r="A38"/>
      <c r="B38"/>
      <c r="C38"/>
      <c r="D38"/>
      <c r="E38"/>
      <c r="F38"/>
      <c r="G38"/>
      <c r="H38"/>
      <c r="I38"/>
    </row>
    <row r="39" spans="1:99" ht="15">
      <c r="A39"/>
      <c r="B39"/>
      <c r="C39"/>
      <c r="D39"/>
      <c r="E39"/>
      <c r="F39"/>
      <c r="G39"/>
      <c r="H39"/>
      <c r="I39"/>
    </row>
    <row r="40" spans="1:99" ht="15">
      <c r="A40"/>
      <c r="B40"/>
      <c r="C40"/>
      <c r="D40"/>
      <c r="E40"/>
      <c r="F40"/>
      <c r="G40"/>
      <c r="H40"/>
      <c r="I40"/>
    </row>
    <row r="41" spans="1:99" ht="15">
      <c r="A41"/>
      <c r="B41"/>
      <c r="C41"/>
      <c r="D41"/>
      <c r="E41"/>
      <c r="F41"/>
      <c r="G41"/>
      <c r="H41"/>
      <c r="I41"/>
    </row>
    <row r="42" spans="1:99" ht="15">
      <c r="A42"/>
      <c r="B42"/>
      <c r="C42"/>
      <c r="D42"/>
      <c r="E42"/>
      <c r="F42"/>
      <c r="G42"/>
      <c r="H42"/>
      <c r="I42"/>
    </row>
    <row r="43" spans="1:99" ht="15">
      <c r="A43"/>
      <c r="B43"/>
    </row>
    <row r="44" spans="1:99" ht="15">
      <c r="A44" s="85" t="s">
        <v>1420</v>
      </c>
      <c r="B44"/>
    </row>
    <row r="45" spans="1:99" ht="15">
      <c r="A45"/>
      <c r="B45"/>
    </row>
    <row r="46" spans="1:99" ht="15">
      <c r="A46"/>
    </row>
    <row r="47" spans="1:99" ht="15">
      <c r="A47" s="47" t="s">
        <v>1369</v>
      </c>
      <c r="B47" t="s">
        <v>1378</v>
      </c>
      <c r="C47"/>
      <c r="D47"/>
      <c r="E47"/>
      <c r="F47"/>
      <c r="G47"/>
      <c r="H47"/>
      <c r="I47"/>
      <c r="J47"/>
      <c r="K47"/>
      <c r="L47"/>
      <c r="M47"/>
      <c r="N47"/>
      <c r="O47"/>
      <c r="P47"/>
      <c r="Q47"/>
      <c r="R47"/>
      <c r="S47"/>
      <c r="T47"/>
      <c r="U47"/>
      <c r="V47"/>
      <c r="W47"/>
      <c r="X47"/>
      <c r="Y47"/>
      <c r="Z47"/>
      <c r="AA47"/>
      <c r="AB47"/>
      <c r="AC47"/>
      <c r="AD47"/>
      <c r="AE47"/>
      <c r="AF47"/>
      <c r="AG47"/>
      <c r="AH47"/>
    </row>
    <row r="48" spans="1:99" ht="15">
      <c r="A48" s="84" t="s">
        <v>1371</v>
      </c>
      <c r="B48" s="227"/>
      <c r="C48"/>
      <c r="D48"/>
      <c r="E48"/>
      <c r="F48"/>
      <c r="G48"/>
      <c r="H48"/>
      <c r="I48"/>
      <c r="J48"/>
      <c r="K48"/>
      <c r="L48"/>
      <c r="M48"/>
      <c r="N48"/>
      <c r="O48"/>
      <c r="P48"/>
      <c r="Q48"/>
      <c r="R48"/>
      <c r="S48"/>
      <c r="T48"/>
      <c r="U48"/>
      <c r="V48"/>
      <c r="W48"/>
      <c r="X48"/>
      <c r="Y48"/>
      <c r="Z48"/>
      <c r="AA48"/>
      <c r="AB48"/>
      <c r="AC48"/>
      <c r="AD48"/>
      <c r="AE48"/>
      <c r="AF48"/>
      <c r="AG48"/>
      <c r="AH48"/>
    </row>
    <row r="49" spans="1:34" ht="15">
      <c r="A49"/>
      <c r="B49"/>
      <c r="C49"/>
      <c r="D49"/>
      <c r="E49"/>
      <c r="F49"/>
      <c r="G49"/>
      <c r="H49"/>
      <c r="I49"/>
      <c r="J49"/>
      <c r="K49"/>
      <c r="L49"/>
      <c r="M49"/>
      <c r="N49"/>
      <c r="O49"/>
      <c r="P49"/>
      <c r="Q49"/>
      <c r="R49"/>
      <c r="S49"/>
      <c r="T49"/>
      <c r="U49"/>
      <c r="V49"/>
      <c r="W49"/>
      <c r="X49"/>
      <c r="Y49"/>
      <c r="Z49"/>
      <c r="AA49"/>
      <c r="AB49"/>
      <c r="AC49"/>
      <c r="AD49"/>
      <c r="AE49"/>
      <c r="AF49"/>
      <c r="AG49"/>
      <c r="AH49"/>
    </row>
    <row r="50" spans="1:34" ht="15">
      <c r="A50"/>
      <c r="B50"/>
      <c r="C50"/>
      <c r="D50"/>
      <c r="E50"/>
      <c r="F50"/>
      <c r="G50"/>
      <c r="H50"/>
      <c r="I50"/>
      <c r="J50"/>
      <c r="K50"/>
      <c r="L50"/>
      <c r="M50"/>
      <c r="N50"/>
      <c r="O50"/>
      <c r="P50"/>
      <c r="Q50"/>
      <c r="R50"/>
      <c r="S50"/>
      <c r="T50"/>
      <c r="U50"/>
      <c r="V50"/>
      <c r="W50"/>
      <c r="X50"/>
      <c r="Y50"/>
      <c r="Z50"/>
      <c r="AA50"/>
      <c r="AB50"/>
      <c r="AC50"/>
      <c r="AD50"/>
      <c r="AE50"/>
      <c r="AF50"/>
      <c r="AG50"/>
      <c r="AH50"/>
    </row>
    <row r="51" spans="1:34" ht="15">
      <c r="A51"/>
      <c r="B51"/>
      <c r="C51"/>
      <c r="D51"/>
      <c r="E51"/>
      <c r="F51"/>
      <c r="G51"/>
      <c r="H51"/>
      <c r="I51"/>
      <c r="J51"/>
      <c r="K51"/>
      <c r="L51"/>
      <c r="M51"/>
      <c r="N51"/>
      <c r="O51"/>
      <c r="P51"/>
      <c r="Q51"/>
      <c r="R51"/>
      <c r="S51"/>
      <c r="T51"/>
      <c r="U51"/>
      <c r="V51"/>
      <c r="W51"/>
      <c r="X51"/>
      <c r="Y51"/>
      <c r="Z51"/>
      <c r="AA51"/>
      <c r="AB51"/>
      <c r="AC51"/>
      <c r="AD51"/>
      <c r="AE51"/>
      <c r="AF51"/>
      <c r="AG51"/>
      <c r="AH51"/>
    </row>
    <row r="52" spans="1:34" ht="15">
      <c r="A52"/>
      <c r="B52"/>
      <c r="C52"/>
      <c r="D52"/>
      <c r="E52"/>
      <c r="F52"/>
      <c r="G52"/>
      <c r="H52"/>
      <c r="I52"/>
      <c r="J52"/>
      <c r="K52"/>
      <c r="L52"/>
      <c r="M52"/>
      <c r="N52"/>
      <c r="O52"/>
      <c r="P52"/>
      <c r="Q52"/>
      <c r="R52"/>
      <c r="S52"/>
      <c r="T52"/>
      <c r="U52"/>
      <c r="V52"/>
      <c r="W52"/>
      <c r="X52"/>
      <c r="Y52"/>
      <c r="Z52"/>
      <c r="AA52"/>
      <c r="AB52"/>
      <c r="AC52"/>
      <c r="AD52"/>
      <c r="AE52"/>
      <c r="AF52"/>
      <c r="AG52"/>
      <c r="AH52"/>
    </row>
    <row r="53" spans="1:34" ht="15">
      <c r="A53"/>
      <c r="B53"/>
      <c r="C53"/>
      <c r="D53"/>
      <c r="E53"/>
      <c r="F53"/>
      <c r="G53"/>
      <c r="H53"/>
      <c r="I53"/>
      <c r="J53"/>
      <c r="K53"/>
      <c r="L53"/>
      <c r="M53"/>
      <c r="N53"/>
      <c r="O53"/>
      <c r="P53"/>
      <c r="Q53"/>
      <c r="R53"/>
      <c r="S53"/>
      <c r="T53"/>
      <c r="U53"/>
      <c r="V53"/>
      <c r="W53"/>
      <c r="X53"/>
      <c r="Y53"/>
      <c r="Z53"/>
      <c r="AA53"/>
      <c r="AB53"/>
      <c r="AC53"/>
      <c r="AD53"/>
      <c r="AE53"/>
      <c r="AF53"/>
      <c r="AG53"/>
      <c r="AH53"/>
    </row>
    <row r="54" spans="1:34" ht="15">
      <c r="A54"/>
      <c r="B54"/>
      <c r="C54"/>
      <c r="D54"/>
      <c r="E54"/>
      <c r="F54"/>
      <c r="G54"/>
      <c r="H54"/>
      <c r="I54"/>
      <c r="J54"/>
      <c r="K54"/>
      <c r="L54"/>
      <c r="M54"/>
      <c r="N54"/>
      <c r="O54"/>
      <c r="P54"/>
      <c r="Q54"/>
      <c r="R54"/>
      <c r="S54"/>
      <c r="T54"/>
      <c r="U54"/>
      <c r="V54"/>
      <c r="W54"/>
      <c r="X54"/>
      <c r="Y54"/>
      <c r="Z54"/>
      <c r="AA54"/>
      <c r="AB54"/>
      <c r="AC54"/>
      <c r="AD54"/>
      <c r="AE54"/>
      <c r="AF54"/>
      <c r="AG54"/>
      <c r="AH54"/>
    </row>
    <row r="55" spans="1:34" ht="15">
      <c r="A55"/>
      <c r="B55"/>
      <c r="C55"/>
      <c r="D55"/>
      <c r="E55"/>
      <c r="F55"/>
      <c r="G55"/>
      <c r="H55"/>
      <c r="I55"/>
      <c r="J55"/>
      <c r="K55"/>
      <c r="L55"/>
      <c r="M55"/>
      <c r="N55"/>
      <c r="O55"/>
      <c r="P55"/>
      <c r="Q55"/>
      <c r="R55"/>
      <c r="S55"/>
      <c r="T55"/>
      <c r="U55"/>
      <c r="V55"/>
      <c r="W55"/>
      <c r="X55"/>
      <c r="Y55"/>
      <c r="Z55"/>
      <c r="AA55"/>
      <c r="AB55"/>
      <c r="AC55"/>
      <c r="AD55"/>
      <c r="AE55"/>
      <c r="AF55"/>
      <c r="AG55"/>
      <c r="AH55"/>
    </row>
    <row r="56" spans="1:34" ht="15">
      <c r="A56" s="95" t="s">
        <v>1379</v>
      </c>
      <c r="B56"/>
      <c r="C56"/>
      <c r="D56"/>
      <c r="E56"/>
      <c r="F56"/>
      <c r="G56"/>
      <c r="H56"/>
      <c r="I56"/>
      <c r="J56"/>
      <c r="K56"/>
      <c r="L56"/>
      <c r="M56"/>
      <c r="N56"/>
      <c r="O56"/>
      <c r="P56"/>
      <c r="Q56"/>
      <c r="R56"/>
      <c r="S56"/>
      <c r="T56"/>
      <c r="U56"/>
      <c r="V56"/>
      <c r="W56"/>
    </row>
    <row r="57" spans="1:34" ht="15">
      <c r="A57" s="47" t="s">
        <v>29</v>
      </c>
      <c r="B57" t="s">
        <v>1418</v>
      </c>
      <c r="C57"/>
      <c r="D57"/>
      <c r="E57"/>
      <c r="F57"/>
      <c r="G57"/>
      <c r="H57"/>
      <c r="I57"/>
      <c r="J57"/>
      <c r="K57"/>
      <c r="L57"/>
      <c r="M57"/>
      <c r="N57"/>
      <c r="O57"/>
      <c r="P57"/>
      <c r="Q57"/>
    </row>
    <row r="58" spans="1:34" ht="15">
      <c r="A58"/>
      <c r="C58"/>
      <c r="D58"/>
      <c r="E58"/>
      <c r="F58"/>
      <c r="G58"/>
      <c r="H58"/>
      <c r="I58"/>
      <c r="J58"/>
      <c r="K58"/>
      <c r="L58"/>
      <c r="M58"/>
      <c r="N58"/>
      <c r="O58"/>
      <c r="P58"/>
      <c r="Q58"/>
    </row>
    <row r="59" spans="1:34" ht="15">
      <c r="A59" s="47" t="s">
        <v>1369</v>
      </c>
      <c r="B59" t="s">
        <v>1378</v>
      </c>
      <c r="C59"/>
      <c r="D59"/>
      <c r="E59"/>
      <c r="F59"/>
      <c r="G59"/>
      <c r="H59"/>
      <c r="I59"/>
      <c r="J59"/>
      <c r="K59"/>
      <c r="L59"/>
      <c r="M59"/>
      <c r="N59"/>
      <c r="O59"/>
      <c r="P59"/>
      <c r="Q59"/>
    </row>
    <row r="60" spans="1:34" ht="15">
      <c r="A60" s="84" t="s">
        <v>1371</v>
      </c>
      <c r="B60" s="227"/>
      <c r="C60"/>
    </row>
    <row r="61" spans="1:34" ht="15">
      <c r="A61"/>
      <c r="B61"/>
      <c r="C61"/>
    </row>
    <row r="62" spans="1:34" ht="15">
      <c r="A62"/>
      <c r="B62"/>
      <c r="C62"/>
    </row>
    <row r="63" spans="1:34" ht="15">
      <c r="A63"/>
      <c r="B63"/>
      <c r="C63"/>
    </row>
    <row r="64" spans="1:34" ht="15">
      <c r="A64"/>
      <c r="B64"/>
      <c r="C64"/>
    </row>
    <row r="65" spans="1:3" ht="15">
      <c r="A65"/>
      <c r="B65"/>
      <c r="C65"/>
    </row>
    <row r="66" spans="1:3" ht="15">
      <c r="A66"/>
      <c r="B66"/>
      <c r="C66"/>
    </row>
    <row r="67" spans="1:3" ht="15">
      <c r="A67"/>
      <c r="B67"/>
      <c r="C67"/>
    </row>
    <row r="68" spans="1:3" ht="15">
      <c r="A68"/>
      <c r="B68"/>
      <c r="C68"/>
    </row>
    <row r="69" spans="1:3" ht="15">
      <c r="A69"/>
      <c r="B69"/>
      <c r="C69"/>
    </row>
    <row r="70" spans="1:3" ht="15">
      <c r="A70"/>
      <c r="B70"/>
      <c r="C70"/>
    </row>
    <row r="71" spans="1:3" ht="15">
      <c r="A71"/>
      <c r="B71"/>
      <c r="C71"/>
    </row>
    <row r="72" spans="1:3" ht="15">
      <c r="A72"/>
      <c r="B72"/>
      <c r="C72"/>
    </row>
    <row r="73" spans="1:3" ht="15">
      <c r="A73"/>
      <c r="B73"/>
      <c r="C73"/>
    </row>
    <row r="74" spans="1:3" ht="15">
      <c r="A74"/>
      <c r="B74"/>
      <c r="C74"/>
    </row>
    <row r="75" spans="1:3" ht="15">
      <c r="A75"/>
      <c r="B75"/>
      <c r="C75"/>
    </row>
    <row r="76" spans="1:3" ht="15">
      <c r="A76"/>
      <c r="B76"/>
      <c r="C76"/>
    </row>
    <row r="77" spans="1:3" ht="15">
      <c r="A77"/>
      <c r="B77"/>
      <c r="C77"/>
    </row>
    <row r="78" spans="1:3" ht="15">
      <c r="A78"/>
      <c r="B78"/>
      <c r="C78"/>
    </row>
    <row r="79" spans="1:3" ht="15">
      <c r="A79"/>
      <c r="B79"/>
      <c r="C79"/>
    </row>
    <row r="80" spans="1:3" ht="15">
      <c r="A80"/>
      <c r="B80"/>
      <c r="C80"/>
    </row>
    <row r="81" spans="1:3" ht="15">
      <c r="A81"/>
      <c r="B81"/>
      <c r="C81"/>
    </row>
    <row r="82" spans="1:3" ht="15">
      <c r="A82"/>
      <c r="B82"/>
      <c r="C82"/>
    </row>
    <row r="83" spans="1:3" ht="15">
      <c r="A83"/>
      <c r="B83"/>
      <c r="C83"/>
    </row>
    <row r="84" spans="1:3" ht="15">
      <c r="A84"/>
      <c r="B84"/>
      <c r="C84"/>
    </row>
    <row r="85" spans="1:3" ht="15">
      <c r="A85"/>
      <c r="B85"/>
      <c r="C85"/>
    </row>
    <row r="86" spans="1:3" ht="15">
      <c r="A86"/>
      <c r="B86"/>
      <c r="C86"/>
    </row>
    <row r="87" spans="1:3" ht="15">
      <c r="A87"/>
      <c r="B87"/>
      <c r="C87"/>
    </row>
    <row r="88" spans="1:3" ht="15">
      <c r="A88"/>
      <c r="B88"/>
      <c r="C88"/>
    </row>
    <row r="89" spans="1:3" ht="15">
      <c r="A89"/>
      <c r="B89"/>
      <c r="C89"/>
    </row>
    <row r="90" spans="1:3" ht="15">
      <c r="A90"/>
      <c r="B90"/>
      <c r="C90"/>
    </row>
    <row r="91" spans="1:3" ht="15">
      <c r="A91"/>
      <c r="B91"/>
      <c r="C91"/>
    </row>
    <row r="92" spans="1:3" ht="15">
      <c r="A92"/>
      <c r="B92"/>
      <c r="C92"/>
    </row>
    <row r="93" spans="1:3" ht="15">
      <c r="A93"/>
      <c r="B93"/>
      <c r="C93"/>
    </row>
    <row r="94" spans="1:3" ht="15">
      <c r="A94"/>
      <c r="B94"/>
      <c r="C94"/>
    </row>
    <row r="95" spans="1:3" ht="15">
      <c r="A95"/>
      <c r="B95"/>
      <c r="C95"/>
    </row>
    <row r="96" spans="1:3" ht="15">
      <c r="A96"/>
      <c r="B96"/>
      <c r="C96"/>
    </row>
    <row r="97" spans="1:3" ht="15">
      <c r="A97"/>
      <c r="B97"/>
      <c r="C97"/>
    </row>
    <row r="98" spans="1:3" ht="15">
      <c r="A98"/>
      <c r="B98"/>
      <c r="C98"/>
    </row>
    <row r="99" spans="1:3" ht="15">
      <c r="A99"/>
      <c r="B99"/>
      <c r="C99"/>
    </row>
    <row r="100" spans="1:3" ht="15">
      <c r="A100"/>
      <c r="B100"/>
      <c r="C100"/>
    </row>
    <row r="101" spans="1:3" ht="15">
      <c r="A101"/>
      <c r="B101"/>
      <c r="C101"/>
    </row>
    <row r="102" spans="1:3" ht="15">
      <c r="A102"/>
      <c r="B102"/>
      <c r="C102"/>
    </row>
    <row r="103" spans="1:3" ht="15">
      <c r="A103"/>
      <c r="B103"/>
      <c r="C103"/>
    </row>
    <row r="104" spans="1:3" ht="15">
      <c r="A104"/>
      <c r="B104"/>
    </row>
    <row r="105" spans="1:3" ht="15">
      <c r="A105"/>
      <c r="B105"/>
    </row>
    <row r="106" spans="1:3" ht="15">
      <c r="A106"/>
      <c r="B106"/>
    </row>
    <row r="107" spans="1:3" ht="15">
      <c r="A107"/>
      <c r="B107"/>
    </row>
    <row r="108" spans="1:3" ht="15">
      <c r="A108"/>
      <c r="B108"/>
    </row>
    <row r="109" spans="1:3" ht="15">
      <c r="A109"/>
      <c r="B109"/>
    </row>
    <row r="110" spans="1:3" ht="15">
      <c r="A110"/>
      <c r="B110"/>
    </row>
    <row r="111" spans="1:3" ht="15">
      <c r="A111"/>
      <c r="B111"/>
    </row>
    <row r="112" spans="1:3" ht="15">
      <c r="A112"/>
      <c r="B112"/>
    </row>
    <row r="113" spans="1:2" ht="15">
      <c r="A113"/>
      <c r="B113"/>
    </row>
    <row r="114" spans="1:2" ht="15">
      <c r="A114"/>
      <c r="B114"/>
    </row>
    <row r="115" spans="1:2" ht="15">
      <c r="A115"/>
      <c r="B115"/>
    </row>
    <row r="116" spans="1:2" ht="15">
      <c r="A116"/>
      <c r="B116"/>
    </row>
    <row r="117" spans="1:2" ht="15">
      <c r="A117"/>
      <c r="B117"/>
    </row>
    <row r="118" spans="1:2" ht="15">
      <c r="A118"/>
      <c r="B118"/>
    </row>
    <row r="119" spans="1:2" ht="15">
      <c r="A119"/>
      <c r="B119"/>
    </row>
    <row r="120" spans="1:2" ht="15">
      <c r="A120"/>
      <c r="B120"/>
    </row>
    <row r="121" spans="1:2" ht="15">
      <c r="A121"/>
      <c r="B121"/>
    </row>
    <row r="122" spans="1:2" ht="15">
      <c r="A122"/>
      <c r="B122"/>
    </row>
    <row r="123" spans="1:2" ht="15">
      <c r="A123"/>
      <c r="B123"/>
    </row>
    <row r="124" spans="1:2" ht="15">
      <c r="A124"/>
      <c r="B124"/>
    </row>
    <row r="125" spans="1:2" ht="15">
      <c r="A125"/>
      <c r="B125"/>
    </row>
    <row r="126" spans="1:2" ht="15">
      <c r="A126"/>
      <c r="B126"/>
    </row>
    <row r="127" spans="1:2" ht="15">
      <c r="A127"/>
      <c r="B127"/>
    </row>
    <row r="128" spans="1:2" ht="15">
      <c r="A128"/>
      <c r="B128"/>
    </row>
    <row r="129" spans="1:2" ht="15">
      <c r="A129"/>
      <c r="B129"/>
    </row>
    <row r="130" spans="1:2" ht="15">
      <c r="A130"/>
      <c r="B130"/>
    </row>
    <row r="131" spans="1:2" ht="15">
      <c r="A131"/>
      <c r="B131"/>
    </row>
    <row r="132" spans="1:2" ht="15">
      <c r="A132"/>
      <c r="B132"/>
    </row>
    <row r="133" spans="1:2" ht="15">
      <c r="A133"/>
      <c r="B133"/>
    </row>
    <row r="134" spans="1:2" ht="15">
      <c r="A134"/>
      <c r="B134"/>
    </row>
    <row r="135" spans="1:2" ht="15">
      <c r="A135"/>
      <c r="B135"/>
    </row>
    <row r="136" spans="1:2" ht="15">
      <c r="A136"/>
      <c r="B136"/>
    </row>
    <row r="137" spans="1:2" ht="15">
      <c r="A137"/>
      <c r="B137"/>
    </row>
    <row r="138" spans="1:2" ht="15">
      <c r="A138"/>
      <c r="B138"/>
    </row>
    <row r="139" spans="1:2" ht="15">
      <c r="A139"/>
      <c r="B139"/>
    </row>
    <row r="140" spans="1:2" ht="15">
      <c r="A140"/>
      <c r="B140"/>
    </row>
    <row r="141" spans="1:2" ht="15">
      <c r="A141"/>
      <c r="B141"/>
    </row>
    <row r="142" spans="1:2" ht="15">
      <c r="A142"/>
      <c r="B142"/>
    </row>
    <row r="143" spans="1:2" ht="15">
      <c r="A143"/>
      <c r="B143"/>
    </row>
    <row r="144" spans="1:2" ht="15">
      <c r="A144"/>
      <c r="B144"/>
    </row>
    <row r="145" spans="1:2" ht="15">
      <c r="A145"/>
      <c r="B145"/>
    </row>
    <row r="146" spans="1:2" ht="15">
      <c r="A146"/>
      <c r="B146"/>
    </row>
    <row r="147" spans="1:2" ht="15">
      <c r="A147"/>
      <c r="B147"/>
    </row>
    <row r="148" spans="1:2" ht="15">
      <c r="A148"/>
      <c r="B148"/>
    </row>
    <row r="149" spans="1:2" ht="15">
      <c r="A149"/>
      <c r="B149"/>
    </row>
    <row r="150" spans="1:2" ht="15">
      <c r="A150"/>
      <c r="B150"/>
    </row>
    <row r="151" spans="1:2" ht="15">
      <c r="A151"/>
      <c r="B151"/>
    </row>
    <row r="152" spans="1:2" ht="15">
      <c r="A152"/>
      <c r="B152"/>
    </row>
    <row r="153" spans="1:2" ht="15">
      <c r="A153"/>
      <c r="B153"/>
    </row>
    <row r="154" spans="1:2" ht="15">
      <c r="A154"/>
      <c r="B154"/>
    </row>
    <row r="155" spans="1:2" ht="15">
      <c r="A155"/>
      <c r="B155"/>
    </row>
    <row r="156" spans="1:2" ht="15">
      <c r="A156"/>
      <c r="B156"/>
    </row>
    <row r="157" spans="1:2" ht="15">
      <c r="A157"/>
      <c r="B157"/>
    </row>
    <row r="158" spans="1:2" ht="15">
      <c r="A158"/>
      <c r="B158"/>
    </row>
    <row r="159" spans="1:2" ht="15">
      <c r="A159"/>
      <c r="B159"/>
    </row>
    <row r="160" spans="1:2" ht="15">
      <c r="A160"/>
      <c r="B160"/>
    </row>
    <row r="161" spans="1:2" ht="15">
      <c r="A161"/>
      <c r="B161"/>
    </row>
    <row r="162" spans="1:2" ht="15">
      <c r="A162"/>
      <c r="B162"/>
    </row>
    <row r="163" spans="1:2" ht="15">
      <c r="A163"/>
      <c r="B163"/>
    </row>
    <row r="164" spans="1:2" ht="15">
      <c r="A164"/>
      <c r="B164"/>
    </row>
    <row r="165" spans="1:2" ht="15">
      <c r="A165"/>
      <c r="B165"/>
    </row>
    <row r="166" spans="1:2" ht="15">
      <c r="A166"/>
      <c r="B166"/>
    </row>
    <row r="167" spans="1:2" ht="15">
      <c r="A167"/>
      <c r="B167"/>
    </row>
    <row r="168" spans="1:2" ht="15">
      <c r="A168"/>
      <c r="B168"/>
    </row>
    <row r="169" spans="1:2" ht="15">
      <c r="A169"/>
      <c r="B169"/>
    </row>
    <row r="170" spans="1:2" ht="15">
      <c r="A170"/>
      <c r="B170"/>
    </row>
    <row r="171" spans="1:2" ht="15">
      <c r="A171"/>
      <c r="B171"/>
    </row>
    <row r="172" spans="1:2" ht="15">
      <c r="A172"/>
      <c r="B172"/>
    </row>
    <row r="173" spans="1:2" ht="15">
      <c r="A173"/>
      <c r="B173"/>
    </row>
    <row r="174" spans="1:2" ht="15">
      <c r="A174"/>
      <c r="B174"/>
    </row>
    <row r="175" spans="1:2" ht="15">
      <c r="A175"/>
      <c r="B175"/>
    </row>
    <row r="176" spans="1:2" ht="15">
      <c r="A176"/>
      <c r="B176"/>
    </row>
    <row r="177" spans="1:2" ht="15">
      <c r="A177"/>
      <c r="B177"/>
    </row>
    <row r="178" spans="1:2" ht="15">
      <c r="A178"/>
      <c r="B178"/>
    </row>
    <row r="179" spans="1:2" ht="15">
      <c r="A179"/>
      <c r="B179"/>
    </row>
    <row r="180" spans="1:2" ht="15">
      <c r="A180"/>
      <c r="B180"/>
    </row>
    <row r="181" spans="1:2" ht="15">
      <c r="A181"/>
      <c r="B181"/>
    </row>
    <row r="182" spans="1:2" ht="15">
      <c r="A182"/>
      <c r="B182"/>
    </row>
    <row r="183" spans="1:2" ht="15">
      <c r="A183"/>
      <c r="B183"/>
    </row>
    <row r="184" spans="1:2" ht="15">
      <c r="A184"/>
      <c r="B184"/>
    </row>
    <row r="185" spans="1:2" ht="15">
      <c r="A185"/>
      <c r="B185"/>
    </row>
    <row r="186" spans="1:2" ht="15">
      <c r="A186"/>
      <c r="B186"/>
    </row>
    <row r="187" spans="1:2" ht="15">
      <c r="A187"/>
      <c r="B187"/>
    </row>
    <row r="188" spans="1:2" ht="15">
      <c r="A188"/>
      <c r="B188"/>
    </row>
    <row r="189" spans="1:2" ht="15">
      <c r="A189"/>
      <c r="B189"/>
    </row>
    <row r="190" spans="1:2" ht="15">
      <c r="A190"/>
      <c r="B190"/>
    </row>
    <row r="191" spans="1:2" ht="15">
      <c r="A191"/>
      <c r="B191"/>
    </row>
    <row r="192" spans="1:2" ht="15">
      <c r="A192"/>
      <c r="B192"/>
    </row>
    <row r="193" spans="1:2" ht="15">
      <c r="A193"/>
      <c r="B193"/>
    </row>
    <row r="194" spans="1:2" ht="15">
      <c r="A194"/>
      <c r="B194"/>
    </row>
    <row r="195" spans="1:2" ht="15">
      <c r="A195"/>
      <c r="B195"/>
    </row>
    <row r="196" spans="1:2" ht="15">
      <c r="A196"/>
      <c r="B196"/>
    </row>
    <row r="197" spans="1:2" ht="15">
      <c r="A197"/>
      <c r="B197"/>
    </row>
    <row r="198" spans="1:2" ht="15">
      <c r="A198"/>
      <c r="B198"/>
    </row>
    <row r="199" spans="1:2" ht="15">
      <c r="A199"/>
      <c r="B199"/>
    </row>
    <row r="200" spans="1:2" ht="15">
      <c r="A200"/>
      <c r="B200"/>
    </row>
    <row r="201" spans="1:2" ht="15">
      <c r="A201"/>
      <c r="B201"/>
    </row>
    <row r="202" spans="1:2" ht="15">
      <c r="A202"/>
      <c r="B202"/>
    </row>
    <row r="203" spans="1:2" ht="15">
      <c r="A203"/>
      <c r="B203"/>
    </row>
    <row r="204" spans="1:2" ht="15">
      <c r="A204"/>
      <c r="B204"/>
    </row>
    <row r="205" spans="1:2" ht="15">
      <c r="A205"/>
      <c r="B205"/>
    </row>
    <row r="206" spans="1:2" ht="15">
      <c r="A206"/>
      <c r="B206"/>
    </row>
    <row r="207" spans="1:2" ht="15">
      <c r="A207"/>
      <c r="B207"/>
    </row>
    <row r="208" spans="1:2" ht="15">
      <c r="A208"/>
      <c r="B208"/>
    </row>
    <row r="209" spans="1:2" ht="15">
      <c r="A209"/>
      <c r="B209"/>
    </row>
    <row r="210" spans="1:2" ht="15">
      <c r="A210"/>
      <c r="B210"/>
    </row>
    <row r="211" spans="1:2" ht="15">
      <c r="A211"/>
      <c r="B211"/>
    </row>
    <row r="212" spans="1:2" ht="15">
      <c r="A212"/>
      <c r="B212"/>
    </row>
    <row r="213" spans="1:2" ht="15">
      <c r="A213"/>
      <c r="B213"/>
    </row>
    <row r="214" spans="1:2" ht="15">
      <c r="A214"/>
      <c r="B214"/>
    </row>
    <row r="215" spans="1:2" ht="15">
      <c r="A215"/>
      <c r="B215"/>
    </row>
    <row r="216" spans="1:2" ht="15">
      <c r="A216"/>
      <c r="B216"/>
    </row>
    <row r="217" spans="1:2" ht="15">
      <c r="A217"/>
      <c r="B217"/>
    </row>
    <row r="218" spans="1:2" ht="15">
      <c r="A218"/>
      <c r="B218"/>
    </row>
    <row r="219" spans="1:2" ht="15">
      <c r="A219"/>
      <c r="B219"/>
    </row>
    <row r="220" spans="1:2" ht="15">
      <c r="A220"/>
      <c r="B220"/>
    </row>
    <row r="221" spans="1:2" ht="15">
      <c r="A221"/>
      <c r="B221"/>
    </row>
    <row r="222" spans="1:2" ht="15">
      <c r="A222"/>
      <c r="B222"/>
    </row>
    <row r="223" spans="1:2" ht="15">
      <c r="A223"/>
      <c r="B223"/>
    </row>
    <row r="224" spans="1:2" ht="15">
      <c r="A224"/>
      <c r="B224"/>
    </row>
    <row r="225" spans="1:2" ht="15">
      <c r="A225"/>
      <c r="B225"/>
    </row>
    <row r="226" spans="1:2" ht="15">
      <c r="A226"/>
      <c r="B226"/>
    </row>
    <row r="227" spans="1:2" ht="15">
      <c r="A227"/>
      <c r="B227"/>
    </row>
    <row r="228" spans="1:2" ht="15">
      <c r="A228"/>
      <c r="B228"/>
    </row>
    <row r="229" spans="1:2" ht="15">
      <c r="A229"/>
      <c r="B229"/>
    </row>
    <row r="230" spans="1:2" ht="15">
      <c r="A230"/>
      <c r="B230"/>
    </row>
    <row r="231" spans="1:2" ht="15">
      <c r="A231"/>
      <c r="B231"/>
    </row>
    <row r="232" spans="1:2" ht="15">
      <c r="A232"/>
      <c r="B232"/>
    </row>
    <row r="233" spans="1:2" ht="15">
      <c r="A233"/>
      <c r="B233"/>
    </row>
    <row r="234" spans="1:2" ht="15">
      <c r="A234"/>
      <c r="B234"/>
    </row>
    <row r="235" spans="1:2" ht="15">
      <c r="A235"/>
      <c r="B235"/>
    </row>
    <row r="236" spans="1:2" ht="15">
      <c r="A236"/>
      <c r="B236"/>
    </row>
    <row r="237" spans="1:2" ht="15">
      <c r="A237"/>
      <c r="B237"/>
    </row>
    <row r="238" spans="1:2" ht="15">
      <c r="A238"/>
      <c r="B238"/>
    </row>
    <row r="239" spans="1:2" ht="15">
      <c r="A239"/>
      <c r="B239"/>
    </row>
    <row r="240" spans="1:2" ht="15">
      <c r="A240"/>
      <c r="B240"/>
    </row>
    <row r="241" spans="1:2" ht="15">
      <c r="A241"/>
      <c r="B241"/>
    </row>
    <row r="242" spans="1:2" ht="15">
      <c r="A242"/>
      <c r="B242"/>
    </row>
    <row r="243" spans="1:2" ht="15">
      <c r="A243"/>
      <c r="B243"/>
    </row>
    <row r="244" spans="1:2" ht="15">
      <c r="A244"/>
      <c r="B244"/>
    </row>
    <row r="245" spans="1:2" ht="15">
      <c r="A245"/>
      <c r="B245"/>
    </row>
    <row r="246" spans="1:2" ht="15">
      <c r="A246"/>
      <c r="B246"/>
    </row>
    <row r="247" spans="1:2" ht="15">
      <c r="A247"/>
      <c r="B247"/>
    </row>
    <row r="248" spans="1:2" ht="15">
      <c r="A248"/>
      <c r="B248"/>
    </row>
    <row r="249" spans="1:2" ht="15">
      <c r="A249"/>
      <c r="B249"/>
    </row>
    <row r="250" spans="1:2" ht="15">
      <c r="A250"/>
      <c r="B250"/>
    </row>
    <row r="251" spans="1:2" ht="15">
      <c r="A251"/>
      <c r="B251"/>
    </row>
    <row r="252" spans="1:2" ht="15">
      <c r="A252"/>
      <c r="B252"/>
    </row>
    <row r="253" spans="1:2" ht="15">
      <c r="A253"/>
      <c r="B253"/>
    </row>
    <row r="254" spans="1:2" ht="15">
      <c r="A254"/>
      <c r="B254"/>
    </row>
    <row r="255" spans="1:2" ht="15">
      <c r="A255"/>
      <c r="B255"/>
    </row>
    <row r="256" spans="1:2" ht="15">
      <c r="A256"/>
      <c r="B256"/>
    </row>
    <row r="257" spans="1:2" ht="15">
      <c r="A257"/>
      <c r="B257"/>
    </row>
    <row r="258" spans="1:2" ht="15">
      <c r="A258"/>
      <c r="B258"/>
    </row>
    <row r="259" spans="1:2" ht="15">
      <c r="A259"/>
      <c r="B259"/>
    </row>
    <row r="260" spans="1:2" ht="15">
      <c r="A260"/>
      <c r="B260"/>
    </row>
    <row r="261" spans="1:2" ht="15">
      <c r="A261"/>
      <c r="B261"/>
    </row>
    <row r="262" spans="1:2" ht="15">
      <c r="A262"/>
      <c r="B262"/>
    </row>
    <row r="263" spans="1:2" ht="15">
      <c r="A263"/>
      <c r="B263"/>
    </row>
    <row r="264" spans="1:2" ht="15">
      <c r="A264"/>
      <c r="B264"/>
    </row>
    <row r="265" spans="1:2" ht="15">
      <c r="A265"/>
      <c r="B265"/>
    </row>
    <row r="266" spans="1:2" ht="15">
      <c r="A266"/>
      <c r="B266"/>
    </row>
    <row r="267" spans="1:2" ht="15">
      <c r="A267"/>
      <c r="B267"/>
    </row>
    <row r="268" spans="1:2" ht="15">
      <c r="A268"/>
      <c r="B268"/>
    </row>
    <row r="269" spans="1:2" ht="15">
      <c r="A269"/>
      <c r="B269"/>
    </row>
    <row r="270" spans="1:2" ht="15">
      <c r="A270"/>
      <c r="B270"/>
    </row>
    <row r="271" spans="1:2" ht="15">
      <c r="A271"/>
      <c r="B271"/>
    </row>
    <row r="272" spans="1:2" ht="15">
      <c r="A272"/>
      <c r="B272"/>
    </row>
    <row r="273" spans="1:2" ht="15">
      <c r="A273"/>
      <c r="B273"/>
    </row>
    <row r="274" spans="1:2" ht="15">
      <c r="A274"/>
      <c r="B274"/>
    </row>
    <row r="275" spans="1:2" ht="15">
      <c r="A275"/>
      <c r="B275"/>
    </row>
    <row r="276" spans="1:2" ht="15">
      <c r="A276"/>
      <c r="B276"/>
    </row>
    <row r="277" spans="1:2" ht="15">
      <c r="A277"/>
      <c r="B277"/>
    </row>
    <row r="278" spans="1:2" ht="15">
      <c r="A278"/>
      <c r="B278"/>
    </row>
    <row r="279" spans="1:2" ht="15">
      <c r="A279"/>
      <c r="B279"/>
    </row>
    <row r="280" spans="1:2" ht="15">
      <c r="A280"/>
      <c r="B280"/>
    </row>
    <row r="281" spans="1:2" ht="15">
      <c r="A281"/>
      <c r="B281"/>
    </row>
    <row r="282" spans="1:2" ht="15">
      <c r="A282"/>
      <c r="B282"/>
    </row>
    <row r="283" spans="1:2" ht="15">
      <c r="A283"/>
      <c r="B283"/>
    </row>
    <row r="284" spans="1:2" ht="15">
      <c r="A284"/>
      <c r="B284"/>
    </row>
    <row r="285" spans="1:2" ht="15">
      <c r="A285"/>
      <c r="B285"/>
    </row>
    <row r="286" spans="1:2" ht="15">
      <c r="A286"/>
      <c r="B286"/>
    </row>
    <row r="287" spans="1:2" ht="15">
      <c r="A287"/>
      <c r="B287"/>
    </row>
    <row r="288" spans="1:2" ht="15">
      <c r="A288"/>
      <c r="B288"/>
    </row>
    <row r="289" spans="1:2" ht="15">
      <c r="A289"/>
      <c r="B289"/>
    </row>
    <row r="290" spans="1:2" ht="15">
      <c r="A290"/>
      <c r="B290"/>
    </row>
    <row r="291" spans="1:2" ht="15">
      <c r="A291"/>
      <c r="B291"/>
    </row>
    <row r="292" spans="1:2" ht="15">
      <c r="A292"/>
      <c r="B292"/>
    </row>
    <row r="293" spans="1:2" ht="15">
      <c r="A293"/>
      <c r="B293"/>
    </row>
    <row r="294" spans="1:2" ht="15">
      <c r="A294"/>
      <c r="B294"/>
    </row>
    <row r="295" spans="1:2" ht="15">
      <c r="A295"/>
      <c r="B295"/>
    </row>
    <row r="296" spans="1:2" ht="15">
      <c r="A296"/>
      <c r="B296"/>
    </row>
    <row r="297" spans="1:2" ht="15">
      <c r="A297"/>
      <c r="B297"/>
    </row>
    <row r="298" spans="1:2" ht="15">
      <c r="A298"/>
      <c r="B298"/>
    </row>
    <row r="299" spans="1:2" ht="15">
      <c r="A299"/>
      <c r="B299"/>
    </row>
    <row r="300" spans="1:2" ht="15">
      <c r="A300"/>
      <c r="B300"/>
    </row>
    <row r="301" spans="1:2" ht="15">
      <c r="A301"/>
      <c r="B301"/>
    </row>
    <row r="302" spans="1:2" ht="15">
      <c r="A302"/>
      <c r="B302"/>
    </row>
    <row r="303" spans="1:2" ht="15">
      <c r="A303"/>
      <c r="B303"/>
    </row>
    <row r="304" spans="1:2" ht="15">
      <c r="A304"/>
      <c r="B304"/>
    </row>
    <row r="305" spans="1:2" ht="15">
      <c r="A305"/>
      <c r="B305"/>
    </row>
    <row r="306" spans="1:2" ht="15">
      <c r="A306"/>
      <c r="B306"/>
    </row>
    <row r="307" spans="1:2" ht="15">
      <c r="A307"/>
      <c r="B307"/>
    </row>
    <row r="308" spans="1:2" ht="15">
      <c r="A308"/>
      <c r="B308"/>
    </row>
    <row r="309" spans="1:2" ht="15">
      <c r="A309"/>
      <c r="B309"/>
    </row>
    <row r="310" spans="1:2" ht="15">
      <c r="A310"/>
      <c r="B310"/>
    </row>
    <row r="311" spans="1:2" ht="15">
      <c r="A311"/>
      <c r="B311"/>
    </row>
    <row r="312" spans="1:2" ht="15">
      <c r="A312"/>
      <c r="B312"/>
    </row>
    <row r="313" spans="1:2" ht="15">
      <c r="A313"/>
      <c r="B313"/>
    </row>
    <row r="314" spans="1:2" ht="15">
      <c r="A314"/>
      <c r="B314"/>
    </row>
    <row r="315" spans="1:2" ht="15">
      <c r="A315"/>
      <c r="B315"/>
    </row>
    <row r="316" spans="1:2" ht="15">
      <c r="A316"/>
      <c r="B316"/>
    </row>
    <row r="317" spans="1:2" ht="15">
      <c r="A317"/>
      <c r="B317"/>
    </row>
    <row r="318" spans="1:2" ht="15">
      <c r="A318"/>
      <c r="B318"/>
    </row>
    <row r="319" spans="1:2" ht="15">
      <c r="A319"/>
      <c r="B319"/>
    </row>
    <row r="320" spans="1:2" ht="15">
      <c r="A320"/>
      <c r="B320"/>
    </row>
    <row r="321" spans="1:2" ht="15">
      <c r="A321"/>
      <c r="B321"/>
    </row>
    <row r="322" spans="1:2" ht="15">
      <c r="A322"/>
      <c r="B322"/>
    </row>
    <row r="323" spans="1:2" ht="15">
      <c r="A323"/>
      <c r="B323"/>
    </row>
    <row r="324" spans="1:2" ht="15">
      <c r="A324"/>
      <c r="B324"/>
    </row>
    <row r="325" spans="1:2" ht="15">
      <c r="A325"/>
      <c r="B325"/>
    </row>
    <row r="326" spans="1:2" ht="15">
      <c r="A326"/>
      <c r="B326"/>
    </row>
    <row r="327" spans="1:2" ht="15">
      <c r="A327"/>
      <c r="B327"/>
    </row>
    <row r="328" spans="1:2" ht="15">
      <c r="A328"/>
      <c r="B328"/>
    </row>
    <row r="329" spans="1:2" ht="15">
      <c r="A329"/>
      <c r="B329"/>
    </row>
    <row r="330" spans="1:2" ht="15">
      <c r="A330"/>
      <c r="B330"/>
    </row>
    <row r="331" spans="1:2" ht="15">
      <c r="A331"/>
      <c r="B331"/>
    </row>
    <row r="332" spans="1:2" ht="15">
      <c r="A332"/>
      <c r="B332"/>
    </row>
    <row r="333" spans="1:2" ht="15">
      <c r="A333"/>
      <c r="B333"/>
    </row>
    <row r="334" spans="1:2" ht="15">
      <c r="A334"/>
      <c r="B334"/>
    </row>
    <row r="335" spans="1:2" ht="15">
      <c r="A335"/>
      <c r="B335"/>
    </row>
    <row r="336" spans="1:2" ht="15">
      <c r="A336"/>
      <c r="B336"/>
    </row>
    <row r="337" spans="1:2" ht="15">
      <c r="A337"/>
      <c r="B337"/>
    </row>
    <row r="338" spans="1:2" ht="15">
      <c r="A338"/>
      <c r="B338"/>
    </row>
    <row r="339" spans="1:2" ht="15">
      <c r="A339"/>
      <c r="B339"/>
    </row>
    <row r="340" spans="1:2" ht="15">
      <c r="A340"/>
      <c r="B340"/>
    </row>
    <row r="341" spans="1:2" ht="15">
      <c r="A341"/>
      <c r="B341"/>
    </row>
    <row r="342" spans="1:2" ht="15">
      <c r="A342"/>
      <c r="B342"/>
    </row>
    <row r="343" spans="1:2" ht="15">
      <c r="A343"/>
      <c r="B343"/>
    </row>
    <row r="344" spans="1:2" ht="15">
      <c r="A344"/>
      <c r="B344"/>
    </row>
    <row r="345" spans="1:2" ht="15">
      <c r="A345"/>
      <c r="B345"/>
    </row>
    <row r="346" spans="1:2" ht="15">
      <c r="A346"/>
      <c r="B346"/>
    </row>
    <row r="347" spans="1:2" ht="15">
      <c r="A347"/>
      <c r="B347"/>
    </row>
    <row r="348" spans="1:2" ht="15">
      <c r="A348"/>
      <c r="B348"/>
    </row>
    <row r="349" spans="1:2" ht="15">
      <c r="A349"/>
      <c r="B349"/>
    </row>
    <row r="350" spans="1:2" ht="15">
      <c r="A350"/>
      <c r="B350"/>
    </row>
    <row r="351" spans="1:2" ht="15">
      <c r="A351"/>
      <c r="B351"/>
    </row>
    <row r="352" spans="1:2" ht="15">
      <c r="A352"/>
      <c r="B352"/>
    </row>
    <row r="353" spans="1:2" ht="15">
      <c r="A353"/>
      <c r="B353"/>
    </row>
    <row r="354" spans="1:2" ht="15">
      <c r="A354"/>
      <c r="B354"/>
    </row>
    <row r="355" spans="1:2" ht="15">
      <c r="A355"/>
      <c r="B355"/>
    </row>
    <row r="356" spans="1:2" ht="15">
      <c r="A356"/>
      <c r="B356"/>
    </row>
    <row r="357" spans="1:2" ht="15">
      <c r="A357"/>
      <c r="B357"/>
    </row>
    <row r="358" spans="1:2" ht="15">
      <c r="A358"/>
      <c r="B358"/>
    </row>
    <row r="359" spans="1:2" ht="15">
      <c r="A359"/>
      <c r="B359"/>
    </row>
    <row r="360" spans="1:2" ht="15">
      <c r="A360"/>
      <c r="B360"/>
    </row>
    <row r="361" spans="1:2" ht="15">
      <c r="A361"/>
      <c r="B361"/>
    </row>
    <row r="362" spans="1:2" ht="15">
      <c r="A362"/>
      <c r="B362"/>
    </row>
    <row r="363" spans="1:2" ht="15">
      <c r="A363"/>
      <c r="B363"/>
    </row>
    <row r="364" spans="1:2" ht="15">
      <c r="A364"/>
      <c r="B364"/>
    </row>
    <row r="365" spans="1:2" ht="15">
      <c r="A365"/>
      <c r="B365"/>
    </row>
    <row r="366" spans="1:2" ht="15">
      <c r="A366"/>
      <c r="B366"/>
    </row>
    <row r="367" spans="1:2" ht="15">
      <c r="A367"/>
      <c r="B367"/>
    </row>
    <row r="368" spans="1:2" ht="15">
      <c r="A368"/>
      <c r="B368"/>
    </row>
    <row r="369" spans="1:2" ht="15">
      <c r="A369"/>
      <c r="B369"/>
    </row>
    <row r="370" spans="1:2" ht="15">
      <c r="A370"/>
      <c r="B370"/>
    </row>
    <row r="371" spans="1:2" ht="15">
      <c r="A371"/>
      <c r="B371"/>
    </row>
    <row r="372" spans="1:2" ht="15">
      <c r="A372"/>
      <c r="B372"/>
    </row>
    <row r="373" spans="1:2" ht="15">
      <c r="A373"/>
      <c r="B373"/>
    </row>
    <row r="374" spans="1:2" ht="15">
      <c r="A374"/>
      <c r="B374"/>
    </row>
    <row r="375" spans="1:2" ht="15">
      <c r="A375"/>
      <c r="B375"/>
    </row>
    <row r="376" spans="1:2" ht="15">
      <c r="A376"/>
      <c r="B376"/>
    </row>
    <row r="377" spans="1:2" ht="15">
      <c r="A377"/>
      <c r="B377"/>
    </row>
    <row r="378" spans="1:2" ht="15">
      <c r="A378"/>
      <c r="B378"/>
    </row>
    <row r="379" spans="1:2" ht="15">
      <c r="A379"/>
      <c r="B379"/>
    </row>
    <row r="380" spans="1:2" ht="15">
      <c r="A380"/>
      <c r="B380"/>
    </row>
    <row r="381" spans="1:2" ht="15">
      <c r="A381"/>
      <c r="B381"/>
    </row>
    <row r="382" spans="1:2" ht="15">
      <c r="A382"/>
      <c r="B382"/>
    </row>
    <row r="383" spans="1:2" ht="15">
      <c r="A383"/>
      <c r="B383"/>
    </row>
    <row r="384" spans="1:2" ht="15">
      <c r="A384"/>
      <c r="B384"/>
    </row>
    <row r="385" spans="1:2" ht="15">
      <c r="A385"/>
      <c r="B385"/>
    </row>
    <row r="386" spans="1:2" ht="15">
      <c r="A386"/>
      <c r="B386"/>
    </row>
    <row r="387" spans="1:2" ht="15">
      <c r="A387"/>
      <c r="B387"/>
    </row>
    <row r="388" spans="1:2" ht="15">
      <c r="A388"/>
      <c r="B388"/>
    </row>
    <row r="389" spans="1:2" ht="15">
      <c r="A389"/>
      <c r="B389"/>
    </row>
    <row r="390" spans="1:2" ht="15">
      <c r="A390"/>
      <c r="B390"/>
    </row>
    <row r="391" spans="1:2" ht="15">
      <c r="A391"/>
      <c r="B391"/>
    </row>
    <row r="392" spans="1:2" ht="15">
      <c r="A392"/>
      <c r="B392"/>
    </row>
    <row r="393" spans="1:2" ht="15">
      <c r="A393"/>
      <c r="B393"/>
    </row>
    <row r="394" spans="1:2" ht="15">
      <c r="A394"/>
      <c r="B394"/>
    </row>
    <row r="395" spans="1:2" ht="15">
      <c r="A395"/>
      <c r="B395"/>
    </row>
    <row r="396" spans="1:2" ht="15">
      <c r="A396"/>
      <c r="B396"/>
    </row>
    <row r="397" spans="1:2" ht="15">
      <c r="A397"/>
      <c r="B397"/>
    </row>
    <row r="398" spans="1:2" ht="15">
      <c r="A398"/>
      <c r="B398"/>
    </row>
    <row r="399" spans="1:2" ht="15">
      <c r="A399"/>
      <c r="B399"/>
    </row>
    <row r="400" spans="1:2" ht="15">
      <c r="A400"/>
      <c r="B400"/>
    </row>
    <row r="401" spans="1:2" ht="15">
      <c r="A401"/>
      <c r="B401"/>
    </row>
    <row r="402" spans="1:2" ht="15">
      <c r="A402"/>
      <c r="B402"/>
    </row>
    <row r="403" spans="1:2" ht="15">
      <c r="A403"/>
      <c r="B403"/>
    </row>
    <row r="404" spans="1:2" ht="15">
      <c r="A404"/>
      <c r="B404"/>
    </row>
    <row r="405" spans="1:2" ht="15">
      <c r="A405"/>
      <c r="B405"/>
    </row>
    <row r="406" spans="1:2" ht="15">
      <c r="A406"/>
      <c r="B406"/>
    </row>
    <row r="407" spans="1:2" ht="15">
      <c r="A407"/>
      <c r="B407"/>
    </row>
    <row r="408" spans="1:2" ht="15">
      <c r="A408"/>
      <c r="B408"/>
    </row>
    <row r="409" spans="1:2" ht="15">
      <c r="A409"/>
      <c r="B409"/>
    </row>
    <row r="410" spans="1:2" ht="15">
      <c r="A410"/>
      <c r="B410"/>
    </row>
    <row r="411" spans="1:2" ht="15">
      <c r="A411"/>
      <c r="B411"/>
    </row>
    <row r="412" spans="1:2" ht="15">
      <c r="A412"/>
      <c r="B412"/>
    </row>
    <row r="413" spans="1:2" ht="15">
      <c r="A413"/>
      <c r="B413"/>
    </row>
    <row r="414" spans="1:2" ht="15">
      <c r="A414"/>
      <c r="B414"/>
    </row>
    <row r="415" spans="1:2" ht="15">
      <c r="A415"/>
      <c r="B415"/>
    </row>
    <row r="416" spans="1:2" ht="15">
      <c r="A416"/>
      <c r="B416"/>
    </row>
    <row r="417" spans="1:2" ht="15">
      <c r="A417"/>
      <c r="B417"/>
    </row>
    <row r="418" spans="1:2" ht="15">
      <c r="A418"/>
      <c r="B418"/>
    </row>
    <row r="419" spans="1:2" ht="15">
      <c r="A419"/>
      <c r="B419"/>
    </row>
    <row r="420" spans="1:2" ht="15">
      <c r="A420"/>
      <c r="B420"/>
    </row>
    <row r="421" spans="1:2" ht="15">
      <c r="A421"/>
      <c r="B421"/>
    </row>
    <row r="422" spans="1:2" ht="15">
      <c r="A422"/>
      <c r="B422"/>
    </row>
    <row r="423" spans="1:2" ht="15">
      <c r="A423"/>
      <c r="B423"/>
    </row>
    <row r="424" spans="1:2" ht="15">
      <c r="A424"/>
      <c r="B424"/>
    </row>
    <row r="425" spans="1:2" ht="15">
      <c r="A425"/>
      <c r="B425"/>
    </row>
    <row r="426" spans="1:2" ht="15">
      <c r="A426"/>
      <c r="B426"/>
    </row>
    <row r="427" spans="1:2" ht="15">
      <c r="A427"/>
      <c r="B427"/>
    </row>
    <row r="428" spans="1:2" ht="15">
      <c r="A428"/>
      <c r="B428"/>
    </row>
    <row r="429" spans="1:2" ht="15">
      <c r="A429"/>
      <c r="B429"/>
    </row>
    <row r="430" spans="1:2" ht="15">
      <c r="A430"/>
      <c r="B430"/>
    </row>
    <row r="431" spans="1:2" ht="15">
      <c r="A431"/>
      <c r="B431"/>
    </row>
    <row r="432" spans="1:2" ht="15">
      <c r="A432"/>
      <c r="B432"/>
    </row>
    <row r="433" spans="1:2" ht="15">
      <c r="A433"/>
      <c r="B433"/>
    </row>
    <row r="434" spans="1:2" ht="15">
      <c r="A434"/>
      <c r="B434"/>
    </row>
    <row r="435" spans="1:2" ht="15">
      <c r="A435"/>
      <c r="B435"/>
    </row>
    <row r="436" spans="1:2" ht="15">
      <c r="A436"/>
      <c r="B436"/>
    </row>
    <row r="437" spans="1:2" ht="15">
      <c r="A437"/>
      <c r="B437"/>
    </row>
    <row r="438" spans="1:2" ht="15">
      <c r="A438"/>
      <c r="B438"/>
    </row>
    <row r="439" spans="1:2" ht="15">
      <c r="A439"/>
      <c r="B439"/>
    </row>
    <row r="440" spans="1:2" ht="15">
      <c r="A440"/>
      <c r="B440"/>
    </row>
    <row r="441" spans="1:2" ht="15">
      <c r="A441"/>
      <c r="B441"/>
    </row>
    <row r="442" spans="1:2" ht="15">
      <c r="A442"/>
      <c r="B442"/>
    </row>
    <row r="443" spans="1:2" ht="15">
      <c r="A443"/>
      <c r="B443"/>
    </row>
    <row r="444" spans="1:2" ht="15">
      <c r="A444"/>
      <c r="B444"/>
    </row>
    <row r="445" spans="1:2" ht="15">
      <c r="A445"/>
      <c r="B445"/>
    </row>
    <row r="446" spans="1:2" ht="15">
      <c r="A446"/>
      <c r="B446"/>
    </row>
    <row r="447" spans="1:2" ht="15">
      <c r="A447"/>
      <c r="B447"/>
    </row>
    <row r="448" spans="1:2" ht="15">
      <c r="A448"/>
      <c r="B448"/>
    </row>
    <row r="449" spans="1:2" ht="15">
      <c r="A449"/>
      <c r="B449"/>
    </row>
    <row r="450" spans="1:2" ht="15">
      <c r="A450"/>
      <c r="B450"/>
    </row>
    <row r="451" spans="1:2" ht="15">
      <c r="A451"/>
      <c r="B451"/>
    </row>
    <row r="452" spans="1:2" ht="15">
      <c r="A452"/>
      <c r="B452"/>
    </row>
    <row r="453" spans="1:2" ht="15">
      <c r="A453"/>
      <c r="B453"/>
    </row>
    <row r="454" spans="1:2" ht="15">
      <c r="A454"/>
      <c r="B454"/>
    </row>
    <row r="455" spans="1:2" ht="15">
      <c r="A455"/>
      <c r="B455"/>
    </row>
    <row r="456" spans="1:2" ht="15">
      <c r="A456"/>
      <c r="B456"/>
    </row>
    <row r="457" spans="1:2" ht="15">
      <c r="A457"/>
      <c r="B457"/>
    </row>
    <row r="458" spans="1:2" ht="15">
      <c r="A458"/>
      <c r="B458"/>
    </row>
    <row r="459" spans="1:2" ht="15">
      <c r="A459"/>
      <c r="B459"/>
    </row>
    <row r="460" spans="1:2" ht="15">
      <c r="A460"/>
      <c r="B460"/>
    </row>
    <row r="461" spans="1:2" ht="15">
      <c r="A461"/>
      <c r="B461"/>
    </row>
    <row r="462" spans="1:2" ht="15">
      <c r="A462"/>
      <c r="B462"/>
    </row>
    <row r="463" spans="1:2" ht="15">
      <c r="A463"/>
      <c r="B463"/>
    </row>
    <row r="464" spans="1:2" ht="15">
      <c r="A464"/>
      <c r="B464"/>
    </row>
    <row r="465" spans="1:2" ht="15">
      <c r="A465"/>
      <c r="B465"/>
    </row>
    <row r="466" spans="1:2" ht="15">
      <c r="A466"/>
      <c r="B466"/>
    </row>
    <row r="467" spans="1:2" ht="15">
      <c r="A467"/>
      <c r="B467"/>
    </row>
    <row r="468" spans="1:2" ht="15">
      <c r="A468"/>
      <c r="B468"/>
    </row>
    <row r="469" spans="1:2" ht="15">
      <c r="A469"/>
      <c r="B469"/>
    </row>
    <row r="470" spans="1:2" ht="15">
      <c r="A470"/>
      <c r="B470"/>
    </row>
    <row r="471" spans="1:2" ht="15">
      <c r="A471"/>
      <c r="B471"/>
    </row>
    <row r="472" spans="1:2" ht="15">
      <c r="A472"/>
      <c r="B472"/>
    </row>
    <row r="473" spans="1:2" ht="15">
      <c r="A473"/>
      <c r="B473"/>
    </row>
    <row r="474" spans="1:2" ht="15">
      <c r="A474"/>
      <c r="B474"/>
    </row>
    <row r="475" spans="1:2" ht="15">
      <c r="A475"/>
      <c r="B475"/>
    </row>
    <row r="476" spans="1:2" ht="15">
      <c r="A476"/>
      <c r="B476"/>
    </row>
    <row r="477" spans="1:2" ht="15">
      <c r="A477"/>
      <c r="B477"/>
    </row>
    <row r="478" spans="1:2" ht="15">
      <c r="A478"/>
      <c r="B478"/>
    </row>
    <row r="479" spans="1:2" ht="15">
      <c r="A479"/>
      <c r="B479"/>
    </row>
    <row r="480" spans="1:2" ht="15">
      <c r="A480"/>
      <c r="B480"/>
    </row>
    <row r="481" spans="1:2" ht="15">
      <c r="A481"/>
      <c r="B481"/>
    </row>
    <row r="482" spans="1:2" ht="15">
      <c r="A482"/>
      <c r="B482"/>
    </row>
    <row r="483" spans="1:2" ht="15">
      <c r="A483"/>
      <c r="B483"/>
    </row>
    <row r="484" spans="1:2" ht="15">
      <c r="A484"/>
      <c r="B484"/>
    </row>
    <row r="485" spans="1:2" ht="15">
      <c r="A485"/>
      <c r="B485"/>
    </row>
    <row r="486" spans="1:2" ht="15">
      <c r="A486"/>
      <c r="B486"/>
    </row>
    <row r="487" spans="1:2" ht="15">
      <c r="A487"/>
      <c r="B487"/>
    </row>
    <row r="488" spans="1:2" ht="15">
      <c r="A488"/>
      <c r="B488"/>
    </row>
    <row r="489" spans="1:2" ht="15">
      <c r="A489"/>
      <c r="B48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B2F8E-9434-40B1-ADDF-5EA0C4E17E29}">
  <sheetPr>
    <tabColor rgb="FFFCE4D6"/>
  </sheetPr>
  <dimension ref="A1:G25"/>
  <sheetViews>
    <sheetView workbookViewId="0">
      <pane ySplit="1" topLeftCell="A6" activePane="bottomLeft" state="frozen"/>
      <selection activeCell="A12" sqref="A12"/>
      <selection pane="bottomLeft" activeCell="A12" sqref="A12"/>
    </sheetView>
  </sheetViews>
  <sheetFormatPr baseColWidth="10" defaultColWidth="9.140625" defaultRowHeight="12.75"/>
  <cols>
    <col min="1" max="1" width="103.28515625" style="11" customWidth="1"/>
    <col min="2" max="2" width="13.28515625" style="11" customWidth="1"/>
    <col min="3" max="3" width="75.85546875" style="11" customWidth="1"/>
    <col min="4" max="4" width="65.42578125" style="11" customWidth="1"/>
    <col min="5" max="5" width="40.85546875" style="11" hidden="1" customWidth="1"/>
    <col min="6" max="6" width="22.5703125" style="3" bestFit="1" customWidth="1"/>
    <col min="7" max="7" width="107.28515625" style="3" customWidth="1"/>
    <col min="8" max="16384" width="9.140625" style="11"/>
  </cols>
  <sheetData>
    <row r="1" spans="1:7" s="3" customFormat="1" ht="27.75" customHeight="1">
      <c r="A1" s="73" t="s">
        <v>1421</v>
      </c>
      <c r="B1" s="74" t="s">
        <v>1422</v>
      </c>
      <c r="C1" s="75" t="s">
        <v>1423</v>
      </c>
    </row>
    <row r="2" spans="1:7" s="12" customFormat="1" ht="26.25" customHeight="1">
      <c r="A2" s="80" t="s">
        <v>1424</v>
      </c>
      <c r="B2" s="66" t="s">
        <v>49</v>
      </c>
      <c r="C2" s="76" t="s">
        <v>1425</v>
      </c>
      <c r="F2" s="67"/>
      <c r="G2" s="67"/>
    </row>
    <row r="3" spans="1:7" s="12" customFormat="1" ht="20.25" customHeight="1">
      <c r="A3" s="80" t="s">
        <v>141</v>
      </c>
      <c r="B3" s="66" t="s">
        <v>1426</v>
      </c>
      <c r="C3" s="77" t="s">
        <v>1427</v>
      </c>
      <c r="F3" s="67"/>
      <c r="G3" s="67"/>
    </row>
    <row r="4" spans="1:7" s="12" customFormat="1" ht="20.25" customHeight="1">
      <c r="A4" s="79" t="s">
        <v>1428</v>
      </c>
      <c r="B4" s="66" t="s">
        <v>1429</v>
      </c>
      <c r="C4" s="76" t="s">
        <v>1430</v>
      </c>
      <c r="F4" s="67"/>
      <c r="G4" s="67"/>
    </row>
    <row r="5" spans="1:7" s="12" customFormat="1" ht="20.25" customHeight="1">
      <c r="A5" s="12" t="s">
        <v>1431</v>
      </c>
    </row>
    <row r="6" spans="1:7" s="12" customFormat="1" ht="20.25" customHeight="1">
      <c r="A6" s="12" t="s">
        <v>1432</v>
      </c>
    </row>
    <row r="7" spans="1:7" s="12" customFormat="1" ht="20.25" customHeight="1">
      <c r="A7" s="80" t="s">
        <v>1433</v>
      </c>
    </row>
    <row r="8" spans="1:7" s="12" customFormat="1" ht="20.25" customHeight="1">
      <c r="A8" s="12" t="s">
        <v>1431</v>
      </c>
    </row>
    <row r="9" spans="1:7" s="12" customFormat="1" ht="20.25" customHeight="1">
      <c r="A9" s="12" t="s">
        <v>1432</v>
      </c>
      <c r="B9" s="66" t="s">
        <v>1429</v>
      </c>
      <c r="C9" s="76" t="s">
        <v>1434</v>
      </c>
      <c r="F9" s="67"/>
      <c r="G9" s="67"/>
    </row>
    <row r="10" spans="1:7" s="12" customFormat="1" ht="20.25" customHeight="1">
      <c r="A10" s="80" t="s">
        <v>1435</v>
      </c>
      <c r="B10" s="66" t="s">
        <v>1426</v>
      </c>
      <c r="C10" s="76" t="s">
        <v>1436</v>
      </c>
      <c r="F10" s="67"/>
      <c r="G10" s="67"/>
    </row>
    <row r="11" spans="1:7" s="12" customFormat="1" ht="20.25" customHeight="1">
      <c r="A11" s="12" t="s">
        <v>1437</v>
      </c>
      <c r="B11" s="68" t="s">
        <v>1426</v>
      </c>
      <c r="C11" s="77" t="s">
        <v>1438</v>
      </c>
      <c r="F11" s="67"/>
      <c r="G11" s="67"/>
    </row>
    <row r="12" spans="1:7" s="12" customFormat="1" ht="20.25" customHeight="1">
      <c r="A12" s="13" t="s">
        <v>1439</v>
      </c>
      <c r="B12" s="68" t="s">
        <v>1426</v>
      </c>
      <c r="C12" s="77" t="s">
        <v>1440</v>
      </c>
      <c r="F12" s="67"/>
      <c r="G12" s="67"/>
    </row>
    <row r="13" spans="1:7" s="69" customFormat="1" ht="20.25" customHeight="1">
      <c r="A13" s="13" t="s">
        <v>1441</v>
      </c>
      <c r="B13" s="68" t="s">
        <v>1426</v>
      </c>
      <c r="C13" s="77" t="s">
        <v>1442</v>
      </c>
      <c r="D13" s="12"/>
      <c r="E13" s="12"/>
      <c r="F13" s="67"/>
      <c r="G13" s="67"/>
    </row>
    <row r="14" spans="1:7" s="69" customFormat="1" ht="26.25" customHeight="1">
      <c r="A14" s="81" t="s">
        <v>1443</v>
      </c>
      <c r="B14" s="12"/>
      <c r="C14" s="14" t="s">
        <v>1444</v>
      </c>
      <c r="D14" s="12"/>
      <c r="E14" s="12"/>
      <c r="F14" s="67"/>
      <c r="G14" s="67"/>
    </row>
    <row r="15" spans="1:7" s="69" customFormat="1" ht="27" customHeight="1">
      <c r="A15" s="12" t="s">
        <v>1431</v>
      </c>
      <c r="B15" s="12"/>
      <c r="C15" s="15" t="s">
        <v>1445</v>
      </c>
      <c r="D15" s="12"/>
      <c r="E15" s="12"/>
      <c r="F15" s="67"/>
      <c r="G15" s="67"/>
    </row>
    <row r="16" spans="1:7" s="69" customFormat="1" ht="24" customHeight="1">
      <c r="A16" s="12" t="s">
        <v>1432</v>
      </c>
      <c r="B16" s="12"/>
      <c r="C16" s="16" t="s">
        <v>1446</v>
      </c>
      <c r="D16" s="12"/>
      <c r="E16" s="12"/>
      <c r="F16" s="67"/>
      <c r="G16" s="67"/>
    </row>
    <row r="17" spans="1:7" s="69" customFormat="1" ht="20.25" customHeight="1">
      <c r="A17" s="82" t="s">
        <v>1447</v>
      </c>
      <c r="C17" s="78"/>
      <c r="F17" s="71"/>
      <c r="G17" s="71"/>
    </row>
    <row r="18" spans="1:7" s="69" customFormat="1" ht="20.25" customHeight="1">
      <c r="A18" s="12" t="s">
        <v>1431</v>
      </c>
      <c r="F18" s="71"/>
      <c r="G18" s="71"/>
    </row>
    <row r="19" spans="1:7" s="69" customFormat="1" ht="20.25" customHeight="1">
      <c r="A19" s="12" t="s">
        <v>1432</v>
      </c>
      <c r="F19" s="71"/>
      <c r="G19" s="71"/>
    </row>
    <row r="20" spans="1:7" s="69" customFormat="1" ht="20.25" customHeight="1">
      <c r="F20" s="71"/>
      <c r="G20" s="71"/>
    </row>
    <row r="21" spans="1:7" s="69" customFormat="1" ht="20.25" customHeight="1">
      <c r="F21" s="71"/>
      <c r="G21" s="71"/>
    </row>
    <row r="22" spans="1:7" s="69" customFormat="1" ht="20.25" customHeight="1">
      <c r="F22" s="71"/>
      <c r="G22" s="71"/>
    </row>
    <row r="23" spans="1:7" s="69" customFormat="1" ht="20.25" customHeight="1">
      <c r="F23" s="71"/>
      <c r="G23" s="71"/>
    </row>
    <row r="24" spans="1:7" s="69" customFormat="1" ht="20.25" customHeight="1">
      <c r="A24" s="72" t="s">
        <v>1448</v>
      </c>
      <c r="F24" s="71"/>
      <c r="G24" s="71"/>
    </row>
    <row r="25" spans="1:7" s="69" customFormat="1">
      <c r="A25" s="70" t="s">
        <v>1449</v>
      </c>
      <c r="F25" s="71"/>
      <c r="G25" s="71"/>
    </row>
  </sheetData>
  <hyperlinks>
    <hyperlink ref="C11" r:id="rId1" xr:uid="{EC100C42-9D93-4F3C-88D7-6A45957F5BBB}"/>
    <hyperlink ref="C12" r:id="rId2" xr:uid="{0681442C-5855-476D-AABE-1DF4C773D8CA}"/>
    <hyperlink ref="C3" r:id="rId3" xr:uid="{24D1F010-C93C-4E9A-8800-BA45963CE973}"/>
    <hyperlink ref="C13" r:id="rId4" xr:uid="{D043985E-8AB4-4399-A5D2-CBE41AC1E91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338B8-0546-44D3-A6AB-A705B5089F00}">
  <sheetPr>
    <tabColor rgb="FFFFE699"/>
  </sheetPr>
  <dimension ref="A1:C9"/>
  <sheetViews>
    <sheetView workbookViewId="0">
      <pane ySplit="1" topLeftCell="A2" activePane="bottomLeft" state="frozen"/>
      <selection activeCell="A12" sqref="A12"/>
      <selection pane="bottomLeft" activeCell="A12" sqref="A12"/>
    </sheetView>
  </sheetViews>
  <sheetFormatPr baseColWidth="10" defaultColWidth="9.140625" defaultRowHeight="12.75"/>
  <cols>
    <col min="1" max="1" width="12.28515625" style="6" bestFit="1" customWidth="1"/>
    <col min="2" max="2" width="83.85546875" style="6" bestFit="1" customWidth="1"/>
    <col min="3" max="3" width="132.7109375" style="6" customWidth="1"/>
    <col min="4" max="16384" width="9.140625" style="6"/>
  </cols>
  <sheetData>
    <row r="1" spans="1:3" s="3" customFormat="1" ht="34.5" customHeight="1">
      <c r="A1" s="32" t="s">
        <v>1386</v>
      </c>
      <c r="B1" s="33" t="s">
        <v>1380</v>
      </c>
      <c r="C1" s="33" t="s">
        <v>48</v>
      </c>
    </row>
    <row r="2" spans="1:3" ht="33" customHeight="1">
      <c r="A2" s="34" t="s">
        <v>68</v>
      </c>
      <c r="B2" s="35" t="s">
        <v>1450</v>
      </c>
      <c r="C2" s="244" t="s">
        <v>1451</v>
      </c>
    </row>
    <row r="3" spans="1:3" ht="33" customHeight="1">
      <c r="A3" s="36" t="s">
        <v>95</v>
      </c>
      <c r="B3" s="63" t="s">
        <v>1452</v>
      </c>
      <c r="C3" s="244"/>
    </row>
    <row r="4" spans="1:3" ht="48" customHeight="1">
      <c r="A4" s="37" t="s">
        <v>109</v>
      </c>
      <c r="B4" s="38" t="s">
        <v>1453</v>
      </c>
      <c r="C4" s="244"/>
    </row>
    <row r="5" spans="1:3">
      <c r="A5" s="39" t="s">
        <v>1412</v>
      </c>
      <c r="B5" s="245" t="s">
        <v>1454</v>
      </c>
      <c r="C5" s="245"/>
    </row>
    <row r="6" spans="1:3">
      <c r="A6" s="40"/>
      <c r="B6" s="41" t="s">
        <v>1455</v>
      </c>
      <c r="C6" s="41"/>
    </row>
    <row r="9" spans="1:3">
      <c r="B9" s="64" t="s">
        <v>1456</v>
      </c>
    </row>
  </sheetData>
  <mergeCells count="2">
    <mergeCell ref="C2:C4"/>
    <mergeCell ref="B5:C5"/>
  </mergeCells>
  <hyperlinks>
    <hyperlink ref="B3" r:id="rId1" xr:uid="{97A88261-A39E-4AA9-8BC6-739BC2929269}"/>
    <hyperlink ref="B9" r:id="rId2" xr:uid="{F9D12F49-5280-4926-BFE1-D9B7024E315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84E3E-104A-4389-B36E-80D515DB6401}">
  <sheetPr>
    <tabColor rgb="FFE2EFDA"/>
  </sheetPr>
  <dimension ref="A1:D3"/>
  <sheetViews>
    <sheetView workbookViewId="0">
      <pane ySplit="1" topLeftCell="A2" activePane="bottomLeft" state="frozen"/>
      <selection activeCell="F6" sqref="F6"/>
      <selection pane="bottomLeft" activeCell="F6" sqref="F6"/>
    </sheetView>
  </sheetViews>
  <sheetFormatPr baseColWidth="10" defaultColWidth="9.140625" defaultRowHeight="12.75"/>
  <cols>
    <col min="1" max="1" width="9.7109375" style="6" bestFit="1" customWidth="1"/>
    <col min="2" max="2" width="55.7109375" style="6" bestFit="1" customWidth="1"/>
    <col min="3" max="3" width="60.7109375" style="6" customWidth="1"/>
    <col min="4" max="4" width="106.85546875" style="6" customWidth="1"/>
    <col min="5" max="16384" width="9.140625" style="6"/>
  </cols>
  <sheetData>
    <row r="1" spans="1:4" s="43" customFormat="1" ht="33" customHeight="1">
      <c r="A1" s="42" t="s">
        <v>11</v>
      </c>
      <c r="B1" s="42" t="s">
        <v>1390</v>
      </c>
      <c r="C1" s="42" t="s">
        <v>1388</v>
      </c>
      <c r="D1" s="42" t="s">
        <v>48</v>
      </c>
    </row>
    <row r="2" spans="1:4" s="45" customFormat="1" ht="35.25" customHeight="1">
      <c r="A2" s="23" t="s">
        <v>138</v>
      </c>
      <c r="B2" s="28" t="s">
        <v>1457</v>
      </c>
      <c r="C2" s="44" t="s">
        <v>1458</v>
      </c>
      <c r="D2" s="18" t="s">
        <v>1389</v>
      </c>
    </row>
    <row r="3" spans="1:4">
      <c r="A3" s="46"/>
      <c r="B3" s="46"/>
      <c r="C3" s="46"/>
      <c r="D3" s="46"/>
    </row>
  </sheetData>
  <hyperlinks>
    <hyperlink ref="C2" r:id="rId1" xr:uid="{B9C9AB12-6D09-4338-9E6B-C4AD7A371E2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2D9F9-11BE-41EA-B1D2-E77CE6065699}">
  <dimension ref="A1:IQ1002"/>
  <sheetViews>
    <sheetView zoomScaleNormal="100" workbookViewId="0">
      <pane ySplit="1" topLeftCell="A2" activePane="bottomLeft" state="frozen"/>
      <selection pane="bottomLeft" activeCell="L8" sqref="L8"/>
    </sheetView>
  </sheetViews>
  <sheetFormatPr baseColWidth="10" defaultColWidth="9.140625" defaultRowHeight="15"/>
  <cols>
    <col min="1" max="1" width="24.140625" style="125" customWidth="1"/>
    <col min="2" max="2" width="17.85546875" style="127" bestFit="1" customWidth="1"/>
    <col min="3" max="3" width="12.42578125" style="125" customWidth="1"/>
    <col min="4" max="4" width="13.7109375" style="125" customWidth="1"/>
    <col min="5" max="5" width="27.85546875" style="127" bestFit="1" customWidth="1"/>
    <col min="6" max="6" width="14.28515625" style="125" customWidth="1"/>
    <col min="7" max="8" width="21.7109375" style="125" customWidth="1"/>
    <col min="9" max="9" width="18" style="125" customWidth="1"/>
    <col min="10" max="10" width="19" style="125" customWidth="1"/>
    <col min="11" max="11" width="35.28515625" style="148" customWidth="1"/>
    <col min="12" max="12" width="47" style="148" customWidth="1"/>
    <col min="13" max="13" width="15.7109375" style="125" customWidth="1"/>
    <col min="14" max="14" width="29.7109375" style="124" bestFit="1" customWidth="1"/>
    <col min="15" max="15" width="16.5703125" style="125" customWidth="1"/>
    <col min="16" max="16" width="22.42578125" style="125" bestFit="1" customWidth="1"/>
    <col min="17" max="20" width="11.5703125" style="133" customWidth="1"/>
    <col min="21" max="251" width="13.85546875" style="133" customWidth="1"/>
    <col min="252" max="1019" width="13.85546875" style="6" customWidth="1"/>
    <col min="1020" max="16384" width="9.140625" style="6"/>
  </cols>
  <sheetData>
    <row r="1" spans="1:251" s="126" customFormat="1" ht="30.75" customHeight="1">
      <c r="A1" s="1" t="s">
        <v>1</v>
      </c>
      <c r="B1" s="62" t="s">
        <v>2</v>
      </c>
      <c r="C1" s="1" t="s">
        <v>1459</v>
      </c>
      <c r="D1" s="1" t="s">
        <v>1460</v>
      </c>
      <c r="E1" s="62" t="s">
        <v>50</v>
      </c>
      <c r="F1" s="1" t="s">
        <v>12</v>
      </c>
      <c r="G1" s="1" t="s">
        <v>13</v>
      </c>
      <c r="H1" s="1" t="s">
        <v>1461</v>
      </c>
      <c r="I1" s="1" t="s">
        <v>1462</v>
      </c>
      <c r="J1" s="1" t="s">
        <v>75</v>
      </c>
      <c r="K1" s="151" t="s">
        <v>1463</v>
      </c>
      <c r="L1" s="151" t="s">
        <v>14</v>
      </c>
      <c r="M1" s="1" t="s">
        <v>11</v>
      </c>
      <c r="N1" s="1" t="s">
        <v>1464</v>
      </c>
      <c r="O1" s="62" t="s">
        <v>1465</v>
      </c>
      <c r="P1" s="1" t="s">
        <v>1376</v>
      </c>
    </row>
    <row r="2" spans="1:251" s="3" customFormat="1" ht="18.75" customHeight="1">
      <c r="A2" s="113" t="s">
        <v>113</v>
      </c>
      <c r="B2" s="120" t="s">
        <v>166</v>
      </c>
      <c r="C2" s="4" t="s">
        <v>51</v>
      </c>
      <c r="D2" s="5" t="s">
        <v>1466</v>
      </c>
      <c r="E2" s="118" t="s">
        <v>218</v>
      </c>
      <c r="F2" s="5" t="s">
        <v>55</v>
      </c>
      <c r="G2" s="4" t="s">
        <v>84</v>
      </c>
      <c r="H2" s="4" t="s">
        <v>1467</v>
      </c>
      <c r="I2" s="4" t="s">
        <v>60</v>
      </c>
      <c r="J2" s="5" t="s">
        <v>57</v>
      </c>
      <c r="K2" s="111" t="s">
        <v>171</v>
      </c>
      <c r="L2" s="114" t="s">
        <v>159</v>
      </c>
      <c r="M2" s="5" t="s">
        <v>73</v>
      </c>
      <c r="N2" s="7" t="s">
        <v>79</v>
      </c>
      <c r="O2" s="5" t="s">
        <v>80</v>
      </c>
      <c r="P2" s="5" t="s">
        <v>71</v>
      </c>
      <c r="Q2" s="128"/>
      <c r="R2" s="128"/>
      <c r="S2" s="128"/>
      <c r="T2" s="128"/>
      <c r="U2" s="129"/>
      <c r="V2" s="129"/>
      <c r="W2" s="129"/>
      <c r="X2" s="129"/>
      <c r="Y2" s="129"/>
      <c r="Z2" s="129"/>
      <c r="AA2" s="129"/>
      <c r="AB2" s="129"/>
      <c r="AC2" s="129"/>
      <c r="AD2" s="129"/>
      <c r="AE2" s="129"/>
      <c r="AF2" s="117"/>
      <c r="AG2" s="117"/>
      <c r="AH2" s="117"/>
      <c r="AI2" s="117"/>
      <c r="AJ2" s="117"/>
      <c r="AK2" s="117"/>
      <c r="AL2" s="117"/>
      <c r="AM2" s="117"/>
      <c r="AN2" s="128"/>
      <c r="AO2" s="128"/>
      <c r="AP2" s="128"/>
      <c r="AQ2" s="128"/>
      <c r="AR2" s="128"/>
      <c r="AS2" s="128"/>
      <c r="AT2" s="128"/>
      <c r="AU2" s="128"/>
      <c r="AV2" s="128"/>
      <c r="AW2" s="128"/>
      <c r="AX2" s="128"/>
      <c r="AY2" s="128"/>
      <c r="AZ2" s="128"/>
      <c r="BA2" s="128"/>
      <c r="BB2" s="128"/>
      <c r="BC2" s="128"/>
      <c r="BD2" s="128"/>
      <c r="BE2" s="128"/>
      <c r="BF2" s="128"/>
      <c r="BG2" s="128"/>
      <c r="BH2" s="128"/>
      <c r="BI2" s="128"/>
      <c r="BJ2" s="128"/>
      <c r="BK2" s="128"/>
      <c r="BL2" s="128"/>
      <c r="BM2" s="128"/>
      <c r="BN2" s="128"/>
      <c r="BO2" s="128"/>
      <c r="BP2" s="128"/>
      <c r="BQ2" s="128"/>
      <c r="BR2" s="128"/>
      <c r="BS2" s="128"/>
      <c r="BT2" s="128"/>
      <c r="BU2" s="128"/>
      <c r="BV2" s="128"/>
      <c r="BW2" s="128"/>
      <c r="BX2" s="128"/>
      <c r="BY2" s="128"/>
      <c r="BZ2" s="128"/>
      <c r="CA2" s="128"/>
      <c r="CB2" s="128"/>
      <c r="CC2" s="128"/>
      <c r="CD2" s="128"/>
      <c r="CE2" s="128"/>
      <c r="CF2" s="128"/>
      <c r="CG2" s="128"/>
      <c r="CH2" s="128"/>
      <c r="CI2" s="128"/>
      <c r="CJ2" s="128"/>
      <c r="CK2" s="128"/>
      <c r="CL2" s="128"/>
      <c r="CM2" s="128"/>
      <c r="CN2" s="128"/>
      <c r="CO2" s="128"/>
      <c r="CP2" s="128"/>
      <c r="CQ2" s="128"/>
      <c r="CR2" s="128"/>
      <c r="CS2" s="128"/>
      <c r="CT2" s="128"/>
      <c r="CU2" s="128"/>
      <c r="CV2" s="128"/>
      <c r="CW2" s="128"/>
      <c r="CX2" s="128"/>
      <c r="CY2" s="128"/>
      <c r="CZ2" s="128"/>
      <c r="DA2" s="128"/>
      <c r="DB2" s="128"/>
      <c r="DC2" s="128"/>
      <c r="DD2" s="128"/>
      <c r="DE2" s="128"/>
      <c r="DF2" s="128"/>
      <c r="DG2" s="128"/>
      <c r="DH2" s="128"/>
      <c r="DI2" s="128"/>
      <c r="DJ2" s="128"/>
      <c r="DK2" s="128"/>
      <c r="DL2" s="128"/>
      <c r="DM2" s="128"/>
      <c r="DN2" s="128"/>
      <c r="DO2" s="128"/>
      <c r="DP2" s="128"/>
      <c r="DQ2" s="128"/>
      <c r="DR2" s="128"/>
      <c r="DS2" s="128"/>
      <c r="DT2" s="128"/>
      <c r="DU2" s="128"/>
      <c r="DV2" s="128"/>
      <c r="DW2" s="128"/>
      <c r="DX2" s="128"/>
      <c r="DY2" s="128"/>
      <c r="DZ2" s="128"/>
      <c r="EA2" s="128"/>
      <c r="EB2" s="128"/>
      <c r="EC2" s="128"/>
      <c r="ED2" s="128"/>
      <c r="EE2" s="128"/>
      <c r="EF2" s="128"/>
      <c r="EG2" s="128"/>
      <c r="EH2" s="128"/>
      <c r="EI2" s="128"/>
      <c r="EJ2" s="128"/>
      <c r="EK2" s="128"/>
      <c r="EL2" s="128"/>
      <c r="EM2" s="128"/>
      <c r="EN2" s="128"/>
      <c r="EO2" s="128"/>
      <c r="EP2" s="128"/>
      <c r="EQ2" s="128"/>
      <c r="ER2" s="128"/>
      <c r="ES2" s="128"/>
      <c r="ET2" s="128"/>
      <c r="EU2" s="128"/>
      <c r="EV2" s="128"/>
      <c r="EW2" s="128"/>
      <c r="EX2" s="128"/>
      <c r="EY2" s="128"/>
      <c r="EZ2" s="128"/>
      <c r="FA2" s="128"/>
      <c r="FB2" s="128"/>
      <c r="FC2" s="128"/>
      <c r="FD2" s="128"/>
      <c r="FE2" s="128"/>
      <c r="FF2" s="128"/>
      <c r="FG2" s="128"/>
      <c r="FH2" s="128"/>
      <c r="FI2" s="128"/>
      <c r="FJ2" s="128"/>
      <c r="FK2" s="128"/>
      <c r="FL2" s="128"/>
      <c r="FM2" s="128"/>
      <c r="FN2" s="128"/>
      <c r="FO2" s="128"/>
      <c r="FP2" s="128"/>
      <c r="FQ2" s="128"/>
      <c r="FR2" s="128"/>
      <c r="FS2" s="128"/>
      <c r="FT2" s="128"/>
      <c r="FU2" s="128"/>
      <c r="FV2" s="128"/>
      <c r="FW2" s="128"/>
      <c r="FX2" s="128"/>
      <c r="FY2" s="128"/>
      <c r="FZ2" s="128"/>
      <c r="GA2" s="128"/>
      <c r="GB2" s="128"/>
      <c r="GC2" s="128"/>
      <c r="GD2" s="128"/>
      <c r="GE2" s="128"/>
      <c r="GF2" s="128"/>
      <c r="GG2" s="128"/>
      <c r="GH2" s="128"/>
      <c r="GI2" s="128"/>
      <c r="GJ2" s="128"/>
      <c r="GK2" s="128"/>
      <c r="GL2" s="128"/>
      <c r="GM2" s="128"/>
      <c r="GN2" s="128"/>
      <c r="GO2" s="128"/>
      <c r="GP2" s="128"/>
      <c r="GQ2" s="128"/>
      <c r="GR2" s="128"/>
      <c r="GS2" s="128"/>
      <c r="GT2" s="128"/>
      <c r="GU2" s="128"/>
      <c r="GV2" s="128"/>
      <c r="GW2" s="128"/>
      <c r="GX2" s="128"/>
      <c r="GY2" s="128"/>
      <c r="GZ2" s="128"/>
      <c r="HA2" s="128"/>
      <c r="HB2" s="128"/>
      <c r="HC2" s="128"/>
      <c r="HD2" s="128"/>
      <c r="HE2" s="128"/>
      <c r="HF2" s="128"/>
      <c r="HG2" s="128"/>
      <c r="HH2" s="128"/>
      <c r="HI2" s="128"/>
      <c r="HJ2" s="128"/>
      <c r="HK2" s="128"/>
      <c r="HL2" s="128"/>
      <c r="HM2" s="128"/>
      <c r="HN2" s="128"/>
      <c r="HO2" s="128"/>
      <c r="HP2" s="128"/>
      <c r="HQ2" s="128"/>
      <c r="HR2" s="128"/>
      <c r="HS2" s="128"/>
      <c r="HT2" s="128"/>
      <c r="HU2" s="128"/>
      <c r="HV2" s="128"/>
      <c r="HW2" s="128"/>
      <c r="HX2" s="128"/>
      <c r="HY2" s="128"/>
      <c r="HZ2" s="128"/>
      <c r="IA2" s="128"/>
      <c r="IB2" s="128"/>
      <c r="IC2" s="128"/>
      <c r="ID2" s="128"/>
      <c r="IE2" s="128"/>
      <c r="IF2" s="128"/>
      <c r="IG2" s="128"/>
      <c r="IH2" s="128"/>
      <c r="II2" s="128"/>
      <c r="IJ2" s="128"/>
      <c r="IK2" s="128"/>
      <c r="IL2" s="128"/>
      <c r="IM2" s="128"/>
      <c r="IN2" s="128"/>
      <c r="IO2" s="128"/>
      <c r="IP2" s="128"/>
      <c r="IQ2" s="128"/>
    </row>
    <row r="3" spans="1:251" s="3" customFormat="1" ht="18.75" customHeight="1">
      <c r="A3" s="4" t="s">
        <v>9</v>
      </c>
      <c r="B3" s="4" t="s">
        <v>50</v>
      </c>
      <c r="C3" s="4" t="s">
        <v>102</v>
      </c>
      <c r="D3" s="5" t="s">
        <v>1468</v>
      </c>
      <c r="E3" s="2" t="s">
        <v>216</v>
      </c>
      <c r="F3" s="119" t="s">
        <v>1387</v>
      </c>
      <c r="G3" s="4" t="s">
        <v>123</v>
      </c>
      <c r="H3" s="4" t="s">
        <v>97</v>
      </c>
      <c r="I3" s="4" t="s">
        <v>78</v>
      </c>
      <c r="J3" s="5" t="s">
        <v>75</v>
      </c>
      <c r="K3" s="112" t="s">
        <v>186</v>
      </c>
      <c r="L3" s="114" t="s">
        <v>58</v>
      </c>
      <c r="M3" s="5" t="s">
        <v>54</v>
      </c>
      <c r="N3" s="4" t="s">
        <v>61</v>
      </c>
      <c r="O3" s="5" t="s">
        <v>66</v>
      </c>
      <c r="P3" s="5" t="s">
        <v>62</v>
      </c>
      <c r="Q3" s="128"/>
      <c r="R3" s="128"/>
      <c r="S3" s="128"/>
      <c r="T3" s="128"/>
      <c r="U3" s="117"/>
      <c r="V3" s="117"/>
      <c r="W3" s="117"/>
      <c r="X3" s="117"/>
      <c r="Y3" s="117"/>
      <c r="Z3" s="117"/>
      <c r="AA3" s="117"/>
      <c r="AB3" s="117"/>
      <c r="AC3" s="117"/>
      <c r="AD3" s="117"/>
      <c r="AE3" s="117"/>
      <c r="AF3" s="117"/>
      <c r="AG3" s="117"/>
      <c r="AH3" s="117"/>
      <c r="AI3" s="117"/>
      <c r="AJ3" s="130"/>
      <c r="AK3" s="131"/>
      <c r="AL3" s="132"/>
      <c r="AM3" s="117"/>
      <c r="AN3" s="128"/>
      <c r="AO3" s="128"/>
      <c r="AP3" s="128"/>
      <c r="AQ3" s="128"/>
      <c r="AR3" s="128"/>
      <c r="AS3" s="128"/>
      <c r="AT3" s="128"/>
      <c r="AU3" s="128"/>
      <c r="AV3" s="128"/>
      <c r="AW3" s="128"/>
      <c r="AX3" s="128"/>
      <c r="AY3" s="128"/>
      <c r="AZ3" s="128"/>
      <c r="BA3" s="128"/>
      <c r="BB3" s="128"/>
      <c r="BC3" s="128"/>
      <c r="BD3" s="128"/>
      <c r="BE3" s="128"/>
      <c r="BF3" s="128"/>
      <c r="BG3" s="128"/>
      <c r="BH3" s="128"/>
      <c r="BI3" s="128"/>
      <c r="BJ3" s="128"/>
      <c r="BK3" s="128"/>
      <c r="BL3" s="128"/>
      <c r="BM3" s="128"/>
      <c r="BN3" s="128"/>
      <c r="BO3" s="128"/>
      <c r="BP3" s="128"/>
      <c r="BQ3" s="128"/>
      <c r="BR3" s="128"/>
      <c r="BS3" s="128"/>
      <c r="BT3" s="128"/>
      <c r="BU3" s="128"/>
      <c r="BV3" s="128"/>
      <c r="BW3" s="128"/>
      <c r="BX3" s="128"/>
      <c r="BY3" s="128"/>
      <c r="BZ3" s="128"/>
      <c r="CA3" s="128"/>
      <c r="CB3" s="128"/>
      <c r="CC3" s="128"/>
      <c r="CD3" s="128"/>
      <c r="CE3" s="128"/>
      <c r="CF3" s="128"/>
      <c r="CG3" s="128"/>
      <c r="CH3" s="128"/>
      <c r="CI3" s="128"/>
      <c r="CJ3" s="128"/>
      <c r="CK3" s="128"/>
      <c r="CL3" s="128"/>
      <c r="CM3" s="128"/>
      <c r="CN3" s="128"/>
      <c r="CO3" s="128"/>
      <c r="CP3" s="128"/>
      <c r="CQ3" s="128"/>
      <c r="CR3" s="128"/>
      <c r="CS3" s="128"/>
      <c r="CT3" s="128"/>
      <c r="CU3" s="128"/>
      <c r="CV3" s="128"/>
      <c r="CW3" s="128"/>
      <c r="CX3" s="128"/>
      <c r="CY3" s="128"/>
      <c r="CZ3" s="128"/>
      <c r="DA3" s="128"/>
      <c r="DB3" s="128"/>
      <c r="DC3" s="128"/>
      <c r="DD3" s="128"/>
      <c r="DE3" s="128"/>
      <c r="DF3" s="128"/>
      <c r="DG3" s="128"/>
      <c r="DH3" s="128"/>
      <c r="DI3" s="128"/>
      <c r="DJ3" s="128"/>
      <c r="DK3" s="128"/>
      <c r="DL3" s="128"/>
      <c r="DM3" s="128"/>
      <c r="DN3" s="128"/>
      <c r="DO3" s="128"/>
      <c r="DP3" s="128"/>
      <c r="DQ3" s="128"/>
      <c r="DR3" s="128"/>
      <c r="DS3" s="128"/>
      <c r="DT3" s="128"/>
      <c r="DU3" s="128"/>
      <c r="DV3" s="128"/>
      <c r="DW3" s="128"/>
      <c r="DX3" s="128"/>
      <c r="DY3" s="128"/>
      <c r="DZ3" s="128"/>
      <c r="EA3" s="128"/>
      <c r="EB3" s="128"/>
      <c r="EC3" s="128"/>
      <c r="ED3" s="128"/>
      <c r="EE3" s="128"/>
      <c r="EF3" s="128"/>
      <c r="EG3" s="128"/>
      <c r="EH3" s="128"/>
      <c r="EI3" s="128"/>
      <c r="EJ3" s="128"/>
      <c r="EK3" s="128"/>
      <c r="EL3" s="128"/>
      <c r="EM3" s="128"/>
      <c r="EN3" s="128"/>
      <c r="EO3" s="128"/>
      <c r="EP3" s="128"/>
      <c r="EQ3" s="128"/>
      <c r="ER3" s="128"/>
      <c r="ES3" s="128"/>
      <c r="ET3" s="128"/>
      <c r="EU3" s="128"/>
      <c r="EV3" s="128"/>
      <c r="EW3" s="128"/>
      <c r="EX3" s="128"/>
      <c r="EY3" s="128"/>
      <c r="EZ3" s="128"/>
      <c r="FA3" s="128"/>
      <c r="FB3" s="128"/>
      <c r="FC3" s="128"/>
      <c r="FD3" s="128"/>
      <c r="FE3" s="128"/>
      <c r="FF3" s="128"/>
      <c r="FG3" s="128"/>
      <c r="FH3" s="128"/>
      <c r="FI3" s="128"/>
      <c r="FJ3" s="128"/>
      <c r="FK3" s="128"/>
      <c r="FL3" s="128"/>
      <c r="FM3" s="128"/>
      <c r="FN3" s="128"/>
      <c r="FO3" s="128"/>
      <c r="FP3" s="128"/>
      <c r="FQ3" s="128"/>
      <c r="FR3" s="128"/>
      <c r="FS3" s="128"/>
      <c r="FT3" s="128"/>
      <c r="FU3" s="128"/>
      <c r="FV3" s="128"/>
      <c r="FW3" s="128"/>
      <c r="FX3" s="128"/>
      <c r="FY3" s="128"/>
      <c r="FZ3" s="128"/>
      <c r="GA3" s="128"/>
      <c r="GB3" s="128"/>
      <c r="GC3" s="128"/>
      <c r="GD3" s="128"/>
      <c r="GE3" s="128"/>
      <c r="GF3" s="128"/>
      <c r="GG3" s="128"/>
      <c r="GH3" s="128"/>
      <c r="GI3" s="128"/>
      <c r="GJ3" s="128"/>
      <c r="GK3" s="128"/>
      <c r="GL3" s="128"/>
      <c r="GM3" s="128"/>
      <c r="GN3" s="128"/>
      <c r="GO3" s="128"/>
      <c r="GP3" s="128"/>
      <c r="GQ3" s="128"/>
      <c r="GR3" s="128"/>
      <c r="GS3" s="128"/>
      <c r="GT3" s="128"/>
      <c r="GU3" s="128"/>
      <c r="GV3" s="128"/>
      <c r="GW3" s="128"/>
      <c r="GX3" s="128"/>
      <c r="GY3" s="128"/>
      <c r="GZ3" s="128"/>
      <c r="HA3" s="128"/>
      <c r="HB3" s="128"/>
      <c r="HC3" s="128"/>
      <c r="HD3" s="128"/>
      <c r="HE3" s="128"/>
      <c r="HF3" s="128"/>
      <c r="HG3" s="128"/>
      <c r="HH3" s="128"/>
      <c r="HI3" s="128"/>
      <c r="HJ3" s="128"/>
      <c r="HK3" s="128"/>
      <c r="HL3" s="128"/>
      <c r="HM3" s="128"/>
      <c r="HN3" s="128"/>
      <c r="HO3" s="128"/>
      <c r="HP3" s="128"/>
      <c r="HQ3" s="128"/>
      <c r="HR3" s="128"/>
      <c r="HS3" s="128"/>
      <c r="HT3" s="128"/>
      <c r="HU3" s="128"/>
      <c r="HV3" s="128"/>
      <c r="HW3" s="128"/>
      <c r="HX3" s="128"/>
      <c r="HY3" s="128"/>
      <c r="HZ3" s="128"/>
      <c r="IA3" s="128"/>
      <c r="IB3" s="128"/>
      <c r="IC3" s="128"/>
      <c r="ID3" s="128"/>
      <c r="IE3" s="128"/>
      <c r="IF3" s="128"/>
      <c r="IG3" s="128"/>
      <c r="IH3" s="128"/>
      <c r="II3" s="128"/>
      <c r="IJ3" s="128"/>
      <c r="IK3" s="128"/>
      <c r="IL3" s="128"/>
      <c r="IM3" s="128"/>
      <c r="IN3" s="128"/>
      <c r="IO3" s="128"/>
      <c r="IP3" s="128"/>
      <c r="IQ3" s="128"/>
    </row>
    <row r="4" spans="1:251" s="3" customFormat="1" ht="30" customHeight="1">
      <c r="A4" s="4" t="s">
        <v>107</v>
      </c>
      <c r="B4" s="4" t="s">
        <v>92</v>
      </c>
      <c r="C4" s="7" t="s">
        <v>160</v>
      </c>
      <c r="D4" s="5" t="s">
        <v>1469</v>
      </c>
      <c r="E4" s="2" t="s">
        <v>142</v>
      </c>
      <c r="F4" s="5" t="s">
        <v>109</v>
      </c>
      <c r="G4" s="4" t="s">
        <v>74</v>
      </c>
      <c r="H4" s="4" t="s">
        <v>1470</v>
      </c>
      <c r="I4" s="4" t="s">
        <v>114</v>
      </c>
      <c r="K4" s="112" t="s">
        <v>1471</v>
      </c>
      <c r="L4" s="114" t="s">
        <v>143</v>
      </c>
      <c r="M4" s="5" t="s">
        <v>192</v>
      </c>
      <c r="N4" s="115" t="s">
        <v>100</v>
      </c>
      <c r="O4" s="138" t="s">
        <v>170</v>
      </c>
      <c r="P4" s="121"/>
      <c r="Q4" s="128"/>
      <c r="R4" s="128"/>
      <c r="S4" s="128"/>
      <c r="T4" s="128"/>
      <c r="U4" s="117"/>
      <c r="V4" s="117"/>
      <c r="W4" s="117"/>
      <c r="X4" s="117"/>
      <c r="Y4" s="117"/>
      <c r="Z4" s="117"/>
      <c r="AA4" s="117"/>
      <c r="AB4" s="117"/>
      <c r="AC4" s="117"/>
      <c r="AD4" s="117"/>
      <c r="AE4" s="128"/>
      <c r="AF4" s="117"/>
      <c r="AG4" s="117"/>
      <c r="AH4" s="117"/>
      <c r="AI4" s="117"/>
      <c r="AJ4" s="117"/>
      <c r="AK4" s="117"/>
      <c r="AL4" s="117"/>
      <c r="AM4" s="117"/>
      <c r="AN4" s="128"/>
      <c r="AO4" s="128"/>
      <c r="AP4" s="128"/>
      <c r="AQ4" s="128"/>
      <c r="AR4" s="128"/>
      <c r="AS4" s="128"/>
      <c r="AT4" s="128"/>
      <c r="AU4" s="128"/>
      <c r="AV4" s="128"/>
      <c r="AW4" s="128"/>
      <c r="AX4" s="128"/>
      <c r="AY4" s="128"/>
      <c r="AZ4" s="128"/>
      <c r="BA4" s="128"/>
      <c r="BB4" s="128"/>
      <c r="BC4" s="128"/>
      <c r="BD4" s="128"/>
      <c r="BE4" s="128"/>
      <c r="BF4" s="128"/>
      <c r="BG4" s="128"/>
      <c r="BH4" s="128"/>
      <c r="BI4" s="128"/>
      <c r="BJ4" s="128"/>
      <c r="BK4" s="128"/>
      <c r="BL4" s="128"/>
      <c r="BM4" s="128"/>
      <c r="BN4" s="128"/>
      <c r="BO4" s="128"/>
      <c r="BP4" s="128"/>
      <c r="BQ4" s="128"/>
      <c r="BR4" s="128"/>
      <c r="BS4" s="128"/>
      <c r="BT4" s="128"/>
      <c r="BU4" s="128"/>
      <c r="BV4" s="128"/>
      <c r="BW4" s="128"/>
      <c r="BX4" s="128"/>
      <c r="BY4" s="128"/>
      <c r="BZ4" s="128"/>
      <c r="CA4" s="128"/>
      <c r="CB4" s="128"/>
      <c r="CC4" s="128"/>
      <c r="CD4" s="128"/>
      <c r="CE4" s="128"/>
      <c r="CF4" s="128"/>
      <c r="CG4" s="128"/>
      <c r="CH4" s="128"/>
      <c r="CI4" s="128"/>
      <c r="CJ4" s="128"/>
      <c r="CK4" s="128"/>
      <c r="CL4" s="128"/>
      <c r="CM4" s="128"/>
      <c r="CN4" s="128"/>
      <c r="CO4" s="128"/>
      <c r="CP4" s="128"/>
      <c r="CQ4" s="128"/>
      <c r="CR4" s="128"/>
      <c r="CS4" s="128"/>
      <c r="CT4" s="128"/>
      <c r="CU4" s="128"/>
      <c r="CV4" s="128"/>
      <c r="CW4" s="128"/>
      <c r="CX4" s="128"/>
      <c r="CY4" s="128"/>
      <c r="CZ4" s="128"/>
      <c r="DA4" s="128"/>
      <c r="DB4" s="128"/>
      <c r="DC4" s="128"/>
      <c r="DD4" s="128"/>
      <c r="DE4" s="128"/>
      <c r="DF4" s="128"/>
      <c r="DG4" s="128"/>
      <c r="DH4" s="128"/>
      <c r="DI4" s="128"/>
      <c r="DJ4" s="128"/>
      <c r="DK4" s="128"/>
      <c r="DL4" s="128"/>
      <c r="DM4" s="128"/>
      <c r="DN4" s="128"/>
      <c r="DO4" s="128"/>
      <c r="DP4" s="128"/>
      <c r="DQ4" s="128"/>
      <c r="DR4" s="128"/>
      <c r="DS4" s="128"/>
      <c r="DT4" s="128"/>
      <c r="DU4" s="128"/>
      <c r="DV4" s="128"/>
      <c r="DW4" s="128"/>
      <c r="DX4" s="128"/>
      <c r="DY4" s="128"/>
      <c r="DZ4" s="128"/>
      <c r="EA4" s="128"/>
      <c r="EB4" s="128"/>
      <c r="EC4" s="128"/>
      <c r="ED4" s="128"/>
      <c r="EE4" s="128"/>
      <c r="EF4" s="128"/>
      <c r="EG4" s="128"/>
      <c r="EH4" s="128"/>
      <c r="EI4" s="128"/>
      <c r="EJ4" s="128"/>
      <c r="EK4" s="128"/>
      <c r="EL4" s="128"/>
      <c r="EM4" s="128"/>
      <c r="EN4" s="128"/>
      <c r="EO4" s="128"/>
      <c r="EP4" s="128"/>
      <c r="EQ4" s="128"/>
      <c r="ER4" s="128"/>
      <c r="ES4" s="128"/>
      <c r="ET4" s="128"/>
      <c r="EU4" s="128"/>
      <c r="EV4" s="128"/>
      <c r="EW4" s="128"/>
      <c r="EX4" s="128"/>
      <c r="EY4" s="128"/>
      <c r="EZ4" s="128"/>
      <c r="FA4" s="128"/>
      <c r="FB4" s="128"/>
      <c r="FC4" s="128"/>
      <c r="FD4" s="128"/>
      <c r="FE4" s="128"/>
      <c r="FF4" s="128"/>
      <c r="FG4" s="128"/>
      <c r="FH4" s="128"/>
      <c r="FI4" s="128"/>
      <c r="FJ4" s="128"/>
      <c r="FK4" s="128"/>
      <c r="FL4" s="128"/>
      <c r="FM4" s="128"/>
      <c r="FN4" s="128"/>
      <c r="FO4" s="128"/>
      <c r="FP4" s="128"/>
      <c r="FQ4" s="128"/>
      <c r="FR4" s="128"/>
      <c r="FS4" s="128"/>
      <c r="FT4" s="128"/>
      <c r="FU4" s="128"/>
      <c r="FV4" s="128"/>
      <c r="FW4" s="128"/>
      <c r="FX4" s="128"/>
      <c r="FY4" s="128"/>
      <c r="FZ4" s="128"/>
      <c r="GA4" s="128"/>
      <c r="GB4" s="128"/>
      <c r="GC4" s="128"/>
      <c r="GD4" s="128"/>
      <c r="GE4" s="128"/>
      <c r="GF4" s="128"/>
      <c r="GG4" s="128"/>
      <c r="GH4" s="128"/>
      <c r="GI4" s="128"/>
      <c r="GJ4" s="128"/>
      <c r="GK4" s="128"/>
      <c r="GL4" s="128"/>
      <c r="GM4" s="128"/>
      <c r="GN4" s="128"/>
      <c r="GO4" s="128"/>
      <c r="GP4" s="128"/>
      <c r="GQ4" s="128"/>
      <c r="GR4" s="128"/>
      <c r="GS4" s="128"/>
      <c r="GT4" s="128"/>
      <c r="GU4" s="128"/>
      <c r="GV4" s="128"/>
      <c r="GW4" s="128"/>
      <c r="GX4" s="128"/>
      <c r="GY4" s="128"/>
      <c r="GZ4" s="128"/>
      <c r="HA4" s="128"/>
      <c r="HB4" s="128"/>
      <c r="HC4" s="128"/>
      <c r="HD4" s="128"/>
      <c r="HE4" s="128"/>
      <c r="HF4" s="128"/>
      <c r="HG4" s="128"/>
      <c r="HH4" s="128"/>
      <c r="HI4" s="128"/>
      <c r="HJ4" s="128"/>
      <c r="HK4" s="128"/>
      <c r="HL4" s="128"/>
      <c r="HM4" s="128"/>
      <c r="HN4" s="128"/>
      <c r="HO4" s="128"/>
      <c r="HP4" s="128"/>
      <c r="HQ4" s="128"/>
      <c r="HR4" s="128"/>
      <c r="HS4" s="128"/>
      <c r="HT4" s="128"/>
      <c r="HU4" s="128"/>
      <c r="HV4" s="128"/>
      <c r="HW4" s="128"/>
      <c r="HX4" s="128"/>
      <c r="HY4" s="128"/>
      <c r="HZ4" s="128"/>
      <c r="IA4" s="128"/>
      <c r="IB4" s="128"/>
      <c r="IC4" s="128"/>
      <c r="ID4" s="128"/>
      <c r="IE4" s="128"/>
      <c r="IF4" s="128"/>
      <c r="IG4" s="128"/>
      <c r="IH4" s="128"/>
      <c r="II4" s="128"/>
      <c r="IJ4" s="128"/>
      <c r="IK4" s="128"/>
      <c r="IL4" s="128"/>
      <c r="IM4" s="128"/>
      <c r="IN4" s="128"/>
      <c r="IO4" s="128"/>
      <c r="IP4" s="128"/>
      <c r="IQ4" s="128"/>
    </row>
    <row r="5" spans="1:251" s="3" customFormat="1" ht="30">
      <c r="B5" s="4" t="s">
        <v>101</v>
      </c>
      <c r="C5" s="4" t="s">
        <v>1250</v>
      </c>
      <c r="D5" s="121"/>
      <c r="E5" s="2" t="s">
        <v>53</v>
      </c>
      <c r="F5" s="5" t="s">
        <v>95</v>
      </c>
      <c r="G5" s="4" t="s">
        <v>210</v>
      </c>
      <c r="H5" s="4" t="s">
        <v>1472</v>
      </c>
      <c r="I5" s="4" t="s">
        <v>119</v>
      </c>
      <c r="K5" s="141" t="s">
        <v>1473</v>
      </c>
      <c r="L5" s="114" t="s">
        <v>195</v>
      </c>
      <c r="M5" s="5" t="s">
        <v>67</v>
      </c>
      <c r="N5" s="4" t="s">
        <v>91</v>
      </c>
      <c r="O5" s="138" t="s">
        <v>65</v>
      </c>
      <c r="P5" s="117"/>
      <c r="Q5" s="128"/>
      <c r="R5" s="128"/>
      <c r="S5" s="128"/>
      <c r="T5" s="128"/>
      <c r="U5" s="117"/>
      <c r="V5" s="117"/>
      <c r="W5" s="117"/>
      <c r="X5" s="117"/>
      <c r="Y5" s="117"/>
      <c r="Z5" s="117"/>
      <c r="AA5" s="117"/>
      <c r="AB5" s="117"/>
      <c r="AC5" s="117"/>
      <c r="AD5" s="117"/>
      <c r="AE5" s="117"/>
      <c r="AF5" s="117"/>
      <c r="AG5" s="117"/>
      <c r="AH5" s="117"/>
      <c r="AI5" s="117"/>
      <c r="AJ5" s="117"/>
      <c r="AK5" s="117"/>
      <c r="AL5" s="117"/>
      <c r="AM5" s="117"/>
      <c r="AN5" s="128"/>
      <c r="AO5" s="128"/>
      <c r="AP5" s="128"/>
      <c r="AQ5" s="128"/>
      <c r="AR5" s="128"/>
      <c r="AS5" s="128"/>
      <c r="AT5" s="128"/>
      <c r="AU5" s="128"/>
      <c r="AV5" s="128"/>
      <c r="AW5" s="128"/>
      <c r="AX5" s="128"/>
      <c r="AY5" s="128"/>
      <c r="AZ5" s="128"/>
      <c r="BA5" s="128"/>
      <c r="BB5" s="128"/>
      <c r="BC5" s="128"/>
      <c r="BD5" s="128"/>
      <c r="BE5" s="128"/>
      <c r="BF5" s="128"/>
      <c r="BG5" s="128"/>
      <c r="BH5" s="128"/>
      <c r="BI5" s="128"/>
      <c r="BJ5" s="128"/>
      <c r="BK5" s="128"/>
      <c r="BL5" s="128"/>
      <c r="BM5" s="128"/>
      <c r="BN5" s="128"/>
      <c r="BO5" s="128"/>
      <c r="BP5" s="128"/>
      <c r="BQ5" s="128"/>
      <c r="BR5" s="128"/>
      <c r="BS5" s="128"/>
      <c r="BT5" s="128"/>
      <c r="BU5" s="128"/>
      <c r="BV5" s="128"/>
      <c r="BW5" s="128"/>
      <c r="BX5" s="128"/>
      <c r="BY5" s="128"/>
      <c r="BZ5" s="128"/>
      <c r="CA5" s="128"/>
      <c r="CB5" s="128"/>
      <c r="CC5" s="128"/>
      <c r="CD5" s="128"/>
      <c r="CE5" s="128"/>
      <c r="CF5" s="128"/>
      <c r="CG5" s="128"/>
      <c r="CH5" s="128"/>
      <c r="CI5" s="128"/>
      <c r="CJ5" s="128"/>
      <c r="CK5" s="128"/>
      <c r="CL5" s="128"/>
      <c r="CM5" s="128"/>
      <c r="CN5" s="128"/>
      <c r="CO5" s="128"/>
      <c r="CP5" s="128"/>
      <c r="CQ5" s="128"/>
      <c r="CR5" s="128"/>
      <c r="CS5" s="128"/>
      <c r="CT5" s="128"/>
      <c r="CU5" s="128"/>
      <c r="CV5" s="128"/>
      <c r="CW5" s="128"/>
      <c r="CX5" s="128"/>
      <c r="CY5" s="128"/>
      <c r="CZ5" s="128"/>
      <c r="DA5" s="128"/>
      <c r="DB5" s="128"/>
      <c r="DC5" s="128"/>
      <c r="DD5" s="128"/>
      <c r="DE5" s="128"/>
      <c r="DF5" s="128"/>
      <c r="DG5" s="128"/>
      <c r="DH5" s="128"/>
      <c r="DI5" s="128"/>
      <c r="DJ5" s="128"/>
      <c r="DK5" s="128"/>
      <c r="DL5" s="128"/>
      <c r="DM5" s="128"/>
      <c r="DN5" s="128"/>
      <c r="DO5" s="128"/>
      <c r="DP5" s="128"/>
      <c r="DQ5" s="128"/>
      <c r="DR5" s="128"/>
      <c r="DS5" s="128"/>
      <c r="DT5" s="128"/>
      <c r="DU5" s="128"/>
      <c r="DV5" s="128"/>
      <c r="DW5" s="128"/>
      <c r="DX5" s="128"/>
      <c r="DY5" s="128"/>
      <c r="DZ5" s="128"/>
      <c r="EA5" s="128"/>
      <c r="EB5" s="128"/>
      <c r="EC5" s="128"/>
      <c r="ED5" s="128"/>
      <c r="EE5" s="128"/>
      <c r="EF5" s="128"/>
      <c r="EG5" s="128"/>
      <c r="EH5" s="128"/>
      <c r="EI5" s="128"/>
      <c r="EJ5" s="128"/>
      <c r="EK5" s="128"/>
      <c r="EL5" s="128"/>
      <c r="EM5" s="128"/>
      <c r="EN5" s="128"/>
      <c r="EO5" s="128"/>
      <c r="EP5" s="128"/>
      <c r="EQ5" s="128"/>
      <c r="ER5" s="128"/>
      <c r="ES5" s="128"/>
      <c r="ET5" s="128"/>
      <c r="EU5" s="128"/>
      <c r="EV5" s="128"/>
      <c r="EW5" s="128"/>
      <c r="EX5" s="128"/>
      <c r="EY5" s="128"/>
      <c r="EZ5" s="128"/>
      <c r="FA5" s="128"/>
      <c r="FB5" s="128"/>
      <c r="FC5" s="128"/>
      <c r="FD5" s="128"/>
      <c r="FE5" s="128"/>
      <c r="FF5" s="128"/>
      <c r="FG5" s="128"/>
      <c r="FH5" s="128"/>
      <c r="FI5" s="128"/>
      <c r="FJ5" s="128"/>
      <c r="FK5" s="128"/>
      <c r="FL5" s="128"/>
      <c r="FM5" s="128"/>
      <c r="FN5" s="128"/>
      <c r="FO5" s="128"/>
      <c r="FP5" s="128"/>
      <c r="FQ5" s="128"/>
      <c r="FR5" s="128"/>
      <c r="FS5" s="128"/>
      <c r="FT5" s="128"/>
      <c r="FU5" s="128"/>
      <c r="FV5" s="128"/>
      <c r="FW5" s="128"/>
      <c r="FX5" s="128"/>
      <c r="FY5" s="128"/>
      <c r="FZ5" s="128"/>
      <c r="GA5" s="128"/>
      <c r="GB5" s="128"/>
      <c r="GC5" s="128"/>
      <c r="GD5" s="128"/>
      <c r="GE5" s="128"/>
      <c r="GF5" s="128"/>
      <c r="GG5" s="128"/>
      <c r="GH5" s="128"/>
      <c r="GI5" s="128"/>
      <c r="GJ5" s="128"/>
      <c r="GK5" s="128"/>
      <c r="GL5" s="128"/>
      <c r="GM5" s="128"/>
      <c r="GN5" s="128"/>
      <c r="GO5" s="128"/>
      <c r="GP5" s="128"/>
      <c r="GQ5" s="128"/>
      <c r="GR5" s="128"/>
      <c r="GS5" s="128"/>
      <c r="GT5" s="128"/>
      <c r="GU5" s="128"/>
      <c r="GV5" s="128"/>
      <c r="GW5" s="128"/>
      <c r="GX5" s="128"/>
      <c r="GY5" s="128"/>
      <c r="GZ5" s="128"/>
      <c r="HA5" s="128"/>
      <c r="HB5" s="128"/>
      <c r="HC5" s="128"/>
      <c r="HD5" s="128"/>
      <c r="HE5" s="128"/>
      <c r="HF5" s="128"/>
      <c r="HG5" s="128"/>
      <c r="HH5" s="128"/>
      <c r="HI5" s="128"/>
      <c r="HJ5" s="128"/>
      <c r="HK5" s="128"/>
      <c r="HL5" s="128"/>
      <c r="HM5" s="128"/>
      <c r="HN5" s="128"/>
      <c r="HO5" s="128"/>
      <c r="HP5" s="128"/>
      <c r="HQ5" s="128"/>
      <c r="HR5" s="128"/>
      <c r="HS5" s="128"/>
      <c r="HT5" s="128"/>
      <c r="HU5" s="128"/>
      <c r="HV5" s="128"/>
      <c r="HW5" s="128"/>
      <c r="HX5" s="128"/>
      <c r="HY5" s="128"/>
      <c r="HZ5" s="128"/>
      <c r="IA5" s="128"/>
      <c r="IB5" s="128"/>
      <c r="IC5" s="128"/>
      <c r="ID5" s="128"/>
      <c r="IE5" s="128"/>
      <c r="IF5" s="128"/>
      <c r="IG5" s="128"/>
      <c r="IH5" s="128"/>
      <c r="II5" s="128"/>
      <c r="IJ5" s="128"/>
      <c r="IK5" s="128"/>
      <c r="IL5" s="128"/>
      <c r="IM5" s="128"/>
      <c r="IN5" s="128"/>
      <c r="IO5" s="128"/>
      <c r="IP5" s="128"/>
      <c r="IQ5" s="128"/>
    </row>
    <row r="6" spans="1:251" ht="30.75" customHeight="1">
      <c r="A6" s="121"/>
      <c r="B6" s="4" t="s">
        <v>82</v>
      </c>
      <c r="C6" s="113" t="s">
        <v>97</v>
      </c>
      <c r="D6" s="3"/>
      <c r="E6" s="118" t="s">
        <v>72</v>
      </c>
      <c r="F6" s="5" t="s">
        <v>68</v>
      </c>
      <c r="G6" s="116" t="s">
        <v>56</v>
      </c>
      <c r="H6" s="116" t="s">
        <v>1474</v>
      </c>
      <c r="I6" s="115" t="s">
        <v>136</v>
      </c>
      <c r="J6" s="3"/>
      <c r="K6" s="141" t="s">
        <v>231</v>
      </c>
      <c r="L6" s="114" t="s">
        <v>147</v>
      </c>
      <c r="M6" s="121"/>
      <c r="N6" s="4" t="s">
        <v>70</v>
      </c>
      <c r="O6" s="5" t="s">
        <v>63</v>
      </c>
      <c r="U6" s="134"/>
      <c r="V6" s="134"/>
      <c r="W6" s="134"/>
      <c r="X6" s="134"/>
      <c r="Y6" s="134"/>
      <c r="Z6" s="134"/>
      <c r="AA6" s="134"/>
      <c r="AB6" s="134"/>
      <c r="AC6" s="134"/>
      <c r="AD6" s="97"/>
      <c r="AE6" s="134"/>
      <c r="AF6" s="117"/>
      <c r="AG6" s="117"/>
      <c r="AH6" s="117"/>
      <c r="AI6" s="134"/>
      <c r="AJ6" s="117"/>
      <c r="AK6" s="117"/>
      <c r="AL6" s="117"/>
      <c r="AM6" s="134"/>
    </row>
    <row r="7" spans="1:251" ht="36" customHeight="1">
      <c r="A7" s="121"/>
      <c r="B7" s="123"/>
      <c r="C7" s="4" t="s">
        <v>105</v>
      </c>
      <c r="D7" s="121"/>
      <c r="E7" s="118" t="s">
        <v>88</v>
      </c>
      <c r="F7" s="121"/>
      <c r="I7" s="121"/>
      <c r="J7" s="121"/>
      <c r="K7" s="141" t="s">
        <v>187</v>
      </c>
      <c r="L7" s="142" t="s">
        <v>264</v>
      </c>
      <c r="M7" s="122"/>
      <c r="N7" s="113" t="s">
        <v>135</v>
      </c>
      <c r="O7" s="139" t="s">
        <v>296</v>
      </c>
      <c r="P7" s="121"/>
      <c r="U7" s="134"/>
      <c r="V7" s="134"/>
      <c r="W7" s="134"/>
      <c r="X7" s="134"/>
      <c r="Y7" s="134"/>
      <c r="Z7" s="134"/>
      <c r="AA7" s="134"/>
      <c r="AB7" s="134"/>
      <c r="AC7" s="134"/>
      <c r="AD7" s="97"/>
      <c r="AF7" s="134"/>
      <c r="AG7" s="117"/>
      <c r="AH7" s="117"/>
      <c r="AI7" s="134"/>
      <c r="AJ7" s="117"/>
      <c r="AK7" s="117"/>
      <c r="AL7" s="117"/>
      <c r="AM7" s="134"/>
    </row>
    <row r="8" spans="1:251" ht="14.25" customHeight="1">
      <c r="A8" s="121"/>
      <c r="B8" s="123"/>
      <c r="C8" s="121"/>
      <c r="D8" s="121"/>
      <c r="E8" s="118" t="s">
        <v>127</v>
      </c>
      <c r="F8" s="121"/>
      <c r="G8" s="121"/>
      <c r="H8" s="121"/>
      <c r="I8" s="121"/>
      <c r="J8" s="121"/>
      <c r="K8" s="141" t="s">
        <v>1475</v>
      </c>
      <c r="L8" s="142" t="s">
        <v>133</v>
      </c>
      <c r="M8" s="122"/>
      <c r="N8" s="4" t="s">
        <v>138</v>
      </c>
      <c r="O8" s="140" t="s">
        <v>87</v>
      </c>
      <c r="P8" s="121"/>
      <c r="U8" s="134"/>
      <c r="V8" s="134"/>
      <c r="W8" s="134"/>
      <c r="X8" s="134"/>
      <c r="Y8" s="134"/>
      <c r="Z8" s="134"/>
      <c r="AA8" s="134"/>
      <c r="AB8" s="134"/>
      <c r="AC8" s="134"/>
      <c r="AD8" s="135"/>
      <c r="AF8" s="134"/>
      <c r="AG8" s="134"/>
      <c r="AH8" s="117"/>
      <c r="AI8" s="134"/>
      <c r="AJ8" s="117"/>
      <c r="AK8" s="117"/>
      <c r="AL8" s="134"/>
      <c r="AM8" s="134"/>
    </row>
    <row r="9" spans="1:251">
      <c r="A9" s="121"/>
      <c r="B9" s="123"/>
      <c r="C9" s="121"/>
      <c r="D9" s="121"/>
      <c r="E9" s="118" t="s">
        <v>112</v>
      </c>
      <c r="F9" s="121"/>
      <c r="G9" s="121"/>
      <c r="H9" s="121"/>
      <c r="I9" s="121"/>
      <c r="J9" s="3"/>
      <c r="K9" s="141" t="s">
        <v>165</v>
      </c>
      <c r="L9" s="142" t="s">
        <v>174</v>
      </c>
      <c r="M9" s="121"/>
      <c r="N9" s="116" t="s">
        <v>202</v>
      </c>
      <c r="O9" s="121"/>
      <c r="P9" s="121"/>
      <c r="U9" s="134"/>
      <c r="V9" s="134"/>
      <c r="W9" s="134"/>
      <c r="X9" s="134"/>
      <c r="Y9" s="134"/>
      <c r="Z9" s="134"/>
      <c r="AA9" s="134"/>
      <c r="AB9" s="134"/>
      <c r="AC9" s="134"/>
      <c r="AD9" s="97"/>
      <c r="AF9" s="134"/>
      <c r="AG9" s="134"/>
      <c r="AH9" s="117"/>
      <c r="AI9" s="134"/>
      <c r="AJ9" s="117"/>
      <c r="AK9" s="134"/>
      <c r="AL9" s="134"/>
      <c r="AM9" s="134"/>
    </row>
    <row r="10" spans="1:251" ht="14.25" customHeight="1">
      <c r="B10" s="123"/>
      <c r="D10" s="121"/>
      <c r="E10" s="118" t="s">
        <v>146</v>
      </c>
      <c r="F10" s="121"/>
      <c r="G10" s="121"/>
      <c r="H10" s="121"/>
      <c r="I10" s="121"/>
      <c r="J10" s="121"/>
      <c r="K10" s="141" t="s">
        <v>272</v>
      </c>
      <c r="L10" s="142" t="s">
        <v>129</v>
      </c>
      <c r="N10" s="4" t="s">
        <v>1476</v>
      </c>
      <c r="U10" s="134"/>
      <c r="V10" s="134"/>
      <c r="W10" s="134"/>
      <c r="X10" s="134"/>
      <c r="Y10" s="134"/>
      <c r="Z10" s="134"/>
      <c r="AA10" s="134"/>
      <c r="AB10" s="134"/>
      <c r="AC10" s="97"/>
      <c r="AD10" s="97"/>
      <c r="AE10" s="134"/>
      <c r="AF10" s="134"/>
      <c r="AG10" s="134"/>
      <c r="AH10" s="117"/>
      <c r="AI10" s="134"/>
      <c r="AJ10" s="117"/>
      <c r="AK10" s="134"/>
      <c r="AL10" s="134"/>
      <c r="AM10" s="134"/>
    </row>
    <row r="11" spans="1:251" ht="14.25" customHeight="1">
      <c r="A11" s="121"/>
      <c r="B11" s="123"/>
      <c r="C11" s="121"/>
      <c r="D11" s="121"/>
      <c r="E11" s="118" t="s">
        <v>1477</v>
      </c>
      <c r="F11" s="121"/>
      <c r="G11" s="121"/>
      <c r="H11" s="121"/>
      <c r="I11" s="121"/>
      <c r="J11" s="121"/>
      <c r="K11" s="112" t="s">
        <v>290</v>
      </c>
      <c r="L11" s="143" t="s">
        <v>1478</v>
      </c>
      <c r="M11" s="121"/>
      <c r="O11" s="121"/>
      <c r="P11" s="121"/>
      <c r="U11" s="134"/>
      <c r="V11" s="134"/>
      <c r="W11" s="134"/>
      <c r="X11" s="134"/>
      <c r="Y11" s="134"/>
      <c r="Z11" s="134"/>
      <c r="AA11" s="134"/>
      <c r="AB11" s="134"/>
      <c r="AC11" s="134"/>
      <c r="AD11" s="97"/>
      <c r="AE11" s="134"/>
      <c r="AF11" s="134"/>
      <c r="AG11" s="134"/>
      <c r="AH11" s="117"/>
      <c r="AI11" s="134"/>
      <c r="AJ11" s="117"/>
      <c r="AK11" s="134"/>
      <c r="AL11" s="134"/>
      <c r="AM11" s="134"/>
    </row>
    <row r="12" spans="1:251" ht="14.25" customHeight="1">
      <c r="A12" s="121"/>
      <c r="B12" s="123"/>
      <c r="C12" s="121"/>
      <c r="D12" s="121"/>
      <c r="E12" s="118" t="s">
        <v>83</v>
      </c>
      <c r="F12" s="121"/>
      <c r="G12" s="121"/>
      <c r="H12" s="121"/>
      <c r="I12" s="121"/>
      <c r="J12" s="121"/>
      <c r="K12" s="141" t="s">
        <v>134</v>
      </c>
      <c r="L12" s="142" t="s">
        <v>124</v>
      </c>
      <c r="M12" s="121"/>
      <c r="O12" s="121"/>
      <c r="U12" s="134"/>
      <c r="V12" s="134"/>
      <c r="W12" s="134"/>
      <c r="X12" s="134"/>
      <c r="Y12" s="134"/>
      <c r="Z12" s="134"/>
      <c r="AA12" s="134"/>
      <c r="AB12" s="134"/>
      <c r="AC12" s="97"/>
      <c r="AD12" s="97"/>
      <c r="AF12" s="134"/>
      <c r="AG12" s="134"/>
      <c r="AH12" s="117"/>
      <c r="AI12" s="134"/>
      <c r="AJ12" s="117"/>
      <c r="AK12" s="134"/>
      <c r="AL12" s="134"/>
      <c r="AM12" s="134"/>
    </row>
    <row r="13" spans="1:251" ht="14.25" customHeight="1">
      <c r="A13" s="121"/>
      <c r="D13" s="121"/>
      <c r="F13" s="121"/>
      <c r="J13" s="121"/>
      <c r="K13" s="141" t="s">
        <v>801</v>
      </c>
      <c r="L13" s="142" t="s">
        <v>120</v>
      </c>
      <c r="M13" s="117"/>
      <c r="O13" s="122"/>
      <c r="P13" s="121"/>
      <c r="U13" s="134"/>
      <c r="V13" s="134"/>
      <c r="W13" s="134"/>
      <c r="X13" s="134"/>
      <c r="Y13" s="134"/>
      <c r="Z13" s="134"/>
      <c r="AA13" s="134"/>
      <c r="AB13" s="134"/>
      <c r="AC13" s="134"/>
      <c r="AD13" s="134"/>
      <c r="AF13" s="134"/>
      <c r="AG13" s="134"/>
      <c r="AH13" s="117"/>
      <c r="AI13" s="134"/>
      <c r="AJ13" s="134"/>
      <c r="AK13" s="134"/>
      <c r="AL13" s="134"/>
      <c r="AM13" s="134"/>
    </row>
    <row r="14" spans="1:251" ht="14.25" customHeight="1">
      <c r="A14" s="121"/>
      <c r="B14" s="123"/>
      <c r="C14" s="121"/>
      <c r="D14" s="121"/>
      <c r="F14" s="121"/>
      <c r="G14" s="121"/>
      <c r="H14" s="121"/>
      <c r="I14" s="121"/>
      <c r="J14" s="121"/>
      <c r="K14" s="141" t="s">
        <v>248</v>
      </c>
      <c r="L14" s="142" t="s">
        <v>198</v>
      </c>
      <c r="M14" s="121"/>
      <c r="O14" s="121"/>
      <c r="U14" s="134"/>
      <c r="V14" s="134"/>
      <c r="W14" s="134"/>
      <c r="X14" s="134"/>
      <c r="Y14" s="134"/>
      <c r="Z14" s="134"/>
      <c r="AA14" s="134"/>
      <c r="AB14" s="134"/>
      <c r="AC14" s="134"/>
      <c r="AD14" s="135"/>
      <c r="AE14" s="97"/>
      <c r="AF14" s="134"/>
      <c r="AG14" s="134"/>
      <c r="AH14" s="117"/>
      <c r="AI14" s="134"/>
      <c r="AJ14" s="134"/>
      <c r="AK14" s="134"/>
      <c r="AL14" s="134"/>
      <c r="AM14" s="134"/>
    </row>
    <row r="15" spans="1:251" ht="14.25" customHeight="1">
      <c r="A15" s="121"/>
      <c r="B15" s="123"/>
      <c r="C15" s="121"/>
      <c r="D15" s="121"/>
      <c r="F15" s="121"/>
      <c r="G15" s="121"/>
      <c r="H15" s="121"/>
      <c r="I15" s="121"/>
      <c r="J15" s="121"/>
      <c r="K15" s="141" t="s">
        <v>1368</v>
      </c>
      <c r="L15" s="142" t="s">
        <v>193</v>
      </c>
      <c r="M15" s="121"/>
      <c r="O15" s="121"/>
      <c r="U15" s="134"/>
      <c r="V15" s="134"/>
      <c r="W15" s="134"/>
      <c r="X15" s="134"/>
      <c r="Y15" s="134"/>
      <c r="Z15" s="134"/>
      <c r="AA15" s="134"/>
      <c r="AB15" s="134"/>
      <c r="AC15" s="134"/>
      <c r="AD15" s="135"/>
      <c r="AE15" s="97"/>
      <c r="AF15" s="134"/>
      <c r="AG15" s="134"/>
      <c r="AH15" s="117"/>
      <c r="AI15" s="134"/>
      <c r="AJ15" s="134"/>
      <c r="AK15" s="134"/>
      <c r="AL15" s="134"/>
      <c r="AM15" s="134"/>
    </row>
    <row r="16" spans="1:251" ht="14.25" customHeight="1">
      <c r="K16" s="141" t="s">
        <v>1479</v>
      </c>
      <c r="L16" s="142" t="s">
        <v>302</v>
      </c>
      <c r="U16" s="134"/>
      <c r="V16" s="134"/>
      <c r="W16" s="134"/>
      <c r="X16" s="136"/>
      <c r="Y16" s="134"/>
      <c r="Z16" s="134"/>
      <c r="AA16" s="134"/>
      <c r="AB16" s="134"/>
      <c r="AC16" s="134"/>
      <c r="AD16" s="135"/>
      <c r="AE16" s="134"/>
      <c r="AF16" s="134"/>
      <c r="AG16" s="134"/>
      <c r="AH16" s="117"/>
      <c r="AI16" s="134"/>
      <c r="AJ16" s="134"/>
      <c r="AK16" s="134"/>
      <c r="AL16" s="134"/>
      <c r="AM16" s="134"/>
    </row>
    <row r="17" spans="1:39">
      <c r="A17" s="121"/>
      <c r="B17" s="123"/>
      <c r="C17" s="121"/>
      <c r="D17" s="121"/>
      <c r="F17" s="121"/>
      <c r="G17" s="121"/>
      <c r="H17" s="121"/>
      <c r="I17" s="121"/>
      <c r="J17" s="121"/>
      <c r="K17" s="141" t="s">
        <v>239</v>
      </c>
      <c r="L17" s="143" t="s">
        <v>1480</v>
      </c>
      <c r="M17" s="121"/>
      <c r="N17" s="121"/>
      <c r="O17" s="121"/>
      <c r="U17" s="134"/>
      <c r="V17" s="134"/>
      <c r="W17" s="134"/>
      <c r="X17" s="136"/>
      <c r="Y17" s="134"/>
      <c r="Z17" s="134"/>
      <c r="AA17" s="134"/>
      <c r="AB17" s="134"/>
      <c r="AC17" s="134"/>
      <c r="AD17" s="134"/>
      <c r="AE17" s="134"/>
      <c r="AF17" s="134"/>
      <c r="AG17" s="134"/>
      <c r="AH17" s="117"/>
      <c r="AI17" s="134"/>
      <c r="AJ17" s="134"/>
      <c r="AK17" s="134"/>
      <c r="AL17" s="134"/>
      <c r="AM17" s="134"/>
    </row>
    <row r="18" spans="1:39" ht="14.25" customHeight="1">
      <c r="A18" s="121"/>
      <c r="B18" s="123"/>
      <c r="C18" s="121"/>
      <c r="D18" s="121"/>
      <c r="E18" s="123"/>
      <c r="F18" s="121"/>
      <c r="G18" s="121"/>
      <c r="H18" s="121"/>
      <c r="I18" s="121"/>
      <c r="J18" s="121"/>
      <c r="K18" s="141" t="s">
        <v>115</v>
      </c>
      <c r="L18" s="142" t="s">
        <v>89</v>
      </c>
      <c r="M18" s="121"/>
      <c r="N18" s="121"/>
      <c r="O18" s="121"/>
      <c r="P18" s="121"/>
      <c r="U18" s="134"/>
      <c r="V18" s="134"/>
      <c r="W18" s="134"/>
      <c r="X18" s="136"/>
      <c r="Y18" s="134"/>
      <c r="Z18" s="134"/>
      <c r="AA18" s="134"/>
      <c r="AB18" s="134"/>
      <c r="AC18" s="97"/>
      <c r="AD18" s="97"/>
      <c r="AF18" s="134"/>
      <c r="AG18" s="134"/>
      <c r="AH18" s="117"/>
      <c r="AI18" s="134"/>
      <c r="AJ18" s="134"/>
      <c r="AK18" s="134"/>
      <c r="AL18" s="134"/>
      <c r="AM18" s="134"/>
    </row>
    <row r="19" spans="1:39" ht="14.25" customHeight="1">
      <c r="A19" s="121"/>
      <c r="B19" s="123"/>
      <c r="C19" s="121"/>
      <c r="D19" s="121"/>
      <c r="E19" s="123"/>
      <c r="F19" s="121"/>
      <c r="G19" s="121"/>
      <c r="H19" s="121"/>
      <c r="I19" s="121"/>
      <c r="J19" s="121"/>
      <c r="K19" s="141" t="s">
        <v>179</v>
      </c>
      <c r="L19" s="142" t="s">
        <v>1481</v>
      </c>
      <c r="M19" s="121"/>
      <c r="N19" s="121"/>
      <c r="O19" s="121"/>
      <c r="P19" s="121"/>
      <c r="U19" s="134"/>
      <c r="V19" s="134"/>
      <c r="W19" s="134"/>
      <c r="X19" s="136"/>
      <c r="Y19" s="134"/>
      <c r="Z19" s="134"/>
      <c r="AA19" s="134"/>
      <c r="AB19" s="134"/>
      <c r="AC19" s="134"/>
      <c r="AD19" s="97"/>
      <c r="AF19" s="134"/>
      <c r="AG19" s="134"/>
      <c r="AH19" s="117"/>
      <c r="AI19" s="134"/>
      <c r="AJ19" s="134"/>
      <c r="AK19" s="134"/>
      <c r="AL19" s="134"/>
      <c r="AM19" s="134"/>
    </row>
    <row r="20" spans="1:39" ht="14.25" customHeight="1">
      <c r="A20" s="121"/>
      <c r="B20" s="123"/>
      <c r="C20" s="121"/>
      <c r="D20" s="121"/>
      <c r="E20" s="123"/>
      <c r="F20" s="121"/>
      <c r="G20" s="121"/>
      <c r="H20" s="121"/>
      <c r="I20" s="121"/>
      <c r="J20" s="121"/>
      <c r="K20" s="141" t="s">
        <v>209</v>
      </c>
      <c r="L20" s="142" t="s">
        <v>286</v>
      </c>
      <c r="M20" s="121"/>
      <c r="N20" s="121"/>
      <c r="O20" s="121"/>
      <c r="P20" s="121"/>
      <c r="U20" s="134"/>
      <c r="V20" s="134"/>
      <c r="W20" s="134"/>
      <c r="X20" s="136"/>
      <c r="Y20" s="134"/>
      <c r="Z20" s="134"/>
      <c r="AA20" s="134"/>
      <c r="AB20" s="134"/>
      <c r="AC20" s="134"/>
      <c r="AD20" s="97"/>
      <c r="AF20" s="134"/>
      <c r="AG20" s="134"/>
      <c r="AH20" s="134"/>
      <c r="AI20" s="134"/>
      <c r="AJ20" s="134"/>
      <c r="AK20" s="134"/>
      <c r="AL20" s="134"/>
      <c r="AM20" s="134"/>
    </row>
    <row r="21" spans="1:39">
      <c r="A21" s="121"/>
      <c r="B21" s="123"/>
      <c r="C21" s="121"/>
      <c r="D21" s="121"/>
      <c r="E21" s="123"/>
      <c r="F21" s="121"/>
      <c r="G21" s="121"/>
      <c r="H21" s="121"/>
      <c r="I21" s="121"/>
      <c r="J21" s="121"/>
      <c r="K21" s="141" t="s">
        <v>1482</v>
      </c>
      <c r="L21" s="142" t="s">
        <v>210</v>
      </c>
      <c r="M21" s="121"/>
      <c r="N21" s="121"/>
      <c r="O21" s="121"/>
      <c r="P21" s="121"/>
      <c r="U21" s="134"/>
      <c r="V21" s="134"/>
      <c r="W21" s="134"/>
      <c r="X21" s="136"/>
      <c r="Y21" s="134"/>
      <c r="Z21" s="134"/>
      <c r="AA21" s="134"/>
      <c r="AB21" s="134"/>
      <c r="AC21" s="97"/>
      <c r="AD21" s="97"/>
      <c r="AE21" s="134"/>
      <c r="AF21" s="134"/>
      <c r="AG21" s="134"/>
      <c r="AH21" s="134"/>
      <c r="AI21" s="134"/>
      <c r="AJ21" s="134"/>
      <c r="AK21" s="134"/>
      <c r="AL21" s="134"/>
      <c r="AM21" s="134"/>
    </row>
    <row r="22" spans="1:39" ht="14.25" customHeight="1">
      <c r="A22" s="121"/>
      <c r="B22" s="123"/>
      <c r="C22" s="121"/>
      <c r="D22" s="121"/>
      <c r="E22" s="123"/>
      <c r="F22" s="121"/>
      <c r="G22" s="121"/>
      <c r="H22" s="121"/>
      <c r="I22" s="121"/>
      <c r="J22" s="121"/>
      <c r="K22" s="141" t="s">
        <v>121</v>
      </c>
      <c r="L22" s="142" t="s">
        <v>85</v>
      </c>
      <c r="M22" s="121"/>
      <c r="N22" s="121"/>
      <c r="O22" s="121"/>
      <c r="P22" s="121"/>
      <c r="U22" s="134"/>
      <c r="V22" s="134"/>
      <c r="W22" s="134"/>
      <c r="X22" s="136"/>
      <c r="Y22" s="134"/>
      <c r="Z22" s="134"/>
      <c r="AA22" s="134"/>
      <c r="AB22" s="134"/>
      <c r="AC22" s="134"/>
      <c r="AD22" s="134"/>
      <c r="AE22" s="134"/>
      <c r="AF22" s="134"/>
      <c r="AG22" s="134"/>
      <c r="AH22" s="134"/>
      <c r="AI22" s="134"/>
      <c r="AJ22" s="134"/>
      <c r="AK22" s="134"/>
      <c r="AL22" s="134"/>
      <c r="AM22" s="134"/>
    </row>
    <row r="23" spans="1:39" ht="14.25" customHeight="1">
      <c r="A23" s="121"/>
      <c r="B23" s="123"/>
      <c r="C23" s="121"/>
      <c r="D23" s="121"/>
      <c r="E23" s="123"/>
      <c r="F23" s="121"/>
      <c r="G23" s="121"/>
      <c r="H23" s="121"/>
      <c r="I23" s="121"/>
      <c r="J23" s="121"/>
      <c r="K23" s="141" t="s">
        <v>194</v>
      </c>
      <c r="L23" s="143" t="s">
        <v>217</v>
      </c>
      <c r="M23" s="121"/>
      <c r="N23" s="121"/>
      <c r="O23" s="121"/>
      <c r="P23" s="121"/>
      <c r="U23" s="134"/>
      <c r="V23" s="134"/>
      <c r="W23" s="134"/>
      <c r="X23" s="136"/>
      <c r="Y23" s="134"/>
      <c r="Z23" s="134"/>
      <c r="AA23" s="134"/>
      <c r="AB23" s="134"/>
      <c r="AC23" s="134"/>
      <c r="AD23" s="97"/>
      <c r="AF23" s="134"/>
      <c r="AG23" s="134"/>
      <c r="AH23" s="134"/>
      <c r="AI23" s="134"/>
      <c r="AJ23" s="134"/>
      <c r="AK23" s="134"/>
      <c r="AL23" s="134"/>
      <c r="AM23" s="134"/>
    </row>
    <row r="24" spans="1:39" ht="14.25" customHeight="1">
      <c r="A24" s="121"/>
      <c r="B24" s="123"/>
      <c r="C24" s="121"/>
      <c r="D24" s="121"/>
      <c r="E24" s="123"/>
      <c r="F24" s="121"/>
      <c r="G24" s="121"/>
      <c r="H24" s="121"/>
      <c r="I24" s="121"/>
      <c r="J24" s="121"/>
      <c r="K24" s="141" t="s">
        <v>163</v>
      </c>
      <c r="L24" s="142" t="s">
        <v>240</v>
      </c>
      <c r="M24" s="121"/>
      <c r="N24" s="121"/>
      <c r="O24" s="121"/>
      <c r="P24" s="121"/>
      <c r="U24" s="134"/>
      <c r="V24" s="134"/>
      <c r="W24" s="134"/>
      <c r="X24" s="136"/>
      <c r="Y24" s="134"/>
      <c r="Z24" s="134"/>
      <c r="AA24" s="134"/>
      <c r="AB24" s="134"/>
      <c r="AC24" s="134"/>
      <c r="AD24" s="134"/>
      <c r="AE24" s="134"/>
      <c r="AF24" s="134"/>
      <c r="AG24" s="134"/>
      <c r="AH24" s="134"/>
      <c r="AI24" s="134"/>
      <c r="AJ24" s="134"/>
      <c r="AK24" s="134"/>
      <c r="AL24" s="134"/>
      <c r="AM24" s="134"/>
    </row>
    <row r="25" spans="1:39" ht="14.25" customHeight="1">
      <c r="A25" s="121"/>
      <c r="B25" s="123"/>
      <c r="C25" s="121"/>
      <c r="D25" s="121"/>
      <c r="E25" s="123"/>
      <c r="F25" s="121"/>
      <c r="G25" s="121"/>
      <c r="H25" s="121"/>
      <c r="I25" s="121"/>
      <c r="J25" s="121"/>
      <c r="K25" s="141" t="s">
        <v>205</v>
      </c>
      <c r="L25" s="142" t="s">
        <v>140</v>
      </c>
      <c r="M25" s="121"/>
      <c r="N25" s="121"/>
      <c r="O25" s="121"/>
      <c r="P25" s="121"/>
      <c r="U25" s="134"/>
      <c r="V25" s="134"/>
      <c r="W25" s="134"/>
      <c r="X25" s="136"/>
      <c r="Y25" s="134"/>
      <c r="Z25" s="134"/>
      <c r="AA25" s="134"/>
      <c r="AB25" s="134"/>
      <c r="AC25" s="134"/>
      <c r="AD25" s="97"/>
      <c r="AF25" s="134"/>
      <c r="AG25" s="134"/>
      <c r="AH25" s="117"/>
      <c r="AI25" s="134"/>
      <c r="AJ25" s="134"/>
      <c r="AK25" s="134"/>
      <c r="AL25" s="134"/>
      <c r="AM25" s="134"/>
    </row>
    <row r="26" spans="1:39" ht="14.25" customHeight="1">
      <c r="A26" s="121"/>
      <c r="B26" s="123"/>
      <c r="C26" s="121"/>
      <c r="D26" s="121"/>
      <c r="E26" s="123"/>
      <c r="F26" s="121"/>
      <c r="G26" s="121"/>
      <c r="H26" s="121"/>
      <c r="I26" s="121"/>
      <c r="J26" s="121"/>
      <c r="K26" s="112" t="s">
        <v>93</v>
      </c>
      <c r="L26" s="142" t="s">
        <v>213</v>
      </c>
      <c r="M26" s="121"/>
      <c r="O26" s="121"/>
      <c r="P26" s="121"/>
      <c r="U26" s="134"/>
      <c r="V26" s="134"/>
      <c r="W26" s="134"/>
      <c r="X26" s="136"/>
      <c r="Y26" s="134"/>
      <c r="Z26" s="134"/>
      <c r="AA26" s="134"/>
      <c r="AB26" s="134"/>
      <c r="AC26" s="134"/>
      <c r="AD26" s="134"/>
      <c r="AE26" s="134"/>
      <c r="AF26" s="134"/>
      <c r="AG26" s="134"/>
      <c r="AH26" s="134"/>
      <c r="AI26" s="134"/>
      <c r="AJ26" s="134"/>
      <c r="AK26" s="134"/>
      <c r="AL26" s="134"/>
      <c r="AM26" s="134"/>
    </row>
    <row r="27" spans="1:39" ht="14.25" customHeight="1">
      <c r="A27" s="121"/>
      <c r="B27" s="123"/>
      <c r="C27" s="121"/>
      <c r="D27" s="121"/>
      <c r="E27" s="123"/>
      <c r="F27" s="121"/>
      <c r="G27" s="121"/>
      <c r="H27" s="121"/>
      <c r="I27" s="121"/>
      <c r="J27" s="121"/>
      <c r="K27" s="141" t="s">
        <v>215</v>
      </c>
      <c r="L27" s="142" t="s">
        <v>196</v>
      </c>
      <c r="M27" s="121"/>
      <c r="N27" s="121"/>
      <c r="O27" s="121"/>
      <c r="P27" s="121"/>
      <c r="U27" s="134"/>
      <c r="V27" s="134"/>
      <c r="W27" s="134"/>
      <c r="X27" s="136"/>
      <c r="Y27" s="134"/>
      <c r="Z27" s="134"/>
      <c r="AA27" s="134"/>
      <c r="AB27" s="134"/>
      <c r="AC27" s="134"/>
      <c r="AD27" s="134"/>
      <c r="AE27" s="134"/>
      <c r="AF27" s="134"/>
      <c r="AG27" s="134"/>
      <c r="AH27" s="134"/>
      <c r="AI27" s="134"/>
      <c r="AJ27" s="134"/>
      <c r="AK27" s="134"/>
      <c r="AL27" s="134"/>
      <c r="AM27" s="134"/>
    </row>
    <row r="28" spans="1:39" ht="14.25" customHeight="1">
      <c r="A28" s="121"/>
      <c r="B28" s="123"/>
      <c r="C28" s="121"/>
      <c r="D28" s="121"/>
      <c r="E28" s="123"/>
      <c r="F28" s="121"/>
      <c r="G28" s="121"/>
      <c r="H28" s="121"/>
      <c r="I28" s="121"/>
      <c r="J28" s="121"/>
      <c r="K28" s="112" t="s">
        <v>288</v>
      </c>
      <c r="L28" s="142" t="s">
        <v>1483</v>
      </c>
      <c r="M28" s="121"/>
      <c r="N28" s="121"/>
      <c r="O28" s="121"/>
      <c r="P28" s="121"/>
      <c r="U28" s="134"/>
      <c r="V28" s="134"/>
      <c r="W28" s="134"/>
      <c r="X28" s="136"/>
      <c r="Y28" s="134"/>
      <c r="Z28" s="134"/>
      <c r="AA28" s="134"/>
      <c r="AB28" s="134"/>
      <c r="AC28" s="134"/>
      <c r="AD28" s="134"/>
      <c r="AE28" s="134"/>
      <c r="AF28" s="134"/>
      <c r="AG28" s="134"/>
      <c r="AH28" s="134"/>
      <c r="AI28" s="134"/>
      <c r="AJ28" s="134"/>
      <c r="AK28" s="134"/>
      <c r="AL28" s="134"/>
      <c r="AM28" s="134"/>
    </row>
    <row r="29" spans="1:39" ht="14.25" customHeight="1">
      <c r="A29" s="121"/>
      <c r="B29" s="123"/>
      <c r="C29" s="121"/>
      <c r="D29" s="121"/>
      <c r="E29" s="123"/>
      <c r="F29" s="121"/>
      <c r="G29" s="121"/>
      <c r="H29" s="121"/>
      <c r="I29" s="121"/>
      <c r="J29" s="121"/>
      <c r="K29" s="141" t="s">
        <v>90</v>
      </c>
      <c r="L29" s="142" t="s">
        <v>76</v>
      </c>
      <c r="M29" s="121"/>
      <c r="N29" s="121"/>
      <c r="O29" s="121"/>
      <c r="P29" s="121"/>
      <c r="U29" s="134"/>
      <c r="V29" s="134"/>
      <c r="W29" s="134"/>
      <c r="X29" s="136"/>
      <c r="Y29" s="134"/>
      <c r="Z29" s="134"/>
      <c r="AA29" s="134"/>
      <c r="AB29" s="134"/>
      <c r="AC29" s="134"/>
      <c r="AD29" s="97"/>
      <c r="AE29" s="134"/>
      <c r="AF29" s="134"/>
      <c r="AG29" s="134"/>
      <c r="AH29" s="134"/>
      <c r="AI29" s="134"/>
      <c r="AJ29" s="134"/>
      <c r="AK29" s="134"/>
      <c r="AL29" s="134"/>
      <c r="AM29" s="134"/>
    </row>
    <row r="30" spans="1:39" ht="14.25" customHeight="1">
      <c r="A30" s="121"/>
      <c r="B30" s="123"/>
      <c r="C30" s="121"/>
      <c r="D30" s="121"/>
      <c r="E30" s="123"/>
      <c r="F30" s="121"/>
      <c r="G30" s="121"/>
      <c r="H30" s="121"/>
      <c r="I30" s="121"/>
      <c r="J30" s="121"/>
      <c r="K30" s="141" t="s">
        <v>111</v>
      </c>
      <c r="L30" s="144" t="s">
        <v>206</v>
      </c>
      <c r="M30" s="121"/>
      <c r="N30" s="122"/>
      <c r="O30" s="121"/>
      <c r="P30" s="121"/>
      <c r="U30" s="134"/>
      <c r="V30" s="134"/>
      <c r="W30" s="134"/>
      <c r="X30" s="136"/>
      <c r="Y30" s="134"/>
      <c r="Z30" s="134"/>
      <c r="AA30" s="134"/>
      <c r="AB30" s="134"/>
      <c r="AC30" s="134"/>
      <c r="AD30" s="97"/>
      <c r="AE30" s="134"/>
      <c r="AF30" s="134"/>
      <c r="AG30" s="134"/>
      <c r="AH30" s="134"/>
      <c r="AI30" s="134"/>
      <c r="AJ30" s="134"/>
      <c r="AK30" s="134"/>
      <c r="AL30" s="134"/>
      <c r="AM30" s="134"/>
    </row>
    <row r="31" spans="1:39" ht="14.25" customHeight="1">
      <c r="A31" s="121"/>
      <c r="B31" s="123"/>
      <c r="C31" s="121"/>
      <c r="D31" s="121"/>
      <c r="E31" s="123"/>
      <c r="F31" s="121"/>
      <c r="G31" s="121"/>
      <c r="H31" s="121"/>
      <c r="I31" s="121"/>
      <c r="J31" s="121"/>
      <c r="K31" s="141" t="s">
        <v>69</v>
      </c>
      <c r="L31" s="142" t="s">
        <v>1484</v>
      </c>
      <c r="M31" s="121"/>
      <c r="N31" s="122"/>
      <c r="O31" s="121"/>
      <c r="P31" s="121"/>
      <c r="U31" s="134"/>
      <c r="V31" s="134"/>
      <c r="W31" s="134"/>
      <c r="X31" s="134"/>
      <c r="Y31" s="134"/>
      <c r="Z31" s="134"/>
      <c r="AA31" s="134"/>
      <c r="AB31" s="134"/>
      <c r="AC31" s="134"/>
      <c r="AD31" s="97"/>
      <c r="AF31" s="134"/>
      <c r="AG31" s="134"/>
      <c r="AH31" s="134"/>
      <c r="AI31" s="134"/>
      <c r="AJ31" s="134"/>
      <c r="AK31" s="134"/>
      <c r="AL31" s="134"/>
      <c r="AM31" s="134"/>
    </row>
    <row r="32" spans="1:39" ht="14.25" customHeight="1">
      <c r="A32" s="121"/>
      <c r="B32" s="123"/>
      <c r="C32" s="121"/>
      <c r="D32" s="121"/>
      <c r="E32" s="123"/>
      <c r="F32" s="121"/>
      <c r="G32" s="121"/>
      <c r="H32" s="121"/>
      <c r="I32" s="121"/>
      <c r="J32" s="121"/>
      <c r="K32" s="141" t="s">
        <v>234</v>
      </c>
      <c r="L32" s="142" t="s">
        <v>197</v>
      </c>
      <c r="M32" s="121"/>
      <c r="O32" s="121"/>
      <c r="P32" s="121"/>
      <c r="U32" s="134"/>
      <c r="V32" s="134"/>
      <c r="W32" s="134"/>
      <c r="X32" s="134"/>
      <c r="Y32" s="134"/>
      <c r="Z32" s="134"/>
      <c r="AA32" s="134"/>
      <c r="AB32" s="134"/>
      <c r="AC32" s="97"/>
      <c r="AD32" s="97"/>
      <c r="AE32" s="134"/>
      <c r="AF32" s="134"/>
      <c r="AG32" s="134"/>
      <c r="AH32" s="134"/>
      <c r="AI32" s="134"/>
      <c r="AJ32" s="134"/>
      <c r="AK32" s="134"/>
      <c r="AL32" s="134"/>
      <c r="AM32" s="134"/>
    </row>
    <row r="33" spans="1:39" ht="14.25" customHeight="1">
      <c r="A33" s="121"/>
      <c r="B33" s="123"/>
      <c r="C33" s="121"/>
      <c r="D33" s="121"/>
      <c r="E33" s="123"/>
      <c r="F33" s="121"/>
      <c r="G33" s="121"/>
      <c r="H33" s="121"/>
      <c r="I33" s="121"/>
      <c r="J33" s="121"/>
      <c r="K33" s="141" t="s">
        <v>178</v>
      </c>
      <c r="L33" s="142" t="s">
        <v>1485</v>
      </c>
      <c r="M33" s="121"/>
      <c r="O33" s="121"/>
      <c r="P33" s="121"/>
      <c r="U33" s="134"/>
      <c r="V33" s="134"/>
      <c r="W33" s="134"/>
      <c r="X33" s="134"/>
      <c r="Y33" s="134"/>
      <c r="Z33" s="134"/>
      <c r="AA33" s="134"/>
      <c r="AB33" s="134"/>
      <c r="AC33" s="97"/>
      <c r="AD33" s="97"/>
      <c r="AF33" s="134"/>
      <c r="AG33" s="134"/>
      <c r="AH33" s="134"/>
      <c r="AI33" s="134"/>
      <c r="AJ33" s="134"/>
      <c r="AK33" s="134"/>
      <c r="AL33" s="134"/>
      <c r="AM33" s="134"/>
    </row>
    <row r="34" spans="1:39" ht="14.25" customHeight="1">
      <c r="A34" s="121"/>
      <c r="B34" s="123"/>
      <c r="C34" s="121"/>
      <c r="D34" s="121"/>
      <c r="E34" s="123"/>
      <c r="F34" s="121"/>
      <c r="G34" s="121"/>
      <c r="H34" s="121"/>
      <c r="I34" s="121"/>
      <c r="J34" s="121"/>
      <c r="K34" s="141" t="s">
        <v>1486</v>
      </c>
      <c r="L34" s="145" t="s">
        <v>151</v>
      </c>
      <c r="M34" s="121"/>
      <c r="O34" s="121"/>
      <c r="P34" s="121"/>
      <c r="U34" s="134"/>
      <c r="V34" s="134"/>
      <c r="W34" s="134"/>
      <c r="X34" s="134"/>
      <c r="Y34" s="134"/>
      <c r="Z34" s="134"/>
      <c r="AA34" s="134"/>
      <c r="AB34" s="134"/>
      <c r="AC34" s="134"/>
      <c r="AD34" s="134"/>
      <c r="AE34" s="134"/>
      <c r="AF34" s="134"/>
      <c r="AG34" s="134"/>
      <c r="AH34" s="134"/>
      <c r="AI34" s="134"/>
      <c r="AJ34" s="134"/>
      <c r="AK34" s="134"/>
      <c r="AL34" s="134"/>
      <c r="AM34" s="134"/>
    </row>
    <row r="35" spans="1:39" ht="14.25" customHeight="1">
      <c r="A35" s="121"/>
      <c r="B35" s="123"/>
      <c r="C35" s="121"/>
      <c r="D35" s="121"/>
      <c r="E35" s="123"/>
      <c r="F35" s="121"/>
      <c r="G35" s="121"/>
      <c r="H35" s="121"/>
      <c r="I35" s="121"/>
      <c r="J35" s="121"/>
      <c r="K35" s="141" t="s">
        <v>277</v>
      </c>
      <c r="L35" s="142" t="s">
        <v>110</v>
      </c>
      <c r="M35" s="121"/>
      <c r="O35" s="121"/>
      <c r="P35" s="121"/>
      <c r="U35" s="134"/>
      <c r="V35" s="134"/>
      <c r="W35" s="134"/>
      <c r="X35" s="134"/>
      <c r="Y35" s="134"/>
      <c r="Z35" s="134"/>
      <c r="AA35" s="134"/>
      <c r="AB35" s="134"/>
      <c r="AC35" s="97"/>
      <c r="AD35" s="97"/>
      <c r="AE35" s="134"/>
      <c r="AF35" s="134"/>
      <c r="AG35" s="134"/>
      <c r="AH35" s="134"/>
      <c r="AI35" s="134"/>
      <c r="AJ35" s="134"/>
      <c r="AK35" s="134"/>
      <c r="AL35" s="134"/>
      <c r="AM35" s="134"/>
    </row>
    <row r="36" spans="1:39" ht="14.25" customHeight="1">
      <c r="A36" s="121"/>
      <c r="B36" s="123"/>
      <c r="C36" s="121"/>
      <c r="D36" s="121"/>
      <c r="E36" s="123"/>
      <c r="F36" s="121"/>
      <c r="G36" s="121"/>
      <c r="H36" s="121"/>
      <c r="I36" s="121"/>
      <c r="J36" s="121"/>
      <c r="K36" s="141" t="s">
        <v>153</v>
      </c>
      <c r="L36" s="144" t="s">
        <v>1487</v>
      </c>
      <c r="M36" s="121"/>
      <c r="O36" s="121"/>
      <c r="P36" s="121"/>
      <c r="U36" s="134"/>
      <c r="V36" s="134"/>
      <c r="W36" s="134"/>
      <c r="X36" s="134"/>
      <c r="Y36" s="134"/>
      <c r="Z36" s="134"/>
      <c r="AA36" s="134"/>
      <c r="AB36" s="134"/>
      <c r="AC36" s="135"/>
      <c r="AD36" s="97"/>
      <c r="AE36" s="134"/>
      <c r="AF36" s="134"/>
      <c r="AG36" s="134"/>
      <c r="AH36" s="134"/>
      <c r="AI36" s="134"/>
      <c r="AJ36" s="134"/>
      <c r="AK36" s="134"/>
      <c r="AL36" s="134"/>
      <c r="AM36" s="134"/>
    </row>
    <row r="37" spans="1:39" ht="14.25" customHeight="1">
      <c r="A37" s="121"/>
      <c r="B37" s="123"/>
      <c r="C37" s="121"/>
      <c r="D37" s="121"/>
      <c r="E37" s="123"/>
      <c r="F37" s="121"/>
      <c r="G37" s="121"/>
      <c r="H37" s="121"/>
      <c r="I37" s="121"/>
      <c r="J37" s="121"/>
      <c r="K37" s="141" t="s">
        <v>86</v>
      </c>
      <c r="L37" s="142" t="s">
        <v>157</v>
      </c>
      <c r="M37" s="121"/>
      <c r="O37" s="121"/>
      <c r="P37" s="121"/>
      <c r="U37" s="134"/>
      <c r="V37" s="134"/>
      <c r="W37" s="134"/>
      <c r="X37" s="134"/>
      <c r="Y37" s="134"/>
      <c r="Z37" s="134"/>
      <c r="AA37" s="134"/>
      <c r="AB37" s="134"/>
      <c r="AC37" s="134"/>
      <c r="AD37" s="97"/>
      <c r="AE37" s="134"/>
      <c r="AF37" s="134"/>
      <c r="AG37" s="134"/>
      <c r="AH37" s="134"/>
      <c r="AI37" s="134"/>
      <c r="AJ37" s="134"/>
      <c r="AK37" s="134"/>
      <c r="AL37" s="134"/>
      <c r="AM37" s="134"/>
    </row>
    <row r="38" spans="1:39" ht="14.25" customHeight="1">
      <c r="A38" s="121"/>
      <c r="B38" s="123"/>
      <c r="C38" s="121"/>
      <c r="D38" s="121"/>
      <c r="E38" s="123"/>
      <c r="F38" s="121"/>
      <c r="G38" s="121"/>
      <c r="H38" s="121"/>
      <c r="I38" s="121"/>
      <c r="J38" s="121"/>
      <c r="K38" s="146" t="s">
        <v>241</v>
      </c>
      <c r="L38" s="142" t="s">
        <v>137</v>
      </c>
      <c r="M38" s="121"/>
      <c r="O38" s="121"/>
      <c r="P38" s="121"/>
      <c r="U38" s="134"/>
      <c r="V38" s="134"/>
      <c r="W38" s="134"/>
      <c r="X38" s="134"/>
      <c r="Y38" s="134"/>
      <c r="Z38" s="134"/>
      <c r="AA38" s="134"/>
      <c r="AB38" s="134"/>
      <c r="AC38" s="134"/>
      <c r="AD38" s="97"/>
      <c r="AF38" s="134"/>
      <c r="AG38" s="134"/>
      <c r="AH38" s="134"/>
      <c r="AI38" s="134"/>
      <c r="AJ38" s="134"/>
      <c r="AK38" s="134"/>
      <c r="AL38" s="134"/>
      <c r="AM38" s="134"/>
    </row>
    <row r="39" spans="1:39" ht="14.25" customHeight="1">
      <c r="A39" s="121"/>
      <c r="B39" s="123"/>
      <c r="C39" s="121"/>
      <c r="D39" s="121"/>
      <c r="E39" s="123"/>
      <c r="F39" s="121"/>
      <c r="G39" s="121"/>
      <c r="H39" s="121"/>
      <c r="I39" s="121"/>
      <c r="J39" s="121"/>
      <c r="K39" s="141" t="s">
        <v>1488</v>
      </c>
      <c r="L39" s="147"/>
      <c r="M39" s="121"/>
      <c r="O39" s="121"/>
      <c r="P39" s="121"/>
      <c r="U39" s="134"/>
      <c r="V39" s="134"/>
      <c r="W39" s="134"/>
      <c r="X39" s="134"/>
      <c r="Y39" s="134"/>
      <c r="Z39" s="134"/>
      <c r="AA39" s="134"/>
      <c r="AB39" s="134"/>
      <c r="AC39" s="134"/>
      <c r="AD39" s="97"/>
      <c r="AF39" s="134"/>
      <c r="AG39" s="134"/>
      <c r="AH39" s="134"/>
      <c r="AI39" s="134"/>
      <c r="AJ39" s="134"/>
      <c r="AK39" s="134"/>
      <c r="AL39" s="134"/>
      <c r="AM39" s="134"/>
    </row>
    <row r="40" spans="1:39" ht="14.25" customHeight="1">
      <c r="A40" s="121"/>
      <c r="B40" s="123"/>
      <c r="C40" s="121"/>
      <c r="D40" s="121"/>
      <c r="E40" s="123"/>
      <c r="F40" s="121"/>
      <c r="G40" s="121"/>
      <c r="H40" s="121"/>
      <c r="I40" s="121"/>
      <c r="J40" s="121"/>
      <c r="K40" s="141" t="s">
        <v>287</v>
      </c>
      <c r="L40" s="147"/>
      <c r="M40" s="121"/>
      <c r="O40" s="121"/>
      <c r="P40" s="121"/>
      <c r="U40" s="134"/>
      <c r="V40" s="134"/>
      <c r="W40" s="134"/>
      <c r="X40" s="134"/>
      <c r="Y40" s="134"/>
      <c r="Z40" s="134"/>
      <c r="AA40" s="134"/>
      <c r="AB40" s="134"/>
      <c r="AC40" s="134"/>
      <c r="AD40" s="97"/>
      <c r="AE40" s="134"/>
      <c r="AF40" s="134"/>
      <c r="AG40" s="134"/>
      <c r="AH40" s="134"/>
      <c r="AI40" s="134"/>
      <c r="AJ40" s="134"/>
      <c r="AK40" s="134"/>
      <c r="AL40" s="134"/>
      <c r="AM40" s="134"/>
    </row>
    <row r="41" spans="1:39" ht="14.25" customHeight="1">
      <c r="K41" s="146" t="s">
        <v>199</v>
      </c>
      <c r="U41" s="134"/>
      <c r="V41" s="134"/>
      <c r="W41" s="134"/>
      <c r="X41" s="134"/>
      <c r="Y41" s="134"/>
      <c r="Z41" s="134"/>
      <c r="AA41" s="134"/>
      <c r="AB41" s="134"/>
      <c r="AC41" s="134"/>
      <c r="AD41" s="97"/>
      <c r="AE41" s="134"/>
      <c r="AF41" s="134"/>
      <c r="AG41" s="134"/>
      <c r="AH41" s="134"/>
      <c r="AI41" s="134"/>
      <c r="AJ41" s="134"/>
      <c r="AK41" s="134"/>
      <c r="AL41" s="134"/>
      <c r="AM41" s="134"/>
    </row>
    <row r="42" spans="1:39" ht="14.25" customHeight="1">
      <c r="A42" s="121"/>
      <c r="B42" s="123"/>
      <c r="C42" s="121"/>
      <c r="D42" s="121"/>
      <c r="E42" s="123"/>
      <c r="F42" s="121"/>
      <c r="G42" s="121"/>
      <c r="H42" s="121"/>
      <c r="I42" s="121"/>
      <c r="J42" s="121"/>
      <c r="K42" s="141" t="s">
        <v>169</v>
      </c>
      <c r="L42" s="147"/>
      <c r="M42" s="121"/>
      <c r="O42" s="121"/>
      <c r="P42" s="121"/>
      <c r="U42" s="134"/>
      <c r="V42" s="134"/>
      <c r="W42" s="134"/>
      <c r="X42" s="134"/>
      <c r="Y42" s="134"/>
      <c r="Z42" s="134"/>
      <c r="AA42" s="134"/>
      <c r="AB42" s="134"/>
      <c r="AC42" s="134"/>
      <c r="AD42" s="97"/>
      <c r="AE42" s="134"/>
      <c r="AF42" s="134"/>
      <c r="AG42" s="134"/>
      <c r="AH42" s="134"/>
      <c r="AI42" s="134"/>
      <c r="AJ42" s="134"/>
      <c r="AK42" s="134"/>
      <c r="AL42" s="134"/>
      <c r="AM42" s="134"/>
    </row>
    <row r="43" spans="1:39" ht="14.25" customHeight="1">
      <c r="A43" s="121"/>
      <c r="B43" s="123"/>
      <c r="C43" s="121"/>
      <c r="D43" s="121"/>
      <c r="E43" s="123"/>
      <c r="F43" s="121"/>
      <c r="G43" s="121"/>
      <c r="H43" s="121"/>
      <c r="I43" s="121"/>
      <c r="J43" s="121"/>
      <c r="K43" s="141" t="s">
        <v>141</v>
      </c>
      <c r="L43" s="147"/>
      <c r="M43" s="121"/>
      <c r="O43" s="121"/>
      <c r="P43" s="121"/>
      <c r="U43" s="134"/>
      <c r="V43" s="134"/>
      <c r="W43" s="134"/>
      <c r="X43" s="134"/>
      <c r="Y43" s="134"/>
      <c r="Z43" s="134"/>
      <c r="AA43" s="134"/>
      <c r="AB43" s="134"/>
      <c r="AC43" s="134"/>
      <c r="AD43" s="97"/>
      <c r="AE43" s="134"/>
      <c r="AF43" s="134"/>
      <c r="AG43" s="134"/>
      <c r="AH43" s="134"/>
      <c r="AI43" s="134"/>
      <c r="AJ43" s="134"/>
      <c r="AK43" s="134"/>
      <c r="AL43" s="134"/>
      <c r="AM43" s="134"/>
    </row>
    <row r="44" spans="1:39" ht="14.25" customHeight="1">
      <c r="K44" s="141" t="s">
        <v>175</v>
      </c>
      <c r="U44" s="134"/>
      <c r="V44" s="134"/>
      <c r="W44" s="134"/>
      <c r="X44" s="134"/>
      <c r="Y44" s="134"/>
      <c r="Z44" s="134"/>
      <c r="AA44" s="134"/>
      <c r="AB44" s="134"/>
      <c r="AC44" s="134"/>
      <c r="AD44" s="97"/>
      <c r="AE44" s="134"/>
      <c r="AF44" s="134"/>
      <c r="AG44" s="134"/>
      <c r="AH44" s="134"/>
      <c r="AI44" s="134"/>
      <c r="AJ44" s="134"/>
      <c r="AK44" s="134"/>
      <c r="AL44" s="134"/>
      <c r="AM44" s="134"/>
    </row>
    <row r="45" spans="1:39" ht="14.25" customHeight="1">
      <c r="A45" s="121"/>
      <c r="B45" s="123"/>
      <c r="C45" s="121"/>
      <c r="D45" s="121"/>
      <c r="E45" s="123"/>
      <c r="F45" s="121"/>
      <c r="G45" s="121"/>
      <c r="H45" s="121"/>
      <c r="I45" s="121"/>
      <c r="J45" s="121"/>
      <c r="K45" s="141" t="s">
        <v>1011</v>
      </c>
      <c r="L45" s="147"/>
      <c r="M45" s="121"/>
      <c r="O45" s="121"/>
      <c r="P45" s="121"/>
      <c r="U45" s="134"/>
      <c r="V45" s="134"/>
      <c r="W45" s="134"/>
      <c r="X45" s="134"/>
      <c r="Y45" s="134"/>
      <c r="Z45" s="134"/>
      <c r="AA45" s="134"/>
      <c r="AB45" s="134"/>
      <c r="AC45" s="134"/>
      <c r="AD45" s="97"/>
      <c r="AE45" s="134"/>
      <c r="AF45" s="134"/>
      <c r="AG45" s="134"/>
      <c r="AH45" s="134"/>
      <c r="AI45" s="134"/>
      <c r="AJ45" s="134"/>
      <c r="AK45" s="134"/>
      <c r="AL45" s="134"/>
      <c r="AM45" s="134"/>
    </row>
    <row r="46" spans="1:39" ht="14.25" customHeight="1">
      <c r="A46" s="121"/>
      <c r="B46" s="123"/>
      <c r="C46" s="121"/>
      <c r="D46" s="121"/>
      <c r="E46" s="123"/>
      <c r="F46" s="121"/>
      <c r="G46" s="121"/>
      <c r="H46" s="121"/>
      <c r="I46" s="121"/>
      <c r="J46" s="121"/>
      <c r="K46" s="141" t="s">
        <v>1489</v>
      </c>
      <c r="L46" s="147"/>
      <c r="M46" s="121"/>
      <c r="O46" s="121"/>
      <c r="P46" s="121"/>
      <c r="U46" s="134"/>
      <c r="V46" s="134"/>
      <c r="W46" s="134"/>
      <c r="X46" s="134"/>
      <c r="Y46" s="134"/>
      <c r="Z46" s="134"/>
      <c r="AA46" s="134"/>
      <c r="AB46" s="134"/>
      <c r="AC46" s="134"/>
      <c r="AD46" s="97"/>
      <c r="AE46" s="134"/>
      <c r="AF46" s="134"/>
      <c r="AG46" s="134"/>
      <c r="AH46" s="134"/>
      <c r="AI46" s="134"/>
      <c r="AJ46" s="134"/>
      <c r="AK46" s="134"/>
      <c r="AL46" s="134"/>
      <c r="AM46" s="134"/>
    </row>
    <row r="47" spans="1:39" ht="14.25" customHeight="1">
      <c r="A47" s="121"/>
      <c r="B47" s="123"/>
      <c r="C47" s="121"/>
      <c r="D47" s="121"/>
      <c r="E47" s="123"/>
      <c r="F47" s="121"/>
      <c r="G47" s="121"/>
      <c r="H47" s="121"/>
      <c r="I47" s="121"/>
      <c r="J47" s="121"/>
      <c r="K47" s="141" t="s">
        <v>130</v>
      </c>
      <c r="L47" s="147"/>
      <c r="M47" s="121"/>
      <c r="O47" s="121"/>
      <c r="U47" s="134"/>
      <c r="V47" s="134"/>
      <c r="W47" s="134"/>
      <c r="X47" s="134"/>
      <c r="Y47" s="134"/>
      <c r="Z47" s="134"/>
      <c r="AA47" s="134"/>
      <c r="AB47" s="134"/>
      <c r="AC47" s="134"/>
      <c r="AD47" s="134"/>
      <c r="AE47" s="134"/>
      <c r="AF47" s="134"/>
      <c r="AG47" s="134"/>
      <c r="AH47" s="134"/>
      <c r="AI47" s="134"/>
      <c r="AJ47" s="134"/>
      <c r="AK47" s="134"/>
      <c r="AL47" s="134"/>
      <c r="AM47" s="134"/>
    </row>
    <row r="48" spans="1:39" ht="14.25" customHeight="1">
      <c r="A48" s="121"/>
      <c r="B48" s="123"/>
      <c r="C48" s="121"/>
      <c r="D48" s="121"/>
      <c r="E48" s="123"/>
      <c r="F48" s="121"/>
      <c r="G48" s="121"/>
      <c r="H48" s="121"/>
      <c r="I48" s="121"/>
      <c r="J48" s="121"/>
      <c r="K48" s="141" t="s">
        <v>148</v>
      </c>
      <c r="L48" s="147"/>
      <c r="M48" s="121"/>
      <c r="O48" s="121"/>
      <c r="U48" s="134"/>
      <c r="V48" s="134"/>
      <c r="W48" s="134"/>
      <c r="X48" s="134"/>
      <c r="Y48" s="134"/>
      <c r="Z48" s="134"/>
      <c r="AA48" s="134"/>
      <c r="AB48" s="134"/>
      <c r="AC48" s="134"/>
      <c r="AD48" s="134"/>
      <c r="AE48" s="134"/>
      <c r="AF48" s="134"/>
      <c r="AG48" s="134"/>
      <c r="AH48" s="134"/>
      <c r="AI48" s="134"/>
      <c r="AJ48" s="134"/>
      <c r="AK48" s="134"/>
      <c r="AL48" s="134"/>
      <c r="AM48" s="134"/>
    </row>
    <row r="49" spans="1:39" ht="14.25" customHeight="1">
      <c r="A49" s="121"/>
      <c r="B49" s="123"/>
      <c r="C49" s="121"/>
      <c r="D49" s="121"/>
      <c r="E49" s="123"/>
      <c r="F49" s="121"/>
      <c r="G49" s="121"/>
      <c r="H49" s="121"/>
      <c r="I49" s="121"/>
      <c r="J49" s="121"/>
      <c r="K49" s="141" t="s">
        <v>1490</v>
      </c>
      <c r="L49" s="147"/>
      <c r="M49" s="121"/>
      <c r="O49" s="121"/>
      <c r="U49" s="134"/>
      <c r="V49" s="134"/>
      <c r="W49" s="134"/>
      <c r="X49" s="134"/>
      <c r="Y49" s="134"/>
      <c r="Z49" s="134"/>
      <c r="AA49" s="134"/>
      <c r="AB49" s="134"/>
      <c r="AC49" s="134"/>
      <c r="AD49" s="97"/>
      <c r="AE49" s="134"/>
      <c r="AF49" s="134"/>
      <c r="AG49" s="134"/>
      <c r="AH49" s="134"/>
      <c r="AI49" s="134"/>
      <c r="AJ49" s="134"/>
      <c r="AK49" s="134"/>
      <c r="AL49" s="134"/>
      <c r="AM49" s="134"/>
    </row>
    <row r="50" spans="1:39" ht="14.25" customHeight="1">
      <c r="A50" s="121"/>
      <c r="B50" s="123"/>
      <c r="C50" s="121"/>
      <c r="D50" s="121"/>
      <c r="E50" s="123"/>
      <c r="F50" s="121"/>
      <c r="G50" s="121"/>
      <c r="H50" s="121"/>
      <c r="I50" s="121"/>
      <c r="J50" s="121"/>
      <c r="K50" s="146" t="s">
        <v>118</v>
      </c>
      <c r="L50" s="147"/>
      <c r="M50" s="121"/>
      <c r="O50" s="121"/>
      <c r="U50" s="134"/>
      <c r="V50" s="134"/>
      <c r="W50" s="134"/>
      <c r="X50" s="134"/>
      <c r="Y50" s="134"/>
      <c r="Z50" s="134"/>
      <c r="AA50" s="134"/>
      <c r="AB50" s="134"/>
      <c r="AC50" s="134"/>
      <c r="AD50" s="97"/>
      <c r="AE50" s="134"/>
      <c r="AF50" s="134"/>
      <c r="AG50" s="134"/>
      <c r="AH50" s="134"/>
      <c r="AI50" s="134"/>
      <c r="AJ50" s="134"/>
      <c r="AK50" s="134"/>
      <c r="AL50" s="134"/>
      <c r="AM50" s="134"/>
    </row>
    <row r="51" spans="1:39" ht="14.25" customHeight="1">
      <c r="A51" s="121"/>
      <c r="B51" s="123"/>
      <c r="C51" s="121"/>
      <c r="D51" s="121"/>
      <c r="E51" s="123"/>
      <c r="F51" s="121"/>
      <c r="G51" s="121"/>
      <c r="H51" s="121"/>
      <c r="I51" s="121"/>
      <c r="J51" s="121"/>
      <c r="K51" s="141" t="s">
        <v>99</v>
      </c>
      <c r="L51" s="147"/>
      <c r="M51" s="121"/>
      <c r="O51" s="121"/>
      <c r="U51" s="134"/>
      <c r="V51" s="134"/>
      <c r="W51" s="134"/>
      <c r="X51" s="134"/>
      <c r="Y51" s="134"/>
      <c r="Z51" s="134"/>
      <c r="AA51" s="134"/>
      <c r="AB51" s="134"/>
      <c r="AC51" s="134"/>
      <c r="AD51" s="97"/>
      <c r="AF51" s="134"/>
      <c r="AG51" s="134"/>
      <c r="AH51" s="134"/>
      <c r="AI51" s="134"/>
      <c r="AJ51" s="134"/>
      <c r="AK51" s="134"/>
      <c r="AL51" s="134"/>
      <c r="AM51" s="134"/>
    </row>
    <row r="52" spans="1:39" ht="14.25" customHeight="1">
      <c r="A52" s="121"/>
      <c r="B52" s="123"/>
      <c r="C52" s="121"/>
      <c r="D52" s="121"/>
      <c r="E52" s="123"/>
      <c r="F52" s="121"/>
      <c r="G52" s="121"/>
      <c r="H52" s="121"/>
      <c r="I52" s="121"/>
      <c r="J52" s="121"/>
      <c r="K52" s="141" t="s">
        <v>168</v>
      </c>
      <c r="L52" s="147"/>
      <c r="M52" s="121"/>
      <c r="O52" s="121"/>
      <c r="U52" s="134"/>
      <c r="V52" s="134"/>
      <c r="W52" s="134"/>
      <c r="X52" s="134"/>
      <c r="Y52" s="134"/>
      <c r="Z52" s="134"/>
      <c r="AA52" s="134"/>
      <c r="AB52" s="134"/>
      <c r="AC52" s="134"/>
      <c r="AD52" s="134"/>
      <c r="AE52" s="134"/>
      <c r="AF52" s="134"/>
      <c r="AG52" s="134"/>
      <c r="AH52" s="134"/>
      <c r="AI52" s="134"/>
      <c r="AJ52" s="134"/>
      <c r="AK52" s="134"/>
      <c r="AL52" s="134"/>
      <c r="AM52" s="134"/>
    </row>
    <row r="53" spans="1:39" ht="14.25" customHeight="1">
      <c r="K53" s="141" t="s">
        <v>149</v>
      </c>
      <c r="U53" s="134"/>
      <c r="V53" s="134"/>
      <c r="W53" s="134"/>
      <c r="X53" s="134"/>
      <c r="Y53" s="134"/>
      <c r="Z53" s="134"/>
      <c r="AA53" s="134"/>
      <c r="AB53" s="134"/>
      <c r="AC53" s="137"/>
      <c r="AD53" s="134"/>
      <c r="AE53" s="134"/>
      <c r="AF53" s="134"/>
      <c r="AG53" s="134"/>
      <c r="AH53" s="134"/>
      <c r="AI53" s="134"/>
      <c r="AJ53" s="134"/>
      <c r="AK53" s="134"/>
      <c r="AL53" s="134"/>
      <c r="AM53" s="134"/>
    </row>
    <row r="54" spans="1:39" ht="14.25" customHeight="1">
      <c r="A54" s="121"/>
      <c r="B54" s="123"/>
      <c r="C54" s="121"/>
      <c r="D54" s="121"/>
      <c r="E54" s="123"/>
      <c r="F54" s="121"/>
      <c r="G54" s="121"/>
      <c r="H54" s="121"/>
      <c r="I54" s="121"/>
      <c r="J54" s="121"/>
      <c r="K54" s="141" t="s">
        <v>1491</v>
      </c>
      <c r="L54" s="147"/>
      <c r="M54" s="121"/>
      <c r="O54" s="121"/>
      <c r="U54" s="134"/>
      <c r="V54" s="134"/>
      <c r="W54" s="134"/>
      <c r="X54" s="134"/>
      <c r="Y54" s="134"/>
      <c r="Z54" s="134"/>
      <c r="AA54" s="134"/>
      <c r="AB54" s="134"/>
      <c r="AC54" s="134"/>
      <c r="AD54" s="97"/>
      <c r="AE54" s="134"/>
      <c r="AF54" s="134"/>
      <c r="AG54" s="134"/>
      <c r="AH54" s="134"/>
      <c r="AI54" s="134"/>
      <c r="AJ54" s="134"/>
      <c r="AK54" s="134"/>
      <c r="AL54" s="134"/>
      <c r="AM54" s="134"/>
    </row>
    <row r="55" spans="1:39" ht="14.25" customHeight="1">
      <c r="A55" s="121"/>
      <c r="B55" s="123"/>
      <c r="C55" s="121"/>
      <c r="D55" s="121"/>
      <c r="E55" s="123"/>
      <c r="F55" s="121"/>
      <c r="G55" s="121"/>
      <c r="H55" s="121"/>
      <c r="I55" s="121"/>
      <c r="J55" s="121"/>
      <c r="K55" s="141" t="s">
        <v>59</v>
      </c>
      <c r="L55" s="147"/>
      <c r="M55" s="121"/>
      <c r="N55" s="122"/>
      <c r="O55" s="121"/>
      <c r="U55" s="134"/>
      <c r="V55" s="134"/>
      <c r="W55" s="134"/>
      <c r="X55" s="134"/>
      <c r="Y55" s="134"/>
      <c r="Z55" s="134"/>
      <c r="AA55" s="134"/>
      <c r="AB55" s="134"/>
      <c r="AC55" s="97"/>
      <c r="AD55" s="97"/>
      <c r="AE55" s="134"/>
      <c r="AF55" s="134"/>
      <c r="AG55" s="134"/>
      <c r="AH55" s="134"/>
      <c r="AI55" s="134"/>
      <c r="AJ55" s="134"/>
      <c r="AK55" s="134"/>
      <c r="AL55" s="134"/>
      <c r="AM55" s="134"/>
    </row>
    <row r="56" spans="1:39" ht="14.25" customHeight="1">
      <c r="A56" s="121"/>
      <c r="B56" s="123"/>
      <c r="C56" s="121"/>
      <c r="D56" s="121"/>
      <c r="E56" s="123"/>
      <c r="F56" s="121"/>
      <c r="G56" s="121"/>
      <c r="H56" s="121"/>
      <c r="I56" s="121"/>
      <c r="J56" s="121"/>
      <c r="K56" s="141" t="s">
        <v>98</v>
      </c>
      <c r="L56" s="147"/>
      <c r="M56" s="121"/>
      <c r="N56" s="122"/>
      <c r="O56" s="121"/>
      <c r="U56" s="134"/>
      <c r="V56" s="134"/>
      <c r="W56" s="134"/>
      <c r="X56" s="134"/>
      <c r="Y56" s="134"/>
      <c r="Z56" s="134"/>
      <c r="AA56" s="134"/>
      <c r="AB56" s="134"/>
      <c r="AC56" s="134"/>
      <c r="AD56" s="134"/>
      <c r="AE56" s="97"/>
      <c r="AF56" s="134"/>
      <c r="AG56" s="134"/>
      <c r="AH56" s="134"/>
      <c r="AI56" s="134"/>
      <c r="AJ56" s="134"/>
      <c r="AK56" s="134"/>
      <c r="AL56" s="134"/>
      <c r="AM56" s="134"/>
    </row>
    <row r="57" spans="1:39" ht="14.25" customHeight="1">
      <c r="A57" s="121"/>
      <c r="B57" s="123"/>
      <c r="C57" s="121"/>
      <c r="D57" s="121"/>
      <c r="E57" s="123"/>
      <c r="F57" s="121"/>
      <c r="G57" s="121"/>
      <c r="H57" s="121"/>
      <c r="I57" s="121"/>
      <c r="J57" s="121"/>
      <c r="K57" s="141" t="s">
        <v>211</v>
      </c>
      <c r="M57" s="121"/>
      <c r="N57" s="122"/>
      <c r="O57" s="121"/>
      <c r="U57" s="134"/>
      <c r="V57" s="134"/>
      <c r="W57" s="134"/>
      <c r="X57" s="134"/>
      <c r="Y57" s="134"/>
      <c r="Z57" s="134"/>
      <c r="AA57" s="134"/>
      <c r="AB57" s="134"/>
      <c r="AC57" s="134"/>
      <c r="AD57" s="134"/>
      <c r="AE57" s="97"/>
      <c r="AF57" s="134"/>
      <c r="AG57" s="134"/>
      <c r="AH57" s="134"/>
      <c r="AI57" s="134"/>
      <c r="AJ57" s="134"/>
      <c r="AK57" s="134"/>
      <c r="AL57" s="134"/>
      <c r="AM57" s="134"/>
    </row>
    <row r="58" spans="1:39" ht="14.25" customHeight="1">
      <c r="A58" s="121"/>
      <c r="B58" s="123"/>
      <c r="C58" s="121"/>
      <c r="D58" s="121"/>
      <c r="E58" s="123"/>
      <c r="F58" s="121"/>
      <c r="G58" s="121"/>
      <c r="H58" s="121"/>
      <c r="I58" s="121"/>
      <c r="J58" s="121"/>
      <c r="K58" s="141" t="s">
        <v>156</v>
      </c>
      <c r="M58" s="121"/>
      <c r="N58" s="122"/>
      <c r="O58" s="121"/>
      <c r="U58" s="134"/>
      <c r="V58" s="134"/>
      <c r="W58" s="134"/>
      <c r="X58" s="134"/>
      <c r="Y58" s="134"/>
      <c r="Z58" s="134"/>
      <c r="AA58" s="134"/>
      <c r="AB58" s="134"/>
      <c r="AC58" s="134"/>
      <c r="AE58" s="134"/>
      <c r="AF58" s="134"/>
      <c r="AG58" s="134"/>
      <c r="AH58" s="134"/>
      <c r="AI58" s="134"/>
      <c r="AJ58" s="134"/>
      <c r="AK58" s="134"/>
      <c r="AL58" s="134"/>
      <c r="AM58" s="134"/>
    </row>
    <row r="59" spans="1:39" ht="14.25" customHeight="1">
      <c r="A59" s="121"/>
      <c r="B59" s="123"/>
      <c r="C59" s="121"/>
      <c r="D59" s="121"/>
      <c r="E59" s="123"/>
      <c r="F59" s="121"/>
      <c r="G59" s="121"/>
      <c r="H59" s="121"/>
      <c r="I59" s="121"/>
      <c r="J59" s="121"/>
      <c r="K59" s="146" t="s">
        <v>150</v>
      </c>
      <c r="M59" s="121"/>
      <c r="N59" s="122"/>
      <c r="O59" s="121"/>
      <c r="U59" s="134"/>
      <c r="V59" s="134"/>
      <c r="W59" s="134"/>
      <c r="X59" s="134"/>
      <c r="Y59" s="134"/>
      <c r="Z59" s="134"/>
      <c r="AA59" s="134"/>
      <c r="AB59" s="134"/>
      <c r="AC59" s="134"/>
      <c r="AE59" s="134"/>
      <c r="AF59" s="134"/>
      <c r="AG59" s="134"/>
      <c r="AH59" s="134"/>
      <c r="AI59" s="134"/>
      <c r="AJ59" s="134"/>
      <c r="AK59" s="134"/>
      <c r="AL59" s="134"/>
      <c r="AM59" s="134"/>
    </row>
    <row r="60" spans="1:39" ht="14.25" customHeight="1">
      <c r="A60" s="121"/>
      <c r="B60" s="123"/>
      <c r="C60" s="121"/>
      <c r="D60" s="121"/>
      <c r="E60" s="123"/>
      <c r="F60" s="121"/>
      <c r="G60" s="121"/>
      <c r="H60" s="121"/>
      <c r="I60" s="121"/>
      <c r="J60" s="121"/>
      <c r="K60" s="141" t="s">
        <v>77</v>
      </c>
      <c r="M60" s="121"/>
      <c r="N60" s="122"/>
      <c r="O60" s="121"/>
      <c r="U60" s="134"/>
      <c r="V60" s="134"/>
      <c r="W60" s="134"/>
      <c r="X60" s="134"/>
      <c r="Y60" s="134"/>
      <c r="Z60" s="134"/>
      <c r="AA60" s="134"/>
      <c r="AB60" s="134"/>
      <c r="AC60" s="134"/>
      <c r="AD60" s="134"/>
      <c r="AF60" s="134"/>
      <c r="AG60" s="134"/>
      <c r="AH60" s="134"/>
      <c r="AI60" s="134"/>
      <c r="AJ60" s="134"/>
      <c r="AK60" s="134"/>
      <c r="AL60" s="134"/>
      <c r="AM60" s="134"/>
    </row>
    <row r="61" spans="1:39" ht="14.25" customHeight="1">
      <c r="A61" s="121"/>
      <c r="B61" s="123"/>
      <c r="C61" s="121"/>
      <c r="D61" s="121"/>
      <c r="E61" s="123"/>
      <c r="F61" s="121"/>
      <c r="G61" s="121"/>
      <c r="H61" s="121"/>
      <c r="I61" s="121"/>
      <c r="J61" s="121"/>
      <c r="K61" s="141" t="s">
        <v>81</v>
      </c>
      <c r="M61" s="121"/>
      <c r="N61" s="122"/>
      <c r="O61" s="121"/>
      <c r="U61" s="134"/>
      <c r="V61" s="134"/>
      <c r="W61" s="134"/>
      <c r="X61" s="134"/>
      <c r="Y61" s="134"/>
      <c r="Z61" s="134"/>
      <c r="AA61" s="134"/>
      <c r="AB61" s="134"/>
      <c r="AC61" s="134"/>
      <c r="AD61" s="134"/>
      <c r="AE61" s="134"/>
      <c r="AF61" s="134"/>
      <c r="AG61" s="134"/>
      <c r="AH61" s="134"/>
      <c r="AI61" s="134"/>
      <c r="AJ61" s="134"/>
      <c r="AK61" s="134"/>
      <c r="AL61" s="134"/>
      <c r="AM61" s="134"/>
    </row>
    <row r="62" spans="1:39" ht="14.25" customHeight="1">
      <c r="K62" s="141" t="s">
        <v>96</v>
      </c>
      <c r="U62" s="134"/>
      <c r="V62" s="134"/>
      <c r="W62" s="134"/>
      <c r="X62" s="134"/>
      <c r="Y62" s="134"/>
      <c r="Z62" s="134"/>
      <c r="AA62" s="134"/>
      <c r="AB62" s="134"/>
      <c r="AC62" s="134"/>
      <c r="AD62" s="134"/>
      <c r="AF62" s="134"/>
      <c r="AG62" s="134"/>
      <c r="AH62" s="134"/>
      <c r="AI62" s="134"/>
      <c r="AJ62" s="134"/>
      <c r="AK62" s="134"/>
      <c r="AL62" s="134"/>
      <c r="AM62" s="134"/>
    </row>
    <row r="63" spans="1:39" ht="14.25" customHeight="1">
      <c r="A63" s="121"/>
      <c r="B63" s="123"/>
      <c r="C63" s="121"/>
      <c r="D63" s="121"/>
      <c r="E63" s="123"/>
      <c r="F63" s="121"/>
      <c r="G63" s="121"/>
      <c r="H63" s="121"/>
      <c r="I63" s="121"/>
      <c r="J63" s="121"/>
      <c r="K63" s="141" t="s">
        <v>247</v>
      </c>
      <c r="M63" s="121"/>
      <c r="N63" s="122"/>
      <c r="O63" s="121"/>
      <c r="U63" s="134"/>
      <c r="V63" s="134"/>
      <c r="W63" s="134"/>
      <c r="X63" s="134"/>
      <c r="Y63" s="134"/>
      <c r="Z63" s="134"/>
      <c r="AA63" s="134"/>
      <c r="AB63" s="134"/>
      <c r="AC63" s="134"/>
      <c r="AD63" s="134"/>
      <c r="AF63" s="134"/>
      <c r="AG63" s="134"/>
      <c r="AH63" s="134"/>
      <c r="AI63" s="134"/>
      <c r="AJ63" s="134"/>
      <c r="AK63" s="134"/>
      <c r="AL63" s="134"/>
      <c r="AM63" s="134"/>
    </row>
    <row r="64" spans="1:39" ht="14.25" customHeight="1">
      <c r="A64" s="121"/>
      <c r="B64" s="123"/>
      <c r="C64" s="121"/>
      <c r="D64" s="121"/>
      <c r="E64" s="123"/>
      <c r="F64" s="121"/>
      <c r="G64" s="121"/>
      <c r="H64" s="121"/>
      <c r="I64" s="121"/>
      <c r="J64" s="121"/>
      <c r="K64" s="141" t="s">
        <v>1492</v>
      </c>
      <c r="M64" s="121"/>
      <c r="N64" s="122"/>
      <c r="O64" s="121"/>
      <c r="U64" s="134"/>
      <c r="V64" s="134"/>
      <c r="W64" s="134"/>
      <c r="X64" s="134"/>
      <c r="Y64" s="134"/>
      <c r="Z64" s="134"/>
      <c r="AA64" s="134"/>
      <c r="AB64" s="134"/>
      <c r="AC64" s="134"/>
      <c r="AD64" s="134"/>
      <c r="AF64" s="134"/>
      <c r="AG64" s="134"/>
      <c r="AH64" s="134"/>
      <c r="AI64" s="134"/>
      <c r="AJ64" s="134"/>
      <c r="AK64" s="134"/>
      <c r="AL64" s="134"/>
      <c r="AM64" s="134"/>
    </row>
    <row r="65" spans="1:39" ht="14.25" customHeight="1">
      <c r="A65" s="121"/>
      <c r="B65" s="123"/>
      <c r="C65" s="121"/>
      <c r="D65" s="121"/>
      <c r="E65" s="123"/>
      <c r="F65" s="121"/>
      <c r="G65" s="121"/>
      <c r="H65" s="121"/>
      <c r="I65" s="121"/>
      <c r="J65" s="121"/>
      <c r="K65" s="141" t="s">
        <v>222</v>
      </c>
      <c r="M65" s="121"/>
      <c r="N65" s="122"/>
      <c r="O65" s="121"/>
      <c r="U65" s="134"/>
      <c r="V65" s="134"/>
      <c r="W65" s="134"/>
      <c r="X65" s="134"/>
      <c r="Y65" s="134"/>
      <c r="Z65" s="134"/>
      <c r="AA65" s="134"/>
      <c r="AB65" s="134"/>
      <c r="AC65" s="134"/>
      <c r="AD65" s="134"/>
      <c r="AF65" s="134"/>
      <c r="AG65" s="134"/>
      <c r="AH65" s="134"/>
      <c r="AI65" s="134"/>
      <c r="AJ65" s="134"/>
      <c r="AK65" s="134"/>
      <c r="AL65" s="134"/>
      <c r="AM65" s="134"/>
    </row>
    <row r="66" spans="1:39" ht="14.25" customHeight="1">
      <c r="A66" s="121"/>
      <c r="B66" s="123"/>
      <c r="C66" s="121"/>
      <c r="D66" s="121"/>
      <c r="E66" s="123"/>
      <c r="F66" s="121"/>
      <c r="G66" s="121"/>
      <c r="H66" s="121"/>
      <c r="I66" s="121"/>
      <c r="J66" s="121"/>
      <c r="K66" s="141" t="s">
        <v>252</v>
      </c>
      <c r="M66" s="121"/>
      <c r="N66" s="122"/>
      <c r="O66" s="121"/>
      <c r="U66" s="134"/>
      <c r="V66" s="134"/>
      <c r="W66" s="134"/>
      <c r="X66" s="134"/>
      <c r="Y66" s="134"/>
      <c r="Z66" s="134"/>
      <c r="AA66" s="134"/>
      <c r="AB66" s="134"/>
      <c r="AC66" s="134"/>
      <c r="AD66" s="134"/>
      <c r="AE66" s="134"/>
      <c r="AF66" s="134"/>
      <c r="AG66" s="134"/>
      <c r="AH66" s="134"/>
      <c r="AI66" s="134"/>
      <c r="AJ66" s="134"/>
      <c r="AK66" s="134"/>
      <c r="AL66" s="134"/>
      <c r="AM66" s="134"/>
    </row>
    <row r="67" spans="1:39" ht="14.25" customHeight="1">
      <c r="A67" s="121"/>
      <c r="B67" s="123"/>
      <c r="C67" s="121"/>
      <c r="D67" s="121"/>
      <c r="E67" s="123"/>
      <c r="F67" s="121"/>
      <c r="G67" s="121"/>
      <c r="H67" s="121"/>
      <c r="I67" s="121"/>
      <c r="J67" s="121"/>
      <c r="K67" s="141" t="s">
        <v>1493</v>
      </c>
      <c r="M67" s="121"/>
      <c r="N67" s="122"/>
      <c r="O67" s="121"/>
      <c r="U67" s="134"/>
      <c r="V67" s="134"/>
      <c r="W67" s="134"/>
      <c r="X67" s="134"/>
      <c r="Y67" s="134"/>
      <c r="Z67" s="134"/>
      <c r="AA67" s="134"/>
      <c r="AB67" s="134"/>
      <c r="AC67" s="134"/>
      <c r="AD67" s="134"/>
      <c r="AE67" s="134"/>
      <c r="AF67" s="134"/>
      <c r="AG67" s="134"/>
      <c r="AH67" s="134"/>
      <c r="AI67" s="134"/>
      <c r="AJ67" s="134"/>
      <c r="AK67" s="134"/>
      <c r="AL67" s="134"/>
      <c r="AM67" s="134"/>
    </row>
    <row r="68" spans="1:39" ht="14.25" customHeight="1">
      <c r="A68" s="121"/>
      <c r="B68" s="123"/>
      <c r="C68" s="121"/>
      <c r="D68" s="121"/>
      <c r="E68" s="123"/>
      <c r="F68" s="121"/>
      <c r="G68" s="121"/>
      <c r="H68" s="121"/>
      <c r="I68" s="121"/>
      <c r="J68" s="121"/>
      <c r="K68" s="141" t="s">
        <v>1494</v>
      </c>
      <c r="M68" s="121"/>
      <c r="N68" s="122"/>
      <c r="O68" s="121"/>
      <c r="U68" s="134"/>
      <c r="V68" s="134"/>
      <c r="W68" s="134"/>
      <c r="X68" s="134"/>
      <c r="Y68" s="134"/>
      <c r="Z68" s="134"/>
      <c r="AA68" s="134"/>
      <c r="AB68" s="134"/>
      <c r="AC68" s="134"/>
      <c r="AD68" s="134"/>
      <c r="AF68" s="134"/>
      <c r="AG68" s="134"/>
      <c r="AH68" s="134"/>
      <c r="AI68" s="134"/>
      <c r="AJ68" s="134"/>
      <c r="AK68" s="134"/>
      <c r="AL68" s="134"/>
      <c r="AM68" s="134"/>
    </row>
    <row r="69" spans="1:39" ht="14.25" customHeight="1">
      <c r="A69" s="121"/>
      <c r="B69" s="123"/>
      <c r="C69" s="121"/>
      <c r="D69" s="121"/>
      <c r="E69" s="123"/>
      <c r="F69" s="121"/>
      <c r="G69" s="121"/>
      <c r="H69" s="121"/>
      <c r="I69" s="121"/>
      <c r="J69" s="121"/>
      <c r="K69" s="141" t="s">
        <v>1495</v>
      </c>
      <c r="M69" s="121"/>
      <c r="N69" s="122"/>
      <c r="O69" s="121"/>
      <c r="U69" s="134"/>
      <c r="V69" s="134"/>
      <c r="W69" s="134"/>
      <c r="X69" s="134"/>
      <c r="Y69" s="134"/>
      <c r="Z69" s="134"/>
      <c r="AA69" s="134"/>
      <c r="AB69" s="134"/>
      <c r="AC69" s="134"/>
      <c r="AD69" s="134"/>
      <c r="AE69" s="134"/>
      <c r="AF69" s="134"/>
      <c r="AG69" s="134"/>
      <c r="AH69" s="134"/>
      <c r="AI69" s="134"/>
      <c r="AJ69" s="134"/>
      <c r="AK69" s="134"/>
      <c r="AL69" s="134"/>
      <c r="AM69" s="134"/>
    </row>
    <row r="70" spans="1:39" ht="14.25" customHeight="1">
      <c r="A70" s="121"/>
      <c r="B70" s="123"/>
      <c r="C70" s="121"/>
      <c r="D70" s="121"/>
      <c r="E70" s="123"/>
      <c r="F70" s="121"/>
      <c r="G70" s="121"/>
      <c r="H70" s="121"/>
      <c r="I70" s="121"/>
      <c r="J70" s="121"/>
      <c r="K70" s="141" t="s">
        <v>1496</v>
      </c>
      <c r="M70" s="121"/>
      <c r="N70" s="122"/>
      <c r="O70" s="121"/>
    </row>
    <row r="71" spans="1:39" ht="14.25" customHeight="1">
      <c r="A71" s="121"/>
      <c r="B71" s="123"/>
      <c r="C71" s="121"/>
      <c r="D71" s="121"/>
      <c r="E71" s="123"/>
      <c r="F71" s="121"/>
      <c r="G71" s="121"/>
      <c r="H71" s="121"/>
      <c r="I71" s="121"/>
      <c r="J71" s="121"/>
      <c r="K71" s="141" t="s">
        <v>122</v>
      </c>
      <c r="M71" s="121"/>
      <c r="N71" s="122"/>
      <c r="O71" s="121"/>
      <c r="AE71" s="134"/>
    </row>
    <row r="72" spans="1:39" ht="14.25" customHeight="1">
      <c r="A72" s="121"/>
      <c r="B72" s="123"/>
      <c r="C72" s="121"/>
      <c r="D72" s="121"/>
      <c r="E72" s="123"/>
      <c r="F72" s="121"/>
      <c r="G72" s="121"/>
      <c r="H72" s="121"/>
      <c r="I72" s="121"/>
      <c r="J72" s="121"/>
      <c r="K72" s="141" t="s">
        <v>232</v>
      </c>
      <c r="M72" s="121"/>
      <c r="N72" s="122"/>
      <c r="O72" s="121"/>
      <c r="AE72" s="134"/>
    </row>
    <row r="73" spans="1:39" ht="14.25" customHeight="1">
      <c r="K73" s="146" t="s">
        <v>1497</v>
      </c>
      <c r="AE73" s="134"/>
    </row>
    <row r="74" spans="1:39" ht="14.25" customHeight="1">
      <c r="A74" s="121"/>
      <c r="B74" s="123"/>
      <c r="C74" s="121"/>
      <c r="D74" s="121"/>
      <c r="E74" s="123"/>
      <c r="F74" s="121"/>
      <c r="G74" s="121"/>
      <c r="H74" s="121"/>
      <c r="I74" s="121"/>
      <c r="J74" s="121"/>
      <c r="K74" s="141" t="s">
        <v>1498</v>
      </c>
      <c r="M74" s="121"/>
      <c r="N74" s="122"/>
      <c r="O74" s="121"/>
      <c r="AE74" s="134"/>
    </row>
    <row r="75" spans="1:39" ht="14.25" customHeight="1">
      <c r="K75" s="141" t="s">
        <v>204</v>
      </c>
    </row>
    <row r="76" spans="1:39" ht="14.25" customHeight="1">
      <c r="K76" s="141" t="s">
        <v>155</v>
      </c>
    </row>
    <row r="77" spans="1:39" ht="14.25" customHeight="1">
      <c r="A77" s="121"/>
      <c r="B77" s="123"/>
      <c r="C77" s="121"/>
      <c r="D77" s="121"/>
      <c r="E77" s="123"/>
      <c r="F77" s="121"/>
      <c r="G77" s="121"/>
      <c r="H77" s="121"/>
      <c r="I77" s="121"/>
      <c r="J77" s="121"/>
      <c r="K77" s="146" t="s">
        <v>1499</v>
      </c>
      <c r="M77" s="121"/>
      <c r="N77" s="121"/>
      <c r="O77" s="121"/>
      <c r="P77" s="121"/>
    </row>
    <row r="78" spans="1:39" ht="14.25" customHeight="1">
      <c r="K78" s="141" t="s">
        <v>128</v>
      </c>
    </row>
    <row r="79" spans="1:39" ht="14.25" customHeight="1">
      <c r="K79" s="141" t="s">
        <v>117</v>
      </c>
    </row>
    <row r="80" spans="1:39" ht="14.25" customHeight="1">
      <c r="K80" s="141" t="s">
        <v>225</v>
      </c>
    </row>
    <row r="81" spans="11:11" ht="14.25" customHeight="1">
      <c r="K81" s="141" t="s">
        <v>274</v>
      </c>
    </row>
    <row r="82" spans="11:11" ht="14.25" customHeight="1">
      <c r="K82" s="141" t="s">
        <v>1500</v>
      </c>
    </row>
    <row r="83" spans="11:11" ht="14.25" customHeight="1">
      <c r="K83" s="112" t="s">
        <v>259</v>
      </c>
    </row>
    <row r="84" spans="11:11" ht="14.25" customHeight="1">
      <c r="K84" s="141" t="s">
        <v>1501</v>
      </c>
    </row>
    <row r="85" spans="11:11" ht="14.25" customHeight="1">
      <c r="K85" s="141" t="s">
        <v>1502</v>
      </c>
    </row>
    <row r="86" spans="11:11" ht="14.25" customHeight="1">
      <c r="K86" s="141" t="s">
        <v>224</v>
      </c>
    </row>
    <row r="87" spans="11:11" ht="14.25" customHeight="1">
      <c r="K87" s="141" t="s">
        <v>152</v>
      </c>
    </row>
    <row r="88" spans="11:11" ht="14.25" customHeight="1">
      <c r="K88" s="141" t="s">
        <v>106</v>
      </c>
    </row>
    <row r="89" spans="11:11" ht="14.25" customHeight="1">
      <c r="K89" s="141" t="s">
        <v>219</v>
      </c>
    </row>
    <row r="90" spans="11:11" ht="14.25" customHeight="1">
      <c r="K90" s="141" t="s">
        <v>1503</v>
      </c>
    </row>
    <row r="91" spans="11:11" ht="14.25" customHeight="1">
      <c r="K91" s="146" t="s">
        <v>125</v>
      </c>
    </row>
    <row r="92" spans="11:11" ht="14.25" customHeight="1">
      <c r="K92" s="146" t="s">
        <v>1504</v>
      </c>
    </row>
    <row r="93" spans="11:11" ht="14.25" customHeight="1">
      <c r="K93" s="149"/>
    </row>
    <row r="94" spans="11:11" ht="14.25" customHeight="1">
      <c r="K94" s="150"/>
    </row>
    <row r="95" spans="11:11" ht="14.25" customHeight="1">
      <c r="K95" s="150"/>
    </row>
    <row r="96" spans="11:11"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autoFilter ref="A1:P94" xr:uid="{4872D9F9-11BE-41EA-B1D2-E77CE6065699}">
    <sortState xmlns:xlrd2="http://schemas.microsoft.com/office/spreadsheetml/2017/richdata2" ref="A2:P94">
      <sortCondition ref="K1:K94"/>
    </sortState>
  </autoFilter>
  <sortState xmlns:xlrd2="http://schemas.microsoft.com/office/spreadsheetml/2017/richdata2" ref="P2:P1009">
    <sortCondition ref="P1:P1009"/>
  </sortState>
  <dataValidations count="2">
    <dataValidation type="list" allowBlank="1" showErrorMessage="1" sqref="X3:X11 X21:X24" xr:uid="{B132FD85-0544-4952-862B-B3205E773C4F}">
      <formula1>$D$1:$D$9</formula1>
      <formula2>0</formula2>
    </dataValidation>
    <dataValidation type="list" allowBlank="1" showErrorMessage="1" sqref="E20:E23" xr:uid="{F3DAB8CD-1D09-4387-B3E2-339826B237E4}">
      <formula1>$E$1:$E$9</formula1>
      <formula2>0</formula2>
    </dataValidation>
  </dataValidations>
  <pageMargins left="0.78749999999999998" right="0.78749999999999998" top="1.05277777777778" bottom="1.05277777777778" header="0.78749999999999998" footer="0.78749999999999998"/>
  <pageSetup paperSize="9" orientation="portrait" horizontalDpi="300" verticalDpi="300" r:id="rId1"/>
  <headerFooter>
    <oddHeader>&amp;C&amp;"Times New Roman,Normal"&amp;12&amp;A</oddHeader>
    <oddFooter>&amp;C&amp;"Times New Roman,Normal"&amp;12Página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E8AAD53D957193499A95B0822EE92604" ma:contentTypeVersion="4" ma:contentTypeDescription="Crear nuevo documento." ma:contentTypeScope="" ma:versionID="33b02bf87a1dd6f4b3a4b5e0f725ed7a">
  <xsd:schema xmlns:xsd="http://www.w3.org/2001/XMLSchema" xmlns:xs="http://www.w3.org/2001/XMLSchema" xmlns:p="http://schemas.microsoft.com/office/2006/metadata/properties" xmlns:ns2="b848449e-c9d3-4969-a575-ff0d96471e4b" xmlns:ns3="ac8deb47-86bc-4260-8fcd-a6158e6e95f4" targetNamespace="http://schemas.microsoft.com/office/2006/metadata/properties" ma:root="true" ma:fieldsID="f6d66165c6d3d4cf8e0bc57ff34d5fa9" ns2:_="" ns3:_="">
    <xsd:import namespace="b848449e-c9d3-4969-a575-ff0d96471e4b"/>
    <xsd:import namespace="ac8deb47-86bc-4260-8fcd-a6158e6e9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48449e-c9d3-4969-a575-ff0d96471e4b"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c8deb47-86bc-4260-8fcd-a6158e6e9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DD4440B-4C80-4C32-9F57-91DE6C9E5EE1}">
  <ds:schemaRefs>
    <ds:schemaRef ds:uri="http://schemas.microsoft.com/sharepoint/v3/contenttype/forms"/>
  </ds:schemaRefs>
</ds:datastoreItem>
</file>

<file path=customXml/itemProps2.xml><?xml version="1.0" encoding="utf-8"?>
<ds:datastoreItem xmlns:ds="http://schemas.openxmlformats.org/officeDocument/2006/customXml" ds:itemID="{FB107227-9264-4642-BB81-3F636AAD07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48449e-c9d3-4969-a575-ff0d96471e4b"/>
    <ds:schemaRef ds:uri="ac8deb47-86bc-4260-8fcd-a6158e6e9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A1D8082-EA56-4792-B5E0-F696985A76E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BASE</vt:lpstr>
      <vt:lpstr>BASE 2022</vt:lpstr>
      <vt:lpstr>Direccionador UE</vt:lpstr>
      <vt:lpstr>TD Informes</vt:lpstr>
      <vt:lpstr>Direccionador UD</vt:lpstr>
      <vt:lpstr>Direccionador UP</vt:lpstr>
      <vt:lpstr>Direccionador A.Juridica</vt:lpstr>
      <vt:lpstr>FILTROS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Camilo Andres Díaz</dc:creator>
  <cp:keywords/>
  <dc:description/>
  <cp:lastModifiedBy>Fabian Gutierrez</cp:lastModifiedBy>
  <cp:revision/>
  <dcterms:created xsi:type="dcterms:W3CDTF">2022-05-13T19:41:18Z</dcterms:created>
  <dcterms:modified xsi:type="dcterms:W3CDTF">2022-11-11T13:16:41Z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0x010100E8AAD53D957193499A95B0822EE92604</vt:lpwstr>
  </property>
  <property fmtid="{D5CDD505-2E9C-101B-9397-08002B2CF9AE}" pid="3" name="WorkbookGuid">
    <vt:lpwstr>31a82e8b-7382-4f03-8fe4-cf3f2b8531ba</vt:lpwstr>
  </property>
</Properties>
</file>