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Asistencias" sheetId="2" r:id="rId5"/>
    <sheet state="visible" name="Calificaciones" sheetId="3" r:id="rId6"/>
    <sheet state="visible" name="Estados" sheetId="4" r:id="rId7"/>
    <sheet state="visible" name="auxiliar" sheetId="5" r:id="rId8"/>
    <sheet state="visible" name="ejemplo_funciones" sheetId="6" r:id="rId9"/>
  </sheets>
  <definedNames>
    <definedName name="data">datos!$A$2:$AF$61</definedName>
    <definedName name="comisiones">datos!$A$2:$A$61</definedName>
    <definedName name="instructores">datos!$B$2:$B$61</definedName>
    <definedName name="fechas">auxiliar!$I$3:$J$26</definedName>
  </definedNames>
  <calcPr/>
</workbook>
</file>

<file path=xl/sharedStrings.xml><?xml version="1.0" encoding="utf-8"?>
<sst xmlns="http://schemas.openxmlformats.org/spreadsheetml/2006/main" count="1162" uniqueCount="93">
  <si>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</si>
  <si>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</si>
  <si>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</si>
  <si>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</si>
  <si>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</si>
  <si>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</si>
  <si>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</si>
  <si>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</si>
  <si>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</si>
  <si>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</si>
  <si>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p_attendance</t>
  </si>
  <si>
    <t>weighted score</t>
  </si>
  <si>
    <t>exam1</t>
  </si>
  <si>
    <t>exam2</t>
  </si>
  <si>
    <t>practice</t>
  </si>
  <si>
    <t>Comision</t>
  </si>
  <si>
    <t>Mars</t>
  </si>
  <si>
    <t>Instructor</t>
  </si>
  <si>
    <t>SELECT A,C,D,E,U,V,W,X,Y,Z,AA,AB,AC,AD WHERE A = '</t>
  </si>
  <si>
    <t>FECHA</t>
  </si>
  <si>
    <t>DIA</t>
  </si>
  <si>
    <t>martes</t>
  </si>
  <si>
    <t>jueves</t>
  </si>
  <si>
    <t>id</t>
  </si>
  <si>
    <t>last_name</t>
  </si>
  <si>
    <t>first_name</t>
  </si>
  <si>
    <t>Mercury</t>
  </si>
  <si>
    <t>aprobado</t>
  </si>
  <si>
    <t>remedial exam ?</t>
  </si>
  <si>
    <t>status</t>
  </si>
  <si>
    <t>TABLA 1</t>
  </si>
  <si>
    <t>TABLA 4</t>
  </si>
  <si>
    <t>comision</t>
  </si>
  <si>
    <t>instructor</t>
  </si>
  <si>
    <t>dia1</t>
  </si>
  <si>
    <t>dia2</t>
  </si>
  <si>
    <t>inicio</t>
  </si>
  <si>
    <t>fin</t>
  </si>
  <si>
    <t>Dif</t>
  </si>
  <si>
    <t>dias laborables entre dos fechas</t>
  </si>
  <si>
    <t>miércoles</t>
  </si>
  <si>
    <t>viernes</t>
  </si>
  <si>
    <t>lunes</t>
  </si>
  <si>
    <t>TABLA 3</t>
  </si>
  <si>
    <t>TABLA 2</t>
  </si>
  <si>
    <t>sábado</t>
  </si>
  <si>
    <t>feriados</t>
  </si>
  <si>
    <t>domingo</t>
  </si>
  <si>
    <t>division</t>
  </si>
  <si>
    <t>Albert Smith</t>
  </si>
  <si>
    <t>Daniel Porth</t>
  </si>
  <si>
    <t>ARRAYFORMULA</t>
  </si>
  <si>
    <t>TRANSPOSE</t>
  </si>
  <si>
    <t>numero1</t>
  </si>
  <si>
    <t>numero2</t>
  </si>
  <si>
    <t xml:space="preserve"> numero1 +numero2</t>
  </si>
  <si>
    <t>SUMA()</t>
  </si>
  <si>
    <t>ARRAYFORMULA()</t>
  </si>
  <si>
    <t>numeros</t>
  </si>
  <si>
    <t>SEQUENCE</t>
  </si>
  <si>
    <t>QUERY</t>
  </si>
  <si>
    <t>Alumnos con nota &gt;= 6</t>
  </si>
  <si>
    <t>paso</t>
  </si>
  <si>
    <t>secuencia</t>
  </si>
  <si>
    <t>nombre</t>
  </si>
  <si>
    <t>apellido</t>
  </si>
  <si>
    <t>nota</t>
  </si>
  <si>
    <t>Arturo</t>
  </si>
  <si>
    <t>Albarran</t>
  </si>
  <si>
    <t>Monica</t>
  </si>
  <si>
    <t>Castillo</t>
  </si>
  <si>
    <t xml:space="preserve">Susie </t>
  </si>
  <si>
    <t>Gonzalez</t>
  </si>
  <si>
    <t>Federico</t>
  </si>
  <si>
    <t>Canto</t>
  </si>
  <si>
    <t>DIA.LAB</t>
  </si>
  <si>
    <t>fecha</t>
  </si>
  <si>
    <t>dia laborable próximo</t>
  </si>
  <si>
    <t>CONTAR.SI</t>
  </si>
  <si>
    <t>asistencia-15/04</t>
  </si>
  <si>
    <t>asistencia-17/04</t>
  </si>
  <si>
    <t>Total Asistencias</t>
  </si>
  <si>
    <t>P</t>
  </si>
  <si>
    <t>A</t>
  </si>
  <si>
    <t>hOY</t>
  </si>
  <si>
    <t>TEXTO</t>
  </si>
  <si>
    <t>SUMAPRODUCTO</t>
  </si>
  <si>
    <t>FILTER</t>
  </si>
  <si>
    <t>alumno</t>
  </si>
  <si>
    <t>nota1</t>
  </si>
  <si>
    <t>nota2</t>
  </si>
  <si>
    <t>promedio ponderado</t>
  </si>
  <si>
    <t>numeros &gt;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</si>
</sst>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d/m/yy"/>
    <numFmt numFmtId="166" formatCode="d/m/yyyy"/>
    <numFmt numFmtId="167" formatCode="d/M/yyyy"/>
    <numFmt numFmtId="168" formatCode="dd/mm/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8000"/>
      <name val="&quot;Google Sans Mono&quot;"/>
    </font>
    <font>
      <b/>
      <color rgb="FFFFFFFF"/>
      <name val="Calibri"/>
    </font>
    <font>
      <b/>
      <color theme="1"/>
      <name val="Calibri"/>
    </font>
    <font/>
    <font>
      <color theme="1"/>
      <name val="Calibri"/>
    </font>
    <font>
      <sz val="9.0"/>
      <color rgb="FF000000"/>
      <name val="&quot;Google Sans Mono&quot;"/>
    </font>
    <font>
      <b/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</fills>
  <borders count="1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741B47"/>
      </bottom>
    </border>
    <border>
      <right style="thin">
        <color rgb="FF741B47"/>
      </right>
    </border>
    <border>
      <right style="thin">
        <color rgb="FF741B47"/>
      </right>
      <bottom style="thin">
        <color rgb="FF741B47"/>
      </bottom>
    </border>
    <border>
      <left style="thin">
        <color rgb="FF741B47"/>
      </left>
      <right style="thin">
        <color rgb="FF741B47"/>
      </right>
      <bottom style="thin">
        <color rgb="FF741B4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1" fillId="0" fontId="2" numFmtId="2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0" fillId="0" fontId="1" numFmtId="10" xfId="0" applyFont="1" applyNumberFormat="1"/>
    <xf borderId="3" fillId="0" fontId="2" numFmtId="10" xfId="0" applyAlignment="1" applyBorder="1" applyFont="1" applyNumberFormat="1">
      <alignment horizontal="right" vertical="bottom"/>
    </xf>
    <xf borderId="4" fillId="2" fontId="2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 vertical="bottom"/>
    </xf>
    <xf borderId="5" fillId="2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0" fillId="3" fontId="3" numFmtId="0" xfId="0" applyAlignment="1" applyFill="1" applyFont="1">
      <alignment readingOrder="0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7" fillId="4" fontId="4" numFmtId="0" xfId="0" applyAlignment="1" applyBorder="1" applyFill="1" applyFont="1">
      <alignment vertical="bottom"/>
    </xf>
    <xf borderId="4" fillId="0" fontId="2" numFmtId="164" xfId="0" applyAlignment="1" applyBorder="1" applyFont="1" applyNumberFormat="1">
      <alignment vertical="bottom"/>
    </xf>
    <xf borderId="9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0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5" fontId="4" numFmtId="0" xfId="0" applyAlignment="1" applyFill="1" applyFont="1">
      <alignment horizontal="center" vertical="bottom"/>
    </xf>
    <xf borderId="11" fillId="0" fontId="5" numFmtId="0" xfId="0" applyAlignment="1" applyBorder="1" applyFont="1">
      <alignment vertical="bottom"/>
    </xf>
    <xf borderId="12" fillId="0" fontId="6" numFmtId="0" xfId="0" applyBorder="1" applyFont="1"/>
    <xf borderId="11" fillId="0" fontId="5" numFmtId="0" xfId="0" applyAlignment="1" applyBorder="1" applyFont="1">
      <alignment readingOrder="0" vertical="bottom"/>
    </xf>
    <xf borderId="2" fillId="0" fontId="6" numFmtId="0" xfId="0" applyBorder="1" applyFont="1"/>
    <xf borderId="5" fillId="0" fontId="7" numFmtId="0" xfId="0" applyAlignment="1" applyBorder="1" applyFont="1">
      <alignment readingOrder="0" vertical="bottom"/>
    </xf>
    <xf borderId="6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 vertical="bottom"/>
    </xf>
    <xf borderId="13" fillId="0" fontId="7" numFmtId="0" xfId="0" applyAlignment="1" applyBorder="1" applyFont="1">
      <alignment shrinkToFit="0" vertical="bottom" wrapText="0"/>
    </xf>
    <xf borderId="6" fillId="0" fontId="6" numFmtId="0" xfId="0" applyBorder="1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5" fillId="0" fontId="7" numFmtId="164" xfId="0" applyAlignment="1" applyBorder="1" applyFont="1" applyNumberFormat="1">
      <alignment horizontal="right" vertical="bottom"/>
    </xf>
    <xf borderId="0" fillId="3" fontId="8" numFmtId="164" xfId="0" applyAlignment="1" applyFont="1" applyNumberFormat="1">
      <alignment readingOrder="0"/>
    </xf>
    <xf borderId="0" fillId="0" fontId="1" numFmtId="164" xfId="0" applyFont="1" applyNumberFormat="1"/>
    <xf borderId="0" fillId="0" fontId="9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5" fillId="0" fontId="7" numFmtId="167" xfId="0" applyAlignment="1" applyBorder="1" applyFont="1" applyNumberFormat="1">
      <alignment horizontal="right" vertical="bottom"/>
    </xf>
    <xf borderId="5" fillId="0" fontId="2" numFmtId="167" xfId="0" applyAlignment="1" applyBorder="1" applyFont="1" applyNumberFormat="1">
      <alignment vertical="bottom"/>
    </xf>
    <xf borderId="0" fillId="6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6" fontId="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14" xfId="0" applyFont="1" applyNumberFormat="1"/>
    <xf borderId="0" fillId="6" fontId="2" numFmtId="0" xfId="0" applyAlignment="1" applyFont="1">
      <alignment readingOrder="0" vertical="bottom"/>
    </xf>
    <xf borderId="0" fillId="0" fontId="1" numFmtId="168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.25"/>
    <col customWidth="1" min="8" max="16" width="2.75"/>
    <col customWidth="1" min="17" max="17" width="3.63"/>
    <col customWidth="1" min="18" max="19" width="6.0"/>
    <col customWidth="1" min="20" max="20" width="6.88"/>
    <col customWidth="1" min="21" max="29" width="6.13"/>
    <col customWidth="1" min="30" max="30" width="7.13"/>
    <col customWidth="1" min="31" max="31" width="11.13"/>
    <col customWidth="1" min="32" max="32" width="12.25"/>
    <col customWidth="1" min="33" max="34" width="6.63"/>
    <col customWidth="1" min="35" max="35" width="6.88"/>
  </cols>
  <sheetData>
    <row r="1">
      <c r="A1" s="1" t="str">
        <f>IFERROR(__xludf.DUMMYFUNCTION("{IMPORTRANGE(""1Km2NCtxloMBMuxFEXvgoxrc6kzRDj_nZ0Em8ZOlI_go"",""Mars!A1:T31"");IMPORTRANGE(""1Km2NCtxloMBMuxFEXvgoxrc6kzRDj_nZ0Em8ZOlI_go"",""Mercury!A2:T31"")}"),"comision")</f>
        <v>comision</v>
      </c>
      <c r="B1" s="1" t="str">
        <f>IFERROR(__xludf.DUMMYFUNCTION("""COMPUTED_VALUE"""),"instructor")</f>
        <v>instructor</v>
      </c>
      <c r="C1" s="1" t="str">
        <f>IFERROR(__xludf.DUMMYFUNCTION("""COMPUTED_VALUE"""),"id")</f>
        <v>id</v>
      </c>
      <c r="D1" s="1" t="str">
        <f>IFERROR(__xludf.DUMMYFUNCTION("""COMPUTED_VALUE"""),"last_name")</f>
        <v>last_name</v>
      </c>
      <c r="E1" s="1" t="str">
        <f>IFERROR(__xludf.DUMMYFUNCTION("""COMPUTED_VALUE"""),"first_name")</f>
        <v>first_name</v>
      </c>
      <c r="F1" s="1" t="str">
        <f>IFERROR(__xludf.DUMMYFUNCTION("""COMPUTED_VALUE"""),"email")</f>
        <v>email</v>
      </c>
      <c r="G1" s="1" t="str">
        <f>IFERROR(__xludf.DUMMYFUNCTION("""COMPUTED_VALUE"""),"gender")</f>
        <v>gender</v>
      </c>
      <c r="H1" s="1" t="str">
        <f>IFERROR(__xludf.DUMMYFUNCTION("""COMPUTED_VALUE"""),"c1")</f>
        <v>c1</v>
      </c>
      <c r="I1" s="1" t="str">
        <f>IFERROR(__xludf.DUMMYFUNCTION("""COMPUTED_VALUE"""),"c2")</f>
        <v>c2</v>
      </c>
      <c r="J1" s="1" t="str">
        <f>IFERROR(__xludf.DUMMYFUNCTION("""COMPUTED_VALUE"""),"c3")</f>
        <v>c3</v>
      </c>
      <c r="K1" s="1" t="str">
        <f>IFERROR(__xludf.DUMMYFUNCTION("""COMPUTED_VALUE"""),"c4")</f>
        <v>c4</v>
      </c>
      <c r="L1" s="1" t="str">
        <f>IFERROR(__xludf.DUMMYFUNCTION("""COMPUTED_VALUE"""),"c5")</f>
        <v>c5</v>
      </c>
      <c r="M1" s="1" t="str">
        <f>IFERROR(__xludf.DUMMYFUNCTION("""COMPUTED_VALUE"""),"c6")</f>
        <v>c6</v>
      </c>
      <c r="N1" s="1" t="str">
        <f>IFERROR(__xludf.DUMMYFUNCTION("""COMPUTED_VALUE"""),"c7")</f>
        <v>c7</v>
      </c>
      <c r="O1" s="1" t="str">
        <f>IFERROR(__xludf.DUMMYFUNCTION("""COMPUTED_VALUE"""),"c8")</f>
        <v>c8</v>
      </c>
      <c r="P1" s="1" t="str">
        <f>IFERROR(__xludf.DUMMYFUNCTION("""COMPUTED_VALUE"""),"c9")</f>
        <v>c9</v>
      </c>
      <c r="Q1" s="1" t="str">
        <f>IFERROR(__xludf.DUMMYFUNCTION("""COMPUTED_VALUE"""),"c10")</f>
        <v>c10</v>
      </c>
      <c r="R1" s="1" t="str">
        <f>IFERROR(__xludf.DUMMYFUNCTION("""COMPUTED_VALUE"""),"exam1")</f>
        <v>exam1</v>
      </c>
      <c r="S1" s="1" t="str">
        <f>IFERROR(__xludf.DUMMYFUNCTION("""COMPUTED_VALUE"""),"exam2")</f>
        <v>exam2</v>
      </c>
      <c r="T1" s="1" t="str">
        <f>IFERROR(__xludf.DUMMYFUNCTION("""COMPUTED_VALUE"""),"practice")</f>
        <v>practice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3" t="s">
        <v>10</v>
      </c>
      <c r="AF1" s="4" t="s">
        <v>11</v>
      </c>
      <c r="AG1" s="5" t="s">
        <v>12</v>
      </c>
      <c r="AH1" s="5" t="s">
        <v>13</v>
      </c>
      <c r="AI1" s="5" t="s">
        <v>14</v>
      </c>
    </row>
    <row r="2">
      <c r="A2" s="1" t="str">
        <f>IFERROR(__xludf.DUMMYFUNCTION("""COMPUTED_VALUE"""),"Mars")</f>
        <v>Mars</v>
      </c>
      <c r="B2" s="1" t="str">
        <f>IFERROR(__xludf.DUMMYFUNCTION("""COMPUTED_VALUE"""),"Albert Smith")</f>
        <v>Albert Smith</v>
      </c>
      <c r="C2" s="1" t="str">
        <f>IFERROR(__xludf.DUMMYFUNCTION("""COMPUTED_VALUE"""),"L-65379")</f>
        <v>L-65379</v>
      </c>
      <c r="D2" s="1" t="str">
        <f>IFERROR(__xludf.DUMMYFUNCTION("""COMPUTED_VALUE"""),"Beddows")</f>
        <v>Beddows</v>
      </c>
      <c r="E2" s="1" t="str">
        <f>IFERROR(__xludf.DUMMYFUNCTION("""COMPUTED_VALUE"""),"Sara")</f>
        <v>Sara</v>
      </c>
      <c r="F2" s="1" t="str">
        <f>IFERROR(__xludf.DUMMYFUNCTION("""COMPUTED_VALUE"""),"sbeddows0@ucoz.com")</f>
        <v>sbeddows0@ucoz.com</v>
      </c>
      <c r="G2" s="1" t="str">
        <f>IFERROR(__xludf.DUMMYFUNCTION("""COMPUTED_VALUE"""),"F")</f>
        <v>F</v>
      </c>
      <c r="H2" s="1" t="str">
        <f>IFERROR(__xludf.DUMMYFUNCTION("""COMPUTED_VALUE"""),"P")</f>
        <v>P</v>
      </c>
      <c r="I2" s="1" t="str">
        <f>IFERROR(__xludf.DUMMYFUNCTION("""COMPUTED_VALUE"""),"P")</f>
        <v>P</v>
      </c>
      <c r="J2" s="1" t="str">
        <f>IFERROR(__xludf.DUMMYFUNCTION("""COMPUTED_VALUE"""),"P")</f>
        <v>P</v>
      </c>
      <c r="K2" s="1" t="str">
        <f>IFERROR(__xludf.DUMMYFUNCTION("""COMPUTED_VALUE"""),"P")</f>
        <v>P</v>
      </c>
      <c r="L2" s="1" t="str">
        <f>IFERROR(__xludf.DUMMYFUNCTION("""COMPUTED_VALUE"""),"P")</f>
        <v>P</v>
      </c>
      <c r="M2" s="1" t="str">
        <f>IFERROR(__xludf.DUMMYFUNCTION("""COMPUTED_VALUE"""),"P")</f>
        <v>P</v>
      </c>
      <c r="N2" s="1" t="str">
        <f>IFERROR(__xludf.DUMMYFUNCTION("""COMPUTED_VALUE"""),"P")</f>
        <v>P</v>
      </c>
      <c r="O2" s="1" t="str">
        <f>IFERROR(__xludf.DUMMYFUNCTION("""COMPUTED_VALUE"""),"P")</f>
        <v>P</v>
      </c>
      <c r="P2" s="1" t="str">
        <f>IFERROR(__xludf.DUMMYFUNCTION("""COMPUTED_VALUE"""),"P")</f>
        <v>P</v>
      </c>
      <c r="Q2" s="1" t="str">
        <f>IFERROR(__xludf.DUMMYFUNCTION("""COMPUTED_VALUE"""),"P")</f>
        <v>P</v>
      </c>
      <c r="R2" s="1">
        <f>IFERROR(__xludf.DUMMYFUNCTION("""COMPUTED_VALUE"""),10.0)</f>
        <v>10</v>
      </c>
      <c r="S2" s="1">
        <f>IFERROR(__xludf.DUMMYFUNCTION("""COMPUTED_VALUE"""),8.0)</f>
        <v>8</v>
      </c>
      <c r="T2" s="1">
        <f>IFERROR(__xludf.DUMMYFUNCTION("""COMPUTED_VALUE"""),6.0)</f>
        <v>6</v>
      </c>
      <c r="U2" s="1" t="b">
        <f t="array" ref="U2:U61">IF(H2:H61 = "P",TRUE(),FALSE())</f>
        <v>1</v>
      </c>
      <c r="V2" s="1" t="b">
        <f t="array" ref="V2:V61">IF(I2:I61 = "P",TRUE(),FALSE())</f>
        <v>1</v>
      </c>
      <c r="W2" s="1" t="b">
        <f t="array" ref="W2:W61">IF(J2:J61 = "P",TRUE(),FALSE())</f>
        <v>1</v>
      </c>
      <c r="X2" s="1" t="b">
        <f t="array" ref="X2:X61">IF(K2:K61 = "P",TRUE(),FALSE())</f>
        <v>1</v>
      </c>
      <c r="Y2" s="1" t="b">
        <f t="array" ref="Y2:Y61">IF(L2:L61 = "P",TRUE(),FALSE())</f>
        <v>1</v>
      </c>
      <c r="Z2" s="1" t="b">
        <f t="array" ref="Z2:Z61">IF(M2:M61 = "P",TRUE(),FALSE())</f>
        <v>1</v>
      </c>
      <c r="AA2" s="1" t="b">
        <f t="array" ref="AA2:AA61">IF(N2:N61 = "P",TRUE(),FALSE())</f>
        <v>1</v>
      </c>
      <c r="AB2" s="1" t="b">
        <f t="array" ref="AB2:AB61">IF(O2:O61 = "P",TRUE(),FALSE())</f>
        <v>1</v>
      </c>
      <c r="AC2" s="1" t="b">
        <f t="array" ref="AC2:AC61">IF(P2:P61 = "P",TRUE(),FALSE())</f>
        <v>1</v>
      </c>
      <c r="AD2" s="1" t="b">
        <f t="array" ref="AD2:AD61">IF(Q2:Q61 = "P",TRUE(),FALSE())</f>
        <v>1</v>
      </c>
      <c r="AE2" s="6">
        <f t="shared" ref="AE2:AE61" si="1">COUNTIF(U2:AD2,"TRUE")/COUNTA(U2:AD2)</f>
        <v>1</v>
      </c>
      <c r="AF2" s="1">
        <f t="shared" ref="AF2:AF61" si="2">SUMPRODUCT(R2:T2,$AG$2:$AI$2)</f>
        <v>7.4</v>
      </c>
      <c r="AG2" s="7">
        <v>0.2</v>
      </c>
      <c r="AH2" s="7">
        <v>0.3</v>
      </c>
      <c r="AI2" s="7">
        <v>0.5</v>
      </c>
    </row>
    <row r="3">
      <c r="A3" s="1" t="str">
        <f>IFERROR(__xludf.DUMMYFUNCTION("""COMPUTED_VALUE"""),"Mars")</f>
        <v>Mars</v>
      </c>
      <c r="B3" s="1" t="str">
        <f>IFERROR(__xludf.DUMMYFUNCTION("""COMPUTED_VALUE"""),"Albert Smith")</f>
        <v>Albert Smith</v>
      </c>
      <c r="C3" s="1" t="str">
        <f>IFERROR(__xludf.DUMMYFUNCTION("""COMPUTED_VALUE"""),"L-65380")</f>
        <v>L-65380</v>
      </c>
      <c r="D3" s="1" t="str">
        <f>IFERROR(__xludf.DUMMYFUNCTION("""COMPUTED_VALUE"""),"Ricciardello")</f>
        <v>Ricciardello</v>
      </c>
      <c r="E3" s="1" t="str">
        <f>IFERROR(__xludf.DUMMYFUNCTION("""COMPUTED_VALUE"""),"Gabbi")</f>
        <v>Gabbi</v>
      </c>
      <c r="F3" s="1" t="str">
        <f>IFERROR(__xludf.DUMMYFUNCTION("""COMPUTED_VALUE"""),"gricciardello1@opera.com")</f>
        <v>gricciardello1@opera.com</v>
      </c>
      <c r="G3" s="1" t="str">
        <f>IFERROR(__xludf.DUMMYFUNCTION("""COMPUTED_VALUE"""),"F")</f>
        <v>F</v>
      </c>
      <c r="H3" s="1" t="str">
        <f>IFERROR(__xludf.DUMMYFUNCTION("""COMPUTED_VALUE"""),"P")</f>
        <v>P</v>
      </c>
      <c r="I3" s="1" t="str">
        <f>IFERROR(__xludf.DUMMYFUNCTION("""COMPUTED_VALUE"""),"P")</f>
        <v>P</v>
      </c>
      <c r="J3" s="1" t="str">
        <f>IFERROR(__xludf.DUMMYFUNCTION("""COMPUTED_VALUE"""),"P")</f>
        <v>P</v>
      </c>
      <c r="K3" s="1" t="str">
        <f>IFERROR(__xludf.DUMMYFUNCTION("""COMPUTED_VALUE"""),"P")</f>
        <v>P</v>
      </c>
      <c r="L3" s="1" t="str">
        <f>IFERROR(__xludf.DUMMYFUNCTION("""COMPUTED_VALUE"""),"P")</f>
        <v>P</v>
      </c>
      <c r="M3" s="1" t="str">
        <f>IFERROR(__xludf.DUMMYFUNCTION("""COMPUTED_VALUE"""),"P")</f>
        <v>P</v>
      </c>
      <c r="N3" s="1" t="str">
        <f>IFERROR(__xludf.DUMMYFUNCTION("""COMPUTED_VALUE"""),"P")</f>
        <v>P</v>
      </c>
      <c r="O3" s="1" t="str">
        <f>IFERROR(__xludf.DUMMYFUNCTION("""COMPUTED_VALUE"""),"P")</f>
        <v>P</v>
      </c>
      <c r="P3" s="1" t="str">
        <f>IFERROR(__xludf.DUMMYFUNCTION("""COMPUTED_VALUE"""),"P")</f>
        <v>P</v>
      </c>
      <c r="Q3" s="1" t="str">
        <f>IFERROR(__xludf.DUMMYFUNCTION("""COMPUTED_VALUE"""),"P")</f>
        <v>P</v>
      </c>
      <c r="R3" s="1">
        <f>IFERROR(__xludf.DUMMYFUNCTION("""COMPUTED_VALUE"""),8.0)</f>
        <v>8</v>
      </c>
      <c r="S3" s="1">
        <f>IFERROR(__xludf.DUMMYFUNCTION("""COMPUTED_VALUE"""),8.0)</f>
        <v>8</v>
      </c>
      <c r="T3" s="1">
        <f>IFERROR(__xludf.DUMMYFUNCTION("""COMPUTED_VALUE"""),10.0)</f>
        <v>10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  <c r="AB3" s="1" t="b">
        <v>1</v>
      </c>
      <c r="AC3" s="1" t="b">
        <v>1</v>
      </c>
      <c r="AD3" s="1" t="b">
        <v>1</v>
      </c>
      <c r="AE3" s="6">
        <f t="shared" si="1"/>
        <v>1</v>
      </c>
      <c r="AF3" s="1">
        <f t="shared" si="2"/>
        <v>9</v>
      </c>
    </row>
    <row r="4">
      <c r="A4" s="1" t="str">
        <f>IFERROR(__xludf.DUMMYFUNCTION("""COMPUTED_VALUE"""),"Mars")</f>
        <v>Mars</v>
      </c>
      <c r="B4" s="1" t="str">
        <f>IFERROR(__xludf.DUMMYFUNCTION("""COMPUTED_VALUE"""),"Albert Smith")</f>
        <v>Albert Smith</v>
      </c>
      <c r="C4" s="1" t="str">
        <f>IFERROR(__xludf.DUMMYFUNCTION("""COMPUTED_VALUE"""),"L-65381")</f>
        <v>L-65381</v>
      </c>
      <c r="D4" s="1" t="str">
        <f>IFERROR(__xludf.DUMMYFUNCTION("""COMPUTED_VALUE"""),"Willets")</f>
        <v>Willets</v>
      </c>
      <c r="E4" s="1" t="str">
        <f>IFERROR(__xludf.DUMMYFUNCTION("""COMPUTED_VALUE"""),"Deanne")</f>
        <v>Deanne</v>
      </c>
      <c r="F4" s="1" t="str">
        <f>IFERROR(__xludf.DUMMYFUNCTION("""COMPUTED_VALUE"""),"dwillets2@odnoklassniki.ru")</f>
        <v>dwillets2@odnoklassniki.ru</v>
      </c>
      <c r="G4" s="1" t="str">
        <f>IFERROR(__xludf.DUMMYFUNCTION("""COMPUTED_VALUE"""),"F")</f>
        <v>F</v>
      </c>
      <c r="H4" s="1" t="str">
        <f>IFERROR(__xludf.DUMMYFUNCTION("""COMPUTED_VALUE"""),"P")</f>
        <v>P</v>
      </c>
      <c r="I4" s="1" t="str">
        <f>IFERROR(__xludf.DUMMYFUNCTION("""COMPUTED_VALUE"""),"P")</f>
        <v>P</v>
      </c>
      <c r="J4" s="1" t="str">
        <f>IFERROR(__xludf.DUMMYFUNCTION("""COMPUTED_VALUE"""),"P")</f>
        <v>P</v>
      </c>
      <c r="K4" s="1" t="str">
        <f>IFERROR(__xludf.DUMMYFUNCTION("""COMPUTED_VALUE"""),"P")</f>
        <v>P</v>
      </c>
      <c r="L4" s="1" t="str">
        <f>IFERROR(__xludf.DUMMYFUNCTION("""COMPUTED_VALUE"""),"P")</f>
        <v>P</v>
      </c>
      <c r="M4" s="1" t="str">
        <f>IFERROR(__xludf.DUMMYFUNCTION("""COMPUTED_VALUE"""),"P")</f>
        <v>P</v>
      </c>
      <c r="N4" s="1" t="str">
        <f>IFERROR(__xludf.DUMMYFUNCTION("""COMPUTED_VALUE"""),"P")</f>
        <v>P</v>
      </c>
      <c r="O4" s="1" t="str">
        <f>IFERROR(__xludf.DUMMYFUNCTION("""COMPUTED_VALUE"""),"P")</f>
        <v>P</v>
      </c>
      <c r="P4" s="1" t="str">
        <f>IFERROR(__xludf.DUMMYFUNCTION("""COMPUTED_VALUE"""),"P")</f>
        <v>P</v>
      </c>
      <c r="Q4" s="1"/>
      <c r="R4" s="1">
        <f>IFERROR(__xludf.DUMMYFUNCTION("""COMPUTED_VALUE"""),9.0)</f>
        <v>9</v>
      </c>
      <c r="S4" s="1">
        <f>IFERROR(__xludf.DUMMYFUNCTION("""COMPUTED_VALUE"""),5.0)</f>
        <v>5</v>
      </c>
      <c r="T4" s="1">
        <f>IFERROR(__xludf.DUMMYFUNCTION("""COMPUTED_VALUE"""),4.0)</f>
        <v>4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1</v>
      </c>
      <c r="AA4" s="1" t="b">
        <v>1</v>
      </c>
      <c r="AB4" s="1" t="b">
        <v>1</v>
      </c>
      <c r="AC4" s="1" t="b">
        <v>1</v>
      </c>
      <c r="AD4" s="1" t="b">
        <v>0</v>
      </c>
      <c r="AE4" s="6">
        <f t="shared" si="1"/>
        <v>0.9</v>
      </c>
      <c r="AF4" s="1">
        <f t="shared" si="2"/>
        <v>5.3</v>
      </c>
    </row>
    <row r="5">
      <c r="A5" s="1" t="str">
        <f>IFERROR(__xludf.DUMMYFUNCTION("""COMPUTED_VALUE"""),"Mars")</f>
        <v>Mars</v>
      </c>
      <c r="B5" s="1" t="str">
        <f>IFERROR(__xludf.DUMMYFUNCTION("""COMPUTED_VALUE"""),"Albert Smith")</f>
        <v>Albert Smith</v>
      </c>
      <c r="C5" s="1" t="str">
        <f>IFERROR(__xludf.DUMMYFUNCTION("""COMPUTED_VALUE"""),"L-65382")</f>
        <v>L-65382</v>
      </c>
      <c r="D5" s="1" t="str">
        <f>IFERROR(__xludf.DUMMYFUNCTION("""COMPUTED_VALUE"""),"Figura")</f>
        <v>Figura</v>
      </c>
      <c r="E5" s="1" t="str">
        <f>IFERROR(__xludf.DUMMYFUNCTION("""COMPUTED_VALUE"""),"Marlena")</f>
        <v>Marlena</v>
      </c>
      <c r="F5" s="1" t="str">
        <f>IFERROR(__xludf.DUMMYFUNCTION("""COMPUTED_VALUE"""),"mfigura3@feedburner.com")</f>
        <v>mfigura3@feedburner.com</v>
      </c>
      <c r="G5" s="1" t="str">
        <f>IFERROR(__xludf.DUMMYFUNCTION("""COMPUTED_VALUE"""),"F")</f>
        <v>F</v>
      </c>
      <c r="H5" s="1" t="str">
        <f>IFERROR(__xludf.DUMMYFUNCTION("""COMPUTED_VALUE"""),"P")</f>
        <v>P</v>
      </c>
      <c r="I5" s="1" t="str">
        <f>IFERROR(__xludf.DUMMYFUNCTION("""COMPUTED_VALUE"""),"P")</f>
        <v>P</v>
      </c>
      <c r="J5" s="1" t="str">
        <f>IFERROR(__xludf.DUMMYFUNCTION("""COMPUTED_VALUE"""),"P")</f>
        <v>P</v>
      </c>
      <c r="K5" s="1" t="str">
        <f>IFERROR(__xludf.DUMMYFUNCTION("""COMPUTED_VALUE"""),"P")</f>
        <v>P</v>
      </c>
      <c r="L5" s="1" t="str">
        <f>IFERROR(__xludf.DUMMYFUNCTION("""COMPUTED_VALUE"""),"P")</f>
        <v>P</v>
      </c>
      <c r="M5" s="1" t="str">
        <f>IFERROR(__xludf.DUMMYFUNCTION("""COMPUTED_VALUE"""),"P")</f>
        <v>P</v>
      </c>
      <c r="N5" s="1" t="str">
        <f>IFERROR(__xludf.DUMMYFUNCTION("""COMPUTED_VALUE"""),"P")</f>
        <v>P</v>
      </c>
      <c r="O5" s="1" t="str">
        <f>IFERROR(__xludf.DUMMYFUNCTION("""COMPUTED_VALUE"""),"P")</f>
        <v>P</v>
      </c>
      <c r="P5" s="1" t="str">
        <f>IFERROR(__xludf.DUMMYFUNCTION("""COMPUTED_VALUE"""),"P")</f>
        <v>P</v>
      </c>
      <c r="Q5" s="1" t="str">
        <f>IFERROR(__xludf.DUMMYFUNCTION("""COMPUTED_VALUE"""),"P")</f>
        <v>P</v>
      </c>
      <c r="R5" s="1">
        <f>IFERROR(__xludf.DUMMYFUNCTION("""COMPUTED_VALUE"""),9.0)</f>
        <v>9</v>
      </c>
      <c r="S5" s="1">
        <f>IFERROR(__xludf.DUMMYFUNCTION("""COMPUTED_VALUE"""),9.0)</f>
        <v>9</v>
      </c>
      <c r="T5" s="1">
        <f>IFERROR(__xludf.DUMMYFUNCTION("""COMPUTED_VALUE"""),6.0)</f>
        <v>6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  <c r="AB5" s="1" t="b">
        <v>1</v>
      </c>
      <c r="AC5" s="1" t="b">
        <v>1</v>
      </c>
      <c r="AD5" s="1" t="b">
        <v>1</v>
      </c>
      <c r="AE5" s="6">
        <f t="shared" si="1"/>
        <v>1</v>
      </c>
      <c r="AF5" s="1">
        <f t="shared" si="2"/>
        <v>7.5</v>
      </c>
    </row>
    <row r="6">
      <c r="A6" s="1" t="str">
        <f>IFERROR(__xludf.DUMMYFUNCTION("""COMPUTED_VALUE"""),"Mars")</f>
        <v>Mars</v>
      </c>
      <c r="B6" s="1" t="str">
        <f>IFERROR(__xludf.DUMMYFUNCTION("""COMPUTED_VALUE"""),"Albert Smith")</f>
        <v>Albert Smith</v>
      </c>
      <c r="C6" s="1" t="str">
        <f>IFERROR(__xludf.DUMMYFUNCTION("""COMPUTED_VALUE"""),"L-65383")</f>
        <v>L-65383</v>
      </c>
      <c r="D6" s="1" t="str">
        <f>IFERROR(__xludf.DUMMYFUNCTION("""COMPUTED_VALUE"""),"Yeowell")</f>
        <v>Yeowell</v>
      </c>
      <c r="E6" s="1" t="str">
        <f>IFERROR(__xludf.DUMMYFUNCTION("""COMPUTED_VALUE"""),"Pavel")</f>
        <v>Pavel</v>
      </c>
      <c r="F6" s="1" t="str">
        <f>IFERROR(__xludf.DUMMYFUNCTION("""COMPUTED_VALUE"""),"pyeowell4@list-manage.com")</f>
        <v>pyeowell4@list-manage.com</v>
      </c>
      <c r="G6" s="1" t="str">
        <f>IFERROR(__xludf.DUMMYFUNCTION("""COMPUTED_VALUE"""),"M")</f>
        <v>M</v>
      </c>
      <c r="H6" s="1" t="str">
        <f>IFERROR(__xludf.DUMMYFUNCTION("""COMPUTED_VALUE"""),"P")</f>
        <v>P</v>
      </c>
      <c r="I6" s="1" t="str">
        <f>IFERROR(__xludf.DUMMYFUNCTION("""COMPUTED_VALUE"""),"P")</f>
        <v>P</v>
      </c>
      <c r="J6" s="1" t="str">
        <f>IFERROR(__xludf.DUMMYFUNCTION("""COMPUTED_VALUE"""),"P")</f>
        <v>P</v>
      </c>
      <c r="K6" s="1" t="str">
        <f>IFERROR(__xludf.DUMMYFUNCTION("""COMPUTED_VALUE"""),"P")</f>
        <v>P</v>
      </c>
      <c r="L6" s="1"/>
      <c r="M6" s="1" t="str">
        <f>IFERROR(__xludf.DUMMYFUNCTION("""COMPUTED_VALUE"""),"P")</f>
        <v>P</v>
      </c>
      <c r="N6" s="1" t="str">
        <f>IFERROR(__xludf.DUMMYFUNCTION("""COMPUTED_VALUE"""),"P")</f>
        <v>P</v>
      </c>
      <c r="O6" s="1" t="str">
        <f>IFERROR(__xludf.DUMMYFUNCTION("""COMPUTED_VALUE"""),"P")</f>
        <v>P</v>
      </c>
      <c r="P6" s="1" t="str">
        <f>IFERROR(__xludf.DUMMYFUNCTION("""COMPUTED_VALUE"""),"P")</f>
        <v>P</v>
      </c>
      <c r="Q6" s="1" t="str">
        <f>IFERROR(__xludf.DUMMYFUNCTION("""COMPUTED_VALUE"""),"P")</f>
        <v>P</v>
      </c>
      <c r="R6" s="1">
        <f>IFERROR(__xludf.DUMMYFUNCTION("""COMPUTED_VALUE"""),3.0)</f>
        <v>3</v>
      </c>
      <c r="S6" s="1">
        <f>IFERROR(__xludf.DUMMYFUNCTION("""COMPUTED_VALUE"""),4.0)</f>
        <v>4</v>
      </c>
      <c r="T6" s="1">
        <f>IFERROR(__xludf.DUMMYFUNCTION("""COMPUTED_VALUE"""),9.0)</f>
        <v>9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0</v>
      </c>
      <c r="Z6" s="1" t="b">
        <v>1</v>
      </c>
      <c r="AA6" s="1" t="b">
        <v>1</v>
      </c>
      <c r="AB6" s="1" t="b">
        <v>1</v>
      </c>
      <c r="AC6" s="1" t="b">
        <v>1</v>
      </c>
      <c r="AD6" s="1" t="b">
        <v>1</v>
      </c>
      <c r="AE6" s="6">
        <f t="shared" si="1"/>
        <v>0.9</v>
      </c>
      <c r="AF6" s="1">
        <f t="shared" si="2"/>
        <v>6.3</v>
      </c>
    </row>
    <row r="7">
      <c r="A7" s="1" t="str">
        <f>IFERROR(__xludf.DUMMYFUNCTION("""COMPUTED_VALUE"""),"Mars")</f>
        <v>Mars</v>
      </c>
      <c r="B7" s="1" t="str">
        <f>IFERROR(__xludf.DUMMYFUNCTION("""COMPUTED_VALUE"""),"Albert Smith")</f>
        <v>Albert Smith</v>
      </c>
      <c r="C7" s="1" t="str">
        <f>IFERROR(__xludf.DUMMYFUNCTION("""COMPUTED_VALUE"""),"L-65384")</f>
        <v>L-65384</v>
      </c>
      <c r="D7" s="1" t="str">
        <f>IFERROR(__xludf.DUMMYFUNCTION("""COMPUTED_VALUE"""),"Kerfut")</f>
        <v>Kerfut</v>
      </c>
      <c r="E7" s="1" t="str">
        <f>IFERROR(__xludf.DUMMYFUNCTION("""COMPUTED_VALUE"""),"Cortie")</f>
        <v>Cortie</v>
      </c>
      <c r="F7" s="1" t="str">
        <f>IFERROR(__xludf.DUMMYFUNCTION("""COMPUTED_VALUE"""),"ckerfut5@va.gov")</f>
        <v>ckerfut5@va.gov</v>
      </c>
      <c r="G7" s="1" t="str">
        <f>IFERROR(__xludf.DUMMYFUNCTION("""COMPUTED_VALUE"""),"M")</f>
        <v>M</v>
      </c>
      <c r="H7" s="1" t="str">
        <f>IFERROR(__xludf.DUMMYFUNCTION("""COMPUTED_VALUE"""),"P")</f>
        <v>P</v>
      </c>
      <c r="I7" s="1" t="str">
        <f>IFERROR(__xludf.DUMMYFUNCTION("""COMPUTED_VALUE"""),"P")</f>
        <v>P</v>
      </c>
      <c r="J7" s="1" t="str">
        <f>IFERROR(__xludf.DUMMYFUNCTION("""COMPUTED_VALUE"""),"P")</f>
        <v>P</v>
      </c>
      <c r="K7" s="1" t="str">
        <f>IFERROR(__xludf.DUMMYFUNCTION("""COMPUTED_VALUE"""),"P")</f>
        <v>P</v>
      </c>
      <c r="L7" s="1" t="str">
        <f>IFERROR(__xludf.DUMMYFUNCTION("""COMPUTED_VALUE"""),"P")</f>
        <v>P</v>
      </c>
      <c r="M7" s="1" t="str">
        <f>IFERROR(__xludf.DUMMYFUNCTION("""COMPUTED_VALUE"""),"P")</f>
        <v>P</v>
      </c>
      <c r="N7" s="1" t="str">
        <f>IFERROR(__xludf.DUMMYFUNCTION("""COMPUTED_VALUE"""),"P")</f>
        <v>P</v>
      </c>
      <c r="O7" s="1" t="str">
        <f>IFERROR(__xludf.DUMMYFUNCTION("""COMPUTED_VALUE"""),"P")</f>
        <v>P</v>
      </c>
      <c r="P7" s="1" t="str">
        <f>IFERROR(__xludf.DUMMYFUNCTION("""COMPUTED_VALUE"""),"P")</f>
        <v>P</v>
      </c>
      <c r="Q7" s="1" t="str">
        <f>IFERROR(__xludf.DUMMYFUNCTION("""COMPUTED_VALUE"""),"P")</f>
        <v>P</v>
      </c>
      <c r="R7" s="1">
        <f>IFERROR(__xludf.DUMMYFUNCTION("""COMPUTED_VALUE"""),4.0)</f>
        <v>4</v>
      </c>
      <c r="S7" s="1">
        <f>IFERROR(__xludf.DUMMYFUNCTION("""COMPUTED_VALUE"""),4.0)</f>
        <v>4</v>
      </c>
      <c r="T7" s="1">
        <f>IFERROR(__xludf.DUMMYFUNCTION("""COMPUTED_VALUE"""),9.0)</f>
        <v>9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  <c r="AB7" s="1" t="b">
        <v>1</v>
      </c>
      <c r="AC7" s="1" t="b">
        <v>1</v>
      </c>
      <c r="AD7" s="1" t="b">
        <v>1</v>
      </c>
      <c r="AE7" s="6">
        <f t="shared" si="1"/>
        <v>1</v>
      </c>
      <c r="AF7" s="1">
        <f t="shared" si="2"/>
        <v>6.5</v>
      </c>
    </row>
    <row r="8">
      <c r="A8" s="1" t="str">
        <f>IFERROR(__xludf.DUMMYFUNCTION("""COMPUTED_VALUE"""),"Mars")</f>
        <v>Mars</v>
      </c>
      <c r="B8" s="1" t="str">
        <f>IFERROR(__xludf.DUMMYFUNCTION("""COMPUTED_VALUE"""),"Albert Smith")</f>
        <v>Albert Smith</v>
      </c>
      <c r="C8" s="1" t="str">
        <f>IFERROR(__xludf.DUMMYFUNCTION("""COMPUTED_VALUE"""),"L-65385")</f>
        <v>L-65385</v>
      </c>
      <c r="D8" s="1" t="str">
        <f>IFERROR(__xludf.DUMMYFUNCTION("""COMPUTED_VALUE"""),"Le Grys")</f>
        <v>Le Grys</v>
      </c>
      <c r="E8" s="1" t="str">
        <f>IFERROR(__xludf.DUMMYFUNCTION("""COMPUTED_VALUE"""),"Konstantin")</f>
        <v>Konstantin</v>
      </c>
      <c r="F8" s="1" t="str">
        <f>IFERROR(__xludf.DUMMYFUNCTION("""COMPUTED_VALUE"""),"klegrys6@sfgate.com")</f>
        <v>klegrys6@sfgate.com</v>
      </c>
      <c r="G8" s="1" t="str">
        <f>IFERROR(__xludf.DUMMYFUNCTION("""COMPUTED_VALUE"""),"M")</f>
        <v>M</v>
      </c>
      <c r="H8" s="1"/>
      <c r="I8" s="1" t="str">
        <f>IFERROR(__xludf.DUMMYFUNCTION("""COMPUTED_VALUE"""),"P")</f>
        <v>P</v>
      </c>
      <c r="J8" s="1" t="str">
        <f>IFERROR(__xludf.DUMMYFUNCTION("""COMPUTED_VALUE"""),"P")</f>
        <v>P</v>
      </c>
      <c r="K8" s="1" t="str">
        <f>IFERROR(__xludf.DUMMYFUNCTION("""COMPUTED_VALUE"""),"P")</f>
        <v>P</v>
      </c>
      <c r="L8" s="1" t="str">
        <f>IFERROR(__xludf.DUMMYFUNCTION("""COMPUTED_VALUE"""),"P")</f>
        <v>P</v>
      </c>
      <c r="M8" s="1" t="str">
        <f>IFERROR(__xludf.DUMMYFUNCTION("""COMPUTED_VALUE"""),"P")</f>
        <v>P</v>
      </c>
      <c r="N8" s="1" t="str">
        <f>IFERROR(__xludf.DUMMYFUNCTION("""COMPUTED_VALUE"""),"P")</f>
        <v>P</v>
      </c>
      <c r="O8" s="1" t="str">
        <f>IFERROR(__xludf.DUMMYFUNCTION("""COMPUTED_VALUE"""),"P")</f>
        <v>P</v>
      </c>
      <c r="P8" s="1" t="str">
        <f>IFERROR(__xludf.DUMMYFUNCTION("""COMPUTED_VALUE"""),"P")</f>
        <v>P</v>
      </c>
      <c r="Q8" s="1" t="str">
        <f>IFERROR(__xludf.DUMMYFUNCTION("""COMPUTED_VALUE"""),"P")</f>
        <v>P</v>
      </c>
      <c r="R8" s="1">
        <f>IFERROR(__xludf.DUMMYFUNCTION("""COMPUTED_VALUE"""),6.0)</f>
        <v>6</v>
      </c>
      <c r="S8" s="1">
        <f>IFERROR(__xludf.DUMMYFUNCTION("""COMPUTED_VALUE"""),7.0)</f>
        <v>7</v>
      </c>
      <c r="T8" s="1">
        <f>IFERROR(__xludf.DUMMYFUNCTION("""COMPUTED_VALUE"""),4.0)</f>
        <v>4</v>
      </c>
      <c r="U8" s="1" t="b">
        <v>0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E8" s="6">
        <f t="shared" si="1"/>
        <v>0.9</v>
      </c>
      <c r="AF8" s="1">
        <f t="shared" si="2"/>
        <v>5.3</v>
      </c>
    </row>
    <row r="9">
      <c r="A9" s="1" t="str">
        <f>IFERROR(__xludf.DUMMYFUNCTION("""COMPUTED_VALUE"""),"Mars")</f>
        <v>Mars</v>
      </c>
      <c r="B9" s="1" t="str">
        <f>IFERROR(__xludf.DUMMYFUNCTION("""COMPUTED_VALUE"""),"Albert Smith")</f>
        <v>Albert Smith</v>
      </c>
      <c r="C9" s="1" t="str">
        <f>IFERROR(__xludf.DUMMYFUNCTION("""COMPUTED_VALUE"""),"L-65386")</f>
        <v>L-65386</v>
      </c>
      <c r="D9" s="1" t="str">
        <f>IFERROR(__xludf.DUMMYFUNCTION("""COMPUTED_VALUE"""),"Hubber")</f>
        <v>Hubber</v>
      </c>
      <c r="E9" s="1" t="str">
        <f>IFERROR(__xludf.DUMMYFUNCTION("""COMPUTED_VALUE"""),"Darryl")</f>
        <v>Darryl</v>
      </c>
      <c r="F9" s="1" t="str">
        <f>IFERROR(__xludf.DUMMYFUNCTION("""COMPUTED_VALUE"""),"dhubber7@ibm.com")</f>
        <v>dhubber7@ibm.com</v>
      </c>
      <c r="G9" s="1" t="str">
        <f>IFERROR(__xludf.DUMMYFUNCTION("""COMPUTED_VALUE"""),"M")</f>
        <v>M</v>
      </c>
      <c r="H9" s="1" t="str">
        <f>IFERROR(__xludf.DUMMYFUNCTION("""COMPUTED_VALUE"""),"P")</f>
        <v>P</v>
      </c>
      <c r="I9" s="1" t="str">
        <f>IFERROR(__xludf.DUMMYFUNCTION("""COMPUTED_VALUE"""),"P")</f>
        <v>P</v>
      </c>
      <c r="J9" s="1" t="str">
        <f>IFERROR(__xludf.DUMMYFUNCTION("""COMPUTED_VALUE"""),"P")</f>
        <v>P</v>
      </c>
      <c r="K9" s="1" t="str">
        <f>IFERROR(__xludf.DUMMYFUNCTION("""COMPUTED_VALUE"""),"P")</f>
        <v>P</v>
      </c>
      <c r="L9" s="1" t="str">
        <f>IFERROR(__xludf.DUMMYFUNCTION("""COMPUTED_VALUE"""),"P")</f>
        <v>P</v>
      </c>
      <c r="M9" s="1"/>
      <c r="N9" s="1" t="str">
        <f>IFERROR(__xludf.DUMMYFUNCTION("""COMPUTED_VALUE"""),"P")</f>
        <v>P</v>
      </c>
      <c r="O9" s="1" t="str">
        <f>IFERROR(__xludf.DUMMYFUNCTION("""COMPUTED_VALUE"""),"P")</f>
        <v>P</v>
      </c>
      <c r="P9" s="1" t="str">
        <f>IFERROR(__xludf.DUMMYFUNCTION("""COMPUTED_VALUE"""),"P")</f>
        <v>P</v>
      </c>
      <c r="Q9" s="1"/>
      <c r="R9" s="1">
        <f>IFERROR(__xludf.DUMMYFUNCTION("""COMPUTED_VALUE"""),4.0)</f>
        <v>4</v>
      </c>
      <c r="S9" s="1">
        <f>IFERROR(__xludf.DUMMYFUNCTION("""COMPUTED_VALUE"""),6.0)</f>
        <v>6</v>
      </c>
      <c r="T9" s="1">
        <f>IFERROR(__xludf.DUMMYFUNCTION("""COMPUTED_VALUE"""),6.0)</f>
        <v>6</v>
      </c>
      <c r="U9" s="1" t="b">
        <v>1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0</v>
      </c>
      <c r="AA9" s="1" t="b">
        <v>1</v>
      </c>
      <c r="AB9" s="1" t="b">
        <v>1</v>
      </c>
      <c r="AC9" s="1" t="b">
        <v>1</v>
      </c>
      <c r="AD9" s="1" t="b">
        <v>0</v>
      </c>
      <c r="AE9" s="6">
        <f t="shared" si="1"/>
        <v>0.8</v>
      </c>
      <c r="AF9" s="1">
        <f t="shared" si="2"/>
        <v>5.6</v>
      </c>
    </row>
    <row r="10">
      <c r="A10" s="1" t="str">
        <f>IFERROR(__xludf.DUMMYFUNCTION("""COMPUTED_VALUE"""),"Mars")</f>
        <v>Mars</v>
      </c>
      <c r="B10" s="1" t="str">
        <f>IFERROR(__xludf.DUMMYFUNCTION("""COMPUTED_VALUE"""),"Albert Smith")</f>
        <v>Albert Smith</v>
      </c>
      <c r="C10" s="1" t="str">
        <f>IFERROR(__xludf.DUMMYFUNCTION("""COMPUTED_VALUE"""),"L-65387")</f>
        <v>L-65387</v>
      </c>
      <c r="D10" s="1" t="str">
        <f>IFERROR(__xludf.DUMMYFUNCTION("""COMPUTED_VALUE"""),"Proom")</f>
        <v>Proom</v>
      </c>
      <c r="E10" s="1" t="str">
        <f>IFERROR(__xludf.DUMMYFUNCTION("""COMPUTED_VALUE"""),"Jaimie")</f>
        <v>Jaimie</v>
      </c>
      <c r="F10" s="1" t="str">
        <f>IFERROR(__xludf.DUMMYFUNCTION("""COMPUTED_VALUE"""),"jproom8@umn.edu")</f>
        <v>jproom8@umn.edu</v>
      </c>
      <c r="G10" s="1" t="str">
        <f>IFERROR(__xludf.DUMMYFUNCTION("""COMPUTED_VALUE"""),"F")</f>
        <v>F</v>
      </c>
      <c r="H10" s="1" t="str">
        <f>IFERROR(__xludf.DUMMYFUNCTION("""COMPUTED_VALUE"""),"P")</f>
        <v>P</v>
      </c>
      <c r="I10" s="1" t="str">
        <f>IFERROR(__xludf.DUMMYFUNCTION("""COMPUTED_VALUE"""),"P")</f>
        <v>P</v>
      </c>
      <c r="J10" s="1" t="str">
        <f>IFERROR(__xludf.DUMMYFUNCTION("""COMPUTED_VALUE"""),"P")</f>
        <v>P</v>
      </c>
      <c r="K10" s="1" t="str">
        <f>IFERROR(__xludf.DUMMYFUNCTION("""COMPUTED_VALUE"""),"P")</f>
        <v>P</v>
      </c>
      <c r="L10" s="1" t="str">
        <f>IFERROR(__xludf.DUMMYFUNCTION("""COMPUTED_VALUE"""),"P")</f>
        <v>P</v>
      </c>
      <c r="M10" s="1" t="str">
        <f>IFERROR(__xludf.DUMMYFUNCTION("""COMPUTED_VALUE"""),"P")</f>
        <v>P</v>
      </c>
      <c r="N10" s="1" t="str">
        <f>IFERROR(__xludf.DUMMYFUNCTION("""COMPUTED_VALUE"""),"P")</f>
        <v>P</v>
      </c>
      <c r="O10" s="1"/>
      <c r="P10" s="1" t="str">
        <f>IFERROR(__xludf.DUMMYFUNCTION("""COMPUTED_VALUE"""),"P")</f>
        <v>P</v>
      </c>
      <c r="Q10" s="1" t="str">
        <f>IFERROR(__xludf.DUMMYFUNCTION("""COMPUTED_VALUE"""),"P")</f>
        <v>P</v>
      </c>
      <c r="R10" s="1">
        <f>IFERROR(__xludf.DUMMYFUNCTION("""COMPUTED_VALUE"""),10.0)</f>
        <v>10</v>
      </c>
      <c r="S10" s="1">
        <f>IFERROR(__xludf.DUMMYFUNCTION("""COMPUTED_VALUE"""),8.0)</f>
        <v>8</v>
      </c>
      <c r="T10" s="1">
        <f>IFERROR(__xludf.DUMMYFUNCTION("""COMPUTED_VALUE"""),6.0)</f>
        <v>6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0</v>
      </c>
      <c r="AC10" s="1" t="b">
        <v>1</v>
      </c>
      <c r="AD10" s="1" t="b">
        <v>1</v>
      </c>
      <c r="AE10" s="6">
        <f t="shared" si="1"/>
        <v>0.9</v>
      </c>
      <c r="AF10" s="1">
        <f t="shared" si="2"/>
        <v>7.4</v>
      </c>
    </row>
    <row r="11">
      <c r="A11" s="1" t="str">
        <f>IFERROR(__xludf.DUMMYFUNCTION("""COMPUTED_VALUE"""),"Mars")</f>
        <v>Mars</v>
      </c>
      <c r="B11" s="1" t="str">
        <f>IFERROR(__xludf.DUMMYFUNCTION("""COMPUTED_VALUE"""),"Albert Smith")</f>
        <v>Albert Smith</v>
      </c>
      <c r="C11" s="1" t="str">
        <f>IFERROR(__xludf.DUMMYFUNCTION("""COMPUTED_VALUE"""),"L-65388")</f>
        <v>L-65388</v>
      </c>
      <c r="D11" s="1" t="str">
        <f>IFERROR(__xludf.DUMMYFUNCTION("""COMPUTED_VALUE"""),"Dyers")</f>
        <v>Dyers</v>
      </c>
      <c r="E11" s="1" t="str">
        <f>IFERROR(__xludf.DUMMYFUNCTION("""COMPUTED_VALUE"""),"Crissie")</f>
        <v>Crissie</v>
      </c>
      <c r="F11" s="1" t="str">
        <f>IFERROR(__xludf.DUMMYFUNCTION("""COMPUTED_VALUE"""),"cdyers9@narod.ru")</f>
        <v>cdyers9@narod.ru</v>
      </c>
      <c r="G11" s="1" t="str">
        <f>IFERROR(__xludf.DUMMYFUNCTION("""COMPUTED_VALUE"""),"F")</f>
        <v>F</v>
      </c>
      <c r="H11" s="1"/>
      <c r="I11" s="1" t="str">
        <f>IFERROR(__xludf.DUMMYFUNCTION("""COMPUTED_VALUE"""),"P")</f>
        <v>P</v>
      </c>
      <c r="J11" s="1" t="str">
        <f>IFERROR(__xludf.DUMMYFUNCTION("""COMPUTED_VALUE"""),"P")</f>
        <v>P</v>
      </c>
      <c r="K11" s="1"/>
      <c r="L11" s="1" t="str">
        <f>IFERROR(__xludf.DUMMYFUNCTION("""COMPUTED_VALUE"""),"P")</f>
        <v>P</v>
      </c>
      <c r="M11" s="1"/>
      <c r="N11" s="1" t="str">
        <f>IFERROR(__xludf.DUMMYFUNCTION("""COMPUTED_VALUE"""),"P")</f>
        <v>P</v>
      </c>
      <c r="O11" s="1" t="str">
        <f>IFERROR(__xludf.DUMMYFUNCTION("""COMPUTED_VALUE"""),"P")</f>
        <v>P</v>
      </c>
      <c r="P11" s="1" t="str">
        <f>IFERROR(__xludf.DUMMYFUNCTION("""COMPUTED_VALUE"""),"P")</f>
        <v>P</v>
      </c>
      <c r="Q11" s="1" t="str">
        <f>IFERROR(__xludf.DUMMYFUNCTION("""COMPUTED_VALUE"""),"P")</f>
        <v>P</v>
      </c>
      <c r="R11" s="1">
        <f>IFERROR(__xludf.DUMMYFUNCTION("""COMPUTED_VALUE"""),6.0)</f>
        <v>6</v>
      </c>
      <c r="S11" s="1">
        <f>IFERROR(__xludf.DUMMYFUNCTION("""COMPUTED_VALUE"""),6.0)</f>
        <v>6</v>
      </c>
      <c r="T11" s="1">
        <f>IFERROR(__xludf.DUMMYFUNCTION("""COMPUTED_VALUE"""),10.0)</f>
        <v>10</v>
      </c>
      <c r="U11" s="1" t="b">
        <v>0</v>
      </c>
      <c r="V11" s="1" t="b">
        <v>1</v>
      </c>
      <c r="W11" s="1" t="b">
        <v>1</v>
      </c>
      <c r="X11" s="1" t="b">
        <v>0</v>
      </c>
      <c r="Y11" s="1" t="b">
        <v>1</v>
      </c>
      <c r="Z11" s="1" t="b">
        <v>0</v>
      </c>
      <c r="AA11" s="1" t="b">
        <v>1</v>
      </c>
      <c r="AB11" s="1" t="b">
        <v>1</v>
      </c>
      <c r="AC11" s="1" t="b">
        <v>1</v>
      </c>
      <c r="AD11" s="1" t="b">
        <v>1</v>
      </c>
      <c r="AE11" s="6">
        <f t="shared" si="1"/>
        <v>0.7</v>
      </c>
      <c r="AF11" s="1">
        <f t="shared" si="2"/>
        <v>8</v>
      </c>
    </row>
    <row r="12">
      <c r="A12" s="1" t="str">
        <f>IFERROR(__xludf.DUMMYFUNCTION("""COMPUTED_VALUE"""),"Mars")</f>
        <v>Mars</v>
      </c>
      <c r="B12" s="1" t="str">
        <f>IFERROR(__xludf.DUMMYFUNCTION("""COMPUTED_VALUE"""),"Albert Smith")</f>
        <v>Albert Smith</v>
      </c>
      <c r="C12" s="1" t="str">
        <f>IFERROR(__xludf.DUMMYFUNCTION("""COMPUTED_VALUE"""),"L-65389")</f>
        <v>L-65389</v>
      </c>
      <c r="D12" s="1" t="str">
        <f>IFERROR(__xludf.DUMMYFUNCTION("""COMPUTED_VALUE"""),"Inge")</f>
        <v>Inge</v>
      </c>
      <c r="E12" s="1" t="str">
        <f>IFERROR(__xludf.DUMMYFUNCTION("""COMPUTED_VALUE"""),"Kip")</f>
        <v>Kip</v>
      </c>
      <c r="F12" s="1" t="str">
        <f>IFERROR(__xludf.DUMMYFUNCTION("""COMPUTED_VALUE"""),"kingea@prlog.org")</f>
        <v>kingea@prlog.org</v>
      </c>
      <c r="G12" s="1" t="str">
        <f>IFERROR(__xludf.DUMMYFUNCTION("""COMPUTED_VALUE"""),"F")</f>
        <v>F</v>
      </c>
      <c r="H12" s="1" t="str">
        <f>IFERROR(__xludf.DUMMYFUNCTION("""COMPUTED_VALUE"""),"P")</f>
        <v>P</v>
      </c>
      <c r="I12" s="1" t="str">
        <f>IFERROR(__xludf.DUMMYFUNCTION("""COMPUTED_VALUE"""),"P")</f>
        <v>P</v>
      </c>
      <c r="J12" s="1"/>
      <c r="K12" s="1" t="str">
        <f>IFERROR(__xludf.DUMMYFUNCTION("""COMPUTED_VALUE"""),"P")</f>
        <v>P</v>
      </c>
      <c r="L12" s="1"/>
      <c r="M12" s="1" t="str">
        <f>IFERROR(__xludf.DUMMYFUNCTION("""COMPUTED_VALUE"""),"P")</f>
        <v>P</v>
      </c>
      <c r="N12" s="1" t="str">
        <f>IFERROR(__xludf.DUMMYFUNCTION("""COMPUTED_VALUE"""),"P")</f>
        <v>P</v>
      </c>
      <c r="O12" s="1" t="str">
        <f>IFERROR(__xludf.DUMMYFUNCTION("""COMPUTED_VALUE"""),"P")</f>
        <v>P</v>
      </c>
      <c r="P12" s="1" t="str">
        <f>IFERROR(__xludf.DUMMYFUNCTION("""COMPUTED_VALUE"""),"P")</f>
        <v>P</v>
      </c>
      <c r="Q12" s="1" t="str">
        <f>IFERROR(__xludf.DUMMYFUNCTION("""COMPUTED_VALUE"""),"P")</f>
        <v>P</v>
      </c>
      <c r="R12" s="1">
        <f>IFERROR(__xludf.DUMMYFUNCTION("""COMPUTED_VALUE"""),7.0)</f>
        <v>7</v>
      </c>
      <c r="S12" s="1">
        <f>IFERROR(__xludf.DUMMYFUNCTION("""COMPUTED_VALUE"""),4.0)</f>
        <v>4</v>
      </c>
      <c r="T12" s="1">
        <f>IFERROR(__xludf.DUMMYFUNCTION("""COMPUTED_VALUE"""),7.0)</f>
        <v>7</v>
      </c>
      <c r="U12" s="1" t="b">
        <v>1</v>
      </c>
      <c r="V12" s="1" t="b">
        <v>1</v>
      </c>
      <c r="W12" s="1" t="b">
        <v>0</v>
      </c>
      <c r="X12" s="1" t="b">
        <v>1</v>
      </c>
      <c r="Y12" s="1" t="b">
        <v>0</v>
      </c>
      <c r="Z12" s="1" t="b">
        <v>1</v>
      </c>
      <c r="AA12" s="1" t="b">
        <v>1</v>
      </c>
      <c r="AB12" s="1" t="b">
        <v>1</v>
      </c>
      <c r="AC12" s="1" t="b">
        <v>1</v>
      </c>
      <c r="AD12" s="1" t="b">
        <v>1</v>
      </c>
      <c r="AE12" s="6">
        <f t="shared" si="1"/>
        <v>0.8</v>
      </c>
      <c r="AF12" s="1">
        <f t="shared" si="2"/>
        <v>6.1</v>
      </c>
    </row>
    <row r="13">
      <c r="A13" s="1" t="str">
        <f>IFERROR(__xludf.DUMMYFUNCTION("""COMPUTED_VALUE"""),"Mars")</f>
        <v>Mars</v>
      </c>
      <c r="B13" s="1" t="str">
        <f>IFERROR(__xludf.DUMMYFUNCTION("""COMPUTED_VALUE"""),"Albert Smith")</f>
        <v>Albert Smith</v>
      </c>
      <c r="C13" s="1" t="str">
        <f>IFERROR(__xludf.DUMMYFUNCTION("""COMPUTED_VALUE"""),"L-65390")</f>
        <v>L-65390</v>
      </c>
      <c r="D13" s="1" t="str">
        <f>IFERROR(__xludf.DUMMYFUNCTION("""COMPUTED_VALUE"""),"Stuffins")</f>
        <v>Stuffins</v>
      </c>
      <c r="E13" s="1" t="str">
        <f>IFERROR(__xludf.DUMMYFUNCTION("""COMPUTED_VALUE"""),"Virginia")</f>
        <v>Virginia</v>
      </c>
      <c r="F13" s="1" t="str">
        <f>IFERROR(__xludf.DUMMYFUNCTION("""COMPUTED_VALUE"""),"vstuffinsb@etsy.com")</f>
        <v>vstuffinsb@etsy.com</v>
      </c>
      <c r="G13" s="1" t="str">
        <f>IFERROR(__xludf.DUMMYFUNCTION("""COMPUTED_VALUE"""),"F")</f>
        <v>F</v>
      </c>
      <c r="H13" s="1" t="str">
        <f>IFERROR(__xludf.DUMMYFUNCTION("""COMPUTED_VALUE"""),"P")</f>
        <v>P</v>
      </c>
      <c r="I13" s="1" t="str">
        <f>IFERROR(__xludf.DUMMYFUNCTION("""COMPUTED_VALUE"""),"P")</f>
        <v>P</v>
      </c>
      <c r="J13" s="1" t="str">
        <f>IFERROR(__xludf.DUMMYFUNCTION("""COMPUTED_VALUE"""),"P")</f>
        <v>P</v>
      </c>
      <c r="K13" s="1" t="str">
        <f>IFERROR(__xludf.DUMMYFUNCTION("""COMPUTED_VALUE"""),"P")</f>
        <v>P</v>
      </c>
      <c r="L13" s="1" t="str">
        <f>IFERROR(__xludf.DUMMYFUNCTION("""COMPUTED_VALUE"""),"P")</f>
        <v>P</v>
      </c>
      <c r="M13" s="1" t="str">
        <f>IFERROR(__xludf.DUMMYFUNCTION("""COMPUTED_VALUE"""),"P")</f>
        <v>P</v>
      </c>
      <c r="N13" s="1" t="str">
        <f>IFERROR(__xludf.DUMMYFUNCTION("""COMPUTED_VALUE"""),"P")</f>
        <v>P</v>
      </c>
      <c r="O13" s="1" t="str">
        <f>IFERROR(__xludf.DUMMYFUNCTION("""COMPUTED_VALUE"""),"P")</f>
        <v>P</v>
      </c>
      <c r="P13" s="1"/>
      <c r="Q13" s="1" t="str">
        <f>IFERROR(__xludf.DUMMYFUNCTION("""COMPUTED_VALUE"""),"P")</f>
        <v>P</v>
      </c>
      <c r="R13" s="1">
        <f>IFERROR(__xludf.DUMMYFUNCTION("""COMPUTED_VALUE"""),3.0)</f>
        <v>3</v>
      </c>
      <c r="S13" s="1">
        <f>IFERROR(__xludf.DUMMYFUNCTION("""COMPUTED_VALUE"""),10.0)</f>
        <v>10</v>
      </c>
      <c r="T13" s="1">
        <f>IFERROR(__xludf.DUMMYFUNCTION("""COMPUTED_VALUE"""),4.0)</f>
        <v>4</v>
      </c>
      <c r="U13" s="1" t="b">
        <v>1</v>
      </c>
      <c r="V13" s="1" t="b">
        <v>1</v>
      </c>
      <c r="W13" s="1" t="b">
        <v>1</v>
      </c>
      <c r="X13" s="1" t="b">
        <v>1</v>
      </c>
      <c r="Y13" s="1" t="b">
        <v>1</v>
      </c>
      <c r="Z13" s="1" t="b">
        <v>1</v>
      </c>
      <c r="AA13" s="1" t="b">
        <v>1</v>
      </c>
      <c r="AB13" s="1" t="b">
        <v>1</v>
      </c>
      <c r="AC13" s="1" t="b">
        <v>0</v>
      </c>
      <c r="AD13" s="1" t="b">
        <v>1</v>
      </c>
      <c r="AE13" s="6">
        <f t="shared" si="1"/>
        <v>0.9</v>
      </c>
      <c r="AF13" s="1">
        <f t="shared" si="2"/>
        <v>5.6</v>
      </c>
    </row>
    <row r="14">
      <c r="A14" s="1" t="str">
        <f>IFERROR(__xludf.DUMMYFUNCTION("""COMPUTED_VALUE"""),"Mars")</f>
        <v>Mars</v>
      </c>
      <c r="B14" s="1" t="str">
        <f>IFERROR(__xludf.DUMMYFUNCTION("""COMPUTED_VALUE"""),"Albert Smith")</f>
        <v>Albert Smith</v>
      </c>
      <c r="C14" s="1" t="str">
        <f>IFERROR(__xludf.DUMMYFUNCTION("""COMPUTED_VALUE"""),"L-65391")</f>
        <v>L-65391</v>
      </c>
      <c r="D14" s="1" t="str">
        <f>IFERROR(__xludf.DUMMYFUNCTION("""COMPUTED_VALUE"""),"Valois")</f>
        <v>Valois</v>
      </c>
      <c r="E14" s="1" t="str">
        <f>IFERROR(__xludf.DUMMYFUNCTION("""COMPUTED_VALUE"""),"Glen")</f>
        <v>Glen</v>
      </c>
      <c r="F14" s="1" t="str">
        <f>IFERROR(__xludf.DUMMYFUNCTION("""COMPUTED_VALUE"""),"gvaloisc@mac.com")</f>
        <v>gvaloisc@mac.com</v>
      </c>
      <c r="G14" s="1" t="str">
        <f>IFERROR(__xludf.DUMMYFUNCTION("""COMPUTED_VALUE"""),"F")</f>
        <v>F</v>
      </c>
      <c r="H14" s="1" t="str">
        <f>IFERROR(__xludf.DUMMYFUNCTION("""COMPUTED_VALUE"""),"P")</f>
        <v>P</v>
      </c>
      <c r="I14" s="1" t="str">
        <f>IFERROR(__xludf.DUMMYFUNCTION("""COMPUTED_VALUE"""),"P")</f>
        <v>P</v>
      </c>
      <c r="J14" s="1" t="str">
        <f>IFERROR(__xludf.DUMMYFUNCTION("""COMPUTED_VALUE"""),"P")</f>
        <v>P</v>
      </c>
      <c r="K14" s="1" t="str">
        <f>IFERROR(__xludf.DUMMYFUNCTION("""COMPUTED_VALUE"""),"P")</f>
        <v>P</v>
      </c>
      <c r="L14" s="1" t="str">
        <f>IFERROR(__xludf.DUMMYFUNCTION("""COMPUTED_VALUE"""),"P")</f>
        <v>P</v>
      </c>
      <c r="M14" s="1" t="str">
        <f>IFERROR(__xludf.DUMMYFUNCTION("""COMPUTED_VALUE"""),"P")</f>
        <v>P</v>
      </c>
      <c r="N14" s="1" t="str">
        <f>IFERROR(__xludf.DUMMYFUNCTION("""COMPUTED_VALUE"""),"P")</f>
        <v>P</v>
      </c>
      <c r="O14" s="1" t="str">
        <f>IFERROR(__xludf.DUMMYFUNCTION("""COMPUTED_VALUE"""),"P")</f>
        <v>P</v>
      </c>
      <c r="P14" s="1" t="str">
        <f>IFERROR(__xludf.DUMMYFUNCTION("""COMPUTED_VALUE"""),"P")</f>
        <v>P</v>
      </c>
      <c r="Q14" s="1" t="str">
        <f>IFERROR(__xludf.DUMMYFUNCTION("""COMPUTED_VALUE"""),"P")</f>
        <v>P</v>
      </c>
      <c r="R14" s="1">
        <f>IFERROR(__xludf.DUMMYFUNCTION("""COMPUTED_VALUE"""),9.0)</f>
        <v>9</v>
      </c>
      <c r="S14" s="1">
        <f>IFERROR(__xludf.DUMMYFUNCTION("""COMPUTED_VALUE"""),5.0)</f>
        <v>5</v>
      </c>
      <c r="T14" s="1">
        <f>IFERROR(__xludf.DUMMYFUNCTION("""COMPUTED_VALUE"""),8.0)</f>
        <v>8</v>
      </c>
      <c r="U14" s="1" t="b">
        <v>1</v>
      </c>
      <c r="V14" s="1" t="b">
        <v>1</v>
      </c>
      <c r="W14" s="1" t="b">
        <v>1</v>
      </c>
      <c r="X14" s="1" t="b">
        <v>1</v>
      </c>
      <c r="Y14" s="1" t="b">
        <v>1</v>
      </c>
      <c r="Z14" s="1" t="b">
        <v>1</v>
      </c>
      <c r="AA14" s="1" t="b">
        <v>1</v>
      </c>
      <c r="AB14" s="1" t="b">
        <v>1</v>
      </c>
      <c r="AC14" s="1" t="b">
        <v>1</v>
      </c>
      <c r="AD14" s="1" t="b">
        <v>1</v>
      </c>
      <c r="AE14" s="6">
        <f t="shared" si="1"/>
        <v>1</v>
      </c>
      <c r="AF14" s="1">
        <f t="shared" si="2"/>
        <v>7.3</v>
      </c>
    </row>
    <row r="15">
      <c r="A15" s="1" t="str">
        <f>IFERROR(__xludf.DUMMYFUNCTION("""COMPUTED_VALUE"""),"Mars")</f>
        <v>Mars</v>
      </c>
      <c r="B15" s="1" t="str">
        <f>IFERROR(__xludf.DUMMYFUNCTION("""COMPUTED_VALUE"""),"Albert Smith")</f>
        <v>Albert Smith</v>
      </c>
      <c r="C15" s="1" t="str">
        <f>IFERROR(__xludf.DUMMYFUNCTION("""COMPUTED_VALUE"""),"L-65392")</f>
        <v>L-65392</v>
      </c>
      <c r="D15" s="1" t="str">
        <f>IFERROR(__xludf.DUMMYFUNCTION("""COMPUTED_VALUE"""),"Yeowell")</f>
        <v>Yeowell</v>
      </c>
      <c r="E15" s="1" t="str">
        <f>IFERROR(__xludf.DUMMYFUNCTION("""COMPUTED_VALUE"""),"Caryl")</f>
        <v>Caryl</v>
      </c>
      <c r="F15" s="1" t="str">
        <f>IFERROR(__xludf.DUMMYFUNCTION("""COMPUTED_VALUE"""),"cyeowelld@auda.org.au")</f>
        <v>cyeowelld@auda.org.au</v>
      </c>
      <c r="G15" s="1" t="str">
        <f>IFERROR(__xludf.DUMMYFUNCTION("""COMPUTED_VALUE"""),"F")</f>
        <v>F</v>
      </c>
      <c r="H15" s="1" t="str">
        <f>IFERROR(__xludf.DUMMYFUNCTION("""COMPUTED_VALUE"""),"P")</f>
        <v>P</v>
      </c>
      <c r="I15" s="1" t="str">
        <f>IFERROR(__xludf.DUMMYFUNCTION("""COMPUTED_VALUE"""),"P")</f>
        <v>P</v>
      </c>
      <c r="J15" s="1" t="str">
        <f>IFERROR(__xludf.DUMMYFUNCTION("""COMPUTED_VALUE"""),"P")</f>
        <v>P</v>
      </c>
      <c r="K15" s="1" t="str">
        <f>IFERROR(__xludf.DUMMYFUNCTION("""COMPUTED_VALUE"""),"P")</f>
        <v>P</v>
      </c>
      <c r="L15" s="1" t="str">
        <f>IFERROR(__xludf.DUMMYFUNCTION("""COMPUTED_VALUE"""),"P")</f>
        <v>P</v>
      </c>
      <c r="M15" s="1" t="str">
        <f>IFERROR(__xludf.DUMMYFUNCTION("""COMPUTED_VALUE"""),"P")</f>
        <v>P</v>
      </c>
      <c r="N15" s="1"/>
      <c r="O15" s="1" t="str">
        <f>IFERROR(__xludf.DUMMYFUNCTION("""COMPUTED_VALUE"""),"P")</f>
        <v>P</v>
      </c>
      <c r="P15" s="1" t="str">
        <f>IFERROR(__xludf.DUMMYFUNCTION("""COMPUTED_VALUE"""),"P")</f>
        <v>P</v>
      </c>
      <c r="Q15" s="1" t="str">
        <f>IFERROR(__xludf.DUMMYFUNCTION("""COMPUTED_VALUE"""),"P")</f>
        <v>P</v>
      </c>
      <c r="R15" s="1">
        <f>IFERROR(__xludf.DUMMYFUNCTION("""COMPUTED_VALUE"""),6.0)</f>
        <v>6</v>
      </c>
      <c r="S15" s="1">
        <f>IFERROR(__xludf.DUMMYFUNCTION("""COMPUTED_VALUE"""),8.0)</f>
        <v>8</v>
      </c>
      <c r="T15" s="1">
        <f>IFERROR(__xludf.DUMMYFUNCTION("""COMPUTED_VALUE"""),4.0)</f>
        <v>4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1</v>
      </c>
      <c r="Z15" s="1" t="b">
        <v>1</v>
      </c>
      <c r="AA15" s="1" t="b">
        <v>0</v>
      </c>
      <c r="AB15" s="1" t="b">
        <v>1</v>
      </c>
      <c r="AC15" s="1" t="b">
        <v>1</v>
      </c>
      <c r="AD15" s="1" t="b">
        <v>1</v>
      </c>
      <c r="AE15" s="6">
        <f t="shared" si="1"/>
        <v>0.9</v>
      </c>
      <c r="AF15" s="1">
        <f t="shared" si="2"/>
        <v>5.6</v>
      </c>
    </row>
    <row r="16">
      <c r="A16" s="1" t="str">
        <f>IFERROR(__xludf.DUMMYFUNCTION("""COMPUTED_VALUE"""),"Mars")</f>
        <v>Mars</v>
      </c>
      <c r="B16" s="1" t="str">
        <f>IFERROR(__xludf.DUMMYFUNCTION("""COMPUTED_VALUE"""),"Albert Smith")</f>
        <v>Albert Smith</v>
      </c>
      <c r="C16" s="1" t="str">
        <f>IFERROR(__xludf.DUMMYFUNCTION("""COMPUTED_VALUE"""),"L-65393")</f>
        <v>L-65393</v>
      </c>
      <c r="D16" s="1" t="str">
        <f>IFERROR(__xludf.DUMMYFUNCTION("""COMPUTED_VALUE"""),"Killeley")</f>
        <v>Killeley</v>
      </c>
      <c r="E16" s="1" t="str">
        <f>IFERROR(__xludf.DUMMYFUNCTION("""COMPUTED_VALUE"""),"Tarah")</f>
        <v>Tarah</v>
      </c>
      <c r="F16" s="1" t="str">
        <f>IFERROR(__xludf.DUMMYFUNCTION("""COMPUTED_VALUE"""),"tkilleleye@goo.ne.jp")</f>
        <v>tkilleleye@goo.ne.jp</v>
      </c>
      <c r="G16" s="1" t="str">
        <f>IFERROR(__xludf.DUMMYFUNCTION("""COMPUTED_VALUE"""),"F")</f>
        <v>F</v>
      </c>
      <c r="H16" s="1" t="str">
        <f>IFERROR(__xludf.DUMMYFUNCTION("""COMPUTED_VALUE"""),"P")</f>
        <v>P</v>
      </c>
      <c r="I16" s="1" t="str">
        <f>IFERROR(__xludf.DUMMYFUNCTION("""COMPUTED_VALUE"""),"P")</f>
        <v>P</v>
      </c>
      <c r="J16" s="1"/>
      <c r="K16" s="1" t="str">
        <f>IFERROR(__xludf.DUMMYFUNCTION("""COMPUTED_VALUE"""),"P")</f>
        <v>P</v>
      </c>
      <c r="L16" s="1" t="str">
        <f>IFERROR(__xludf.DUMMYFUNCTION("""COMPUTED_VALUE"""),"P")</f>
        <v>P</v>
      </c>
      <c r="M16" s="1"/>
      <c r="N16" s="1" t="str">
        <f>IFERROR(__xludf.DUMMYFUNCTION("""COMPUTED_VALUE"""),"P")</f>
        <v>P</v>
      </c>
      <c r="O16" s="1" t="str">
        <f>IFERROR(__xludf.DUMMYFUNCTION("""COMPUTED_VALUE"""),"P")</f>
        <v>P</v>
      </c>
      <c r="P16" s="1" t="str">
        <f>IFERROR(__xludf.DUMMYFUNCTION("""COMPUTED_VALUE"""),"P")</f>
        <v>P</v>
      </c>
      <c r="Q16" s="1" t="str">
        <f>IFERROR(__xludf.DUMMYFUNCTION("""COMPUTED_VALUE"""),"P")</f>
        <v>P</v>
      </c>
      <c r="R16" s="1">
        <f>IFERROR(__xludf.DUMMYFUNCTION("""COMPUTED_VALUE"""),6.0)</f>
        <v>6</v>
      </c>
      <c r="S16" s="1">
        <f>IFERROR(__xludf.DUMMYFUNCTION("""COMPUTED_VALUE"""),10.0)</f>
        <v>10</v>
      </c>
      <c r="T16" s="1">
        <f>IFERROR(__xludf.DUMMYFUNCTION("""COMPUTED_VALUE"""),6.0)</f>
        <v>6</v>
      </c>
      <c r="U16" s="1" t="b">
        <v>1</v>
      </c>
      <c r="V16" s="1" t="b">
        <v>1</v>
      </c>
      <c r="W16" s="1" t="b">
        <v>0</v>
      </c>
      <c r="X16" s="1" t="b">
        <v>1</v>
      </c>
      <c r="Y16" s="1" t="b">
        <v>1</v>
      </c>
      <c r="Z16" s="1" t="b">
        <v>0</v>
      </c>
      <c r="AA16" s="1" t="b">
        <v>1</v>
      </c>
      <c r="AB16" s="1" t="b">
        <v>1</v>
      </c>
      <c r="AC16" s="1" t="b">
        <v>1</v>
      </c>
      <c r="AD16" s="1" t="b">
        <v>1</v>
      </c>
      <c r="AE16" s="6">
        <f t="shared" si="1"/>
        <v>0.8</v>
      </c>
      <c r="AF16" s="1">
        <f t="shared" si="2"/>
        <v>7.2</v>
      </c>
    </row>
    <row r="17">
      <c r="A17" s="1" t="str">
        <f>IFERROR(__xludf.DUMMYFUNCTION("""COMPUTED_VALUE"""),"Mars")</f>
        <v>Mars</v>
      </c>
      <c r="B17" s="1" t="str">
        <f>IFERROR(__xludf.DUMMYFUNCTION("""COMPUTED_VALUE"""),"Albert Smith")</f>
        <v>Albert Smith</v>
      </c>
      <c r="C17" s="1" t="str">
        <f>IFERROR(__xludf.DUMMYFUNCTION("""COMPUTED_VALUE"""),"L-65394")</f>
        <v>L-65394</v>
      </c>
      <c r="D17" s="1" t="str">
        <f>IFERROR(__xludf.DUMMYFUNCTION("""COMPUTED_VALUE"""),"Gatecliff")</f>
        <v>Gatecliff</v>
      </c>
      <c r="E17" s="1" t="str">
        <f>IFERROR(__xludf.DUMMYFUNCTION("""COMPUTED_VALUE"""),"Rianon")</f>
        <v>Rianon</v>
      </c>
      <c r="F17" s="1" t="str">
        <f>IFERROR(__xludf.DUMMYFUNCTION("""COMPUTED_VALUE"""),"rgateclifff@nytimes.com")</f>
        <v>rgateclifff@nytimes.com</v>
      </c>
      <c r="G17" s="1" t="str">
        <f>IFERROR(__xludf.DUMMYFUNCTION("""COMPUTED_VALUE"""),"F")</f>
        <v>F</v>
      </c>
      <c r="H17" s="1" t="str">
        <f>IFERROR(__xludf.DUMMYFUNCTION("""COMPUTED_VALUE"""),"P")</f>
        <v>P</v>
      </c>
      <c r="I17" s="1" t="str">
        <f>IFERROR(__xludf.DUMMYFUNCTION("""COMPUTED_VALUE"""),"P")</f>
        <v>P</v>
      </c>
      <c r="J17" s="1" t="str">
        <f>IFERROR(__xludf.DUMMYFUNCTION("""COMPUTED_VALUE"""),"P")</f>
        <v>P</v>
      </c>
      <c r="K17" s="1" t="str">
        <f>IFERROR(__xludf.DUMMYFUNCTION("""COMPUTED_VALUE"""),"P")</f>
        <v>P</v>
      </c>
      <c r="L17" s="1" t="str">
        <f>IFERROR(__xludf.DUMMYFUNCTION("""COMPUTED_VALUE"""),"P")</f>
        <v>P</v>
      </c>
      <c r="M17" s="1" t="str">
        <f>IFERROR(__xludf.DUMMYFUNCTION("""COMPUTED_VALUE"""),"P")</f>
        <v>P</v>
      </c>
      <c r="N17" s="1" t="str">
        <f>IFERROR(__xludf.DUMMYFUNCTION("""COMPUTED_VALUE"""),"P")</f>
        <v>P</v>
      </c>
      <c r="O17" s="1" t="str">
        <f>IFERROR(__xludf.DUMMYFUNCTION("""COMPUTED_VALUE"""),"P")</f>
        <v>P</v>
      </c>
      <c r="P17" s="1"/>
      <c r="Q17" s="1" t="str">
        <f>IFERROR(__xludf.DUMMYFUNCTION("""COMPUTED_VALUE"""),"P")</f>
        <v>P</v>
      </c>
      <c r="R17" s="1">
        <f>IFERROR(__xludf.DUMMYFUNCTION("""COMPUTED_VALUE"""),9.0)</f>
        <v>9</v>
      </c>
      <c r="S17" s="1">
        <f>IFERROR(__xludf.DUMMYFUNCTION("""COMPUTED_VALUE"""),9.0)</f>
        <v>9</v>
      </c>
      <c r="T17" s="1">
        <f>IFERROR(__xludf.DUMMYFUNCTION("""COMPUTED_VALUE"""),5.0)</f>
        <v>5</v>
      </c>
      <c r="U17" s="1" t="b">
        <v>1</v>
      </c>
      <c r="V17" s="1" t="b">
        <v>1</v>
      </c>
      <c r="W17" s="1" t="b">
        <v>1</v>
      </c>
      <c r="X17" s="1" t="b">
        <v>1</v>
      </c>
      <c r="Y17" s="1" t="b">
        <v>1</v>
      </c>
      <c r="Z17" s="1" t="b">
        <v>1</v>
      </c>
      <c r="AA17" s="1" t="b">
        <v>1</v>
      </c>
      <c r="AB17" s="1" t="b">
        <v>1</v>
      </c>
      <c r="AC17" s="1" t="b">
        <v>0</v>
      </c>
      <c r="AD17" s="1" t="b">
        <v>1</v>
      </c>
      <c r="AE17" s="6">
        <f t="shared" si="1"/>
        <v>0.9</v>
      </c>
      <c r="AF17" s="1">
        <f t="shared" si="2"/>
        <v>7</v>
      </c>
    </row>
    <row r="18">
      <c r="A18" s="1" t="str">
        <f>IFERROR(__xludf.DUMMYFUNCTION("""COMPUTED_VALUE"""),"Mars")</f>
        <v>Mars</v>
      </c>
      <c r="B18" s="1" t="str">
        <f>IFERROR(__xludf.DUMMYFUNCTION("""COMPUTED_VALUE"""),"Albert Smith")</f>
        <v>Albert Smith</v>
      </c>
      <c r="C18" s="1" t="str">
        <f>IFERROR(__xludf.DUMMYFUNCTION("""COMPUTED_VALUE"""),"L-65395")</f>
        <v>L-65395</v>
      </c>
      <c r="D18" s="1" t="str">
        <f>IFERROR(__xludf.DUMMYFUNCTION("""COMPUTED_VALUE"""),"Cockney")</f>
        <v>Cockney</v>
      </c>
      <c r="E18" s="1" t="str">
        <f>IFERROR(__xludf.DUMMYFUNCTION("""COMPUTED_VALUE"""),"Annmarie")</f>
        <v>Annmarie</v>
      </c>
      <c r="F18" s="1" t="str">
        <f>IFERROR(__xludf.DUMMYFUNCTION("""COMPUTED_VALUE"""),"acockneyg@nhs.uk")</f>
        <v>acockneyg@nhs.uk</v>
      </c>
      <c r="G18" s="1" t="str">
        <f>IFERROR(__xludf.DUMMYFUNCTION("""COMPUTED_VALUE"""),"F")</f>
        <v>F</v>
      </c>
      <c r="H18" s="1" t="str">
        <f>IFERROR(__xludf.DUMMYFUNCTION("""COMPUTED_VALUE"""),"P")</f>
        <v>P</v>
      </c>
      <c r="I18" s="1" t="str">
        <f>IFERROR(__xludf.DUMMYFUNCTION("""COMPUTED_VALUE"""),"P")</f>
        <v>P</v>
      </c>
      <c r="J18" s="1" t="str">
        <f>IFERROR(__xludf.DUMMYFUNCTION("""COMPUTED_VALUE"""),"P")</f>
        <v>P</v>
      </c>
      <c r="K18" s="1" t="str">
        <f>IFERROR(__xludf.DUMMYFUNCTION("""COMPUTED_VALUE"""),"P")</f>
        <v>P</v>
      </c>
      <c r="L18" s="1" t="str">
        <f>IFERROR(__xludf.DUMMYFUNCTION("""COMPUTED_VALUE"""),"P")</f>
        <v>P</v>
      </c>
      <c r="M18" s="1" t="str">
        <f>IFERROR(__xludf.DUMMYFUNCTION("""COMPUTED_VALUE"""),"P")</f>
        <v>P</v>
      </c>
      <c r="N18" s="1" t="str">
        <f>IFERROR(__xludf.DUMMYFUNCTION("""COMPUTED_VALUE"""),"P")</f>
        <v>P</v>
      </c>
      <c r="O18" s="1" t="str">
        <f>IFERROR(__xludf.DUMMYFUNCTION("""COMPUTED_VALUE"""),"P")</f>
        <v>P</v>
      </c>
      <c r="P18" s="1"/>
      <c r="Q18" s="1" t="str">
        <f>IFERROR(__xludf.DUMMYFUNCTION("""COMPUTED_VALUE"""),"P")</f>
        <v>P</v>
      </c>
      <c r="R18" s="1">
        <f>IFERROR(__xludf.DUMMYFUNCTION("""COMPUTED_VALUE"""),6.0)</f>
        <v>6</v>
      </c>
      <c r="S18" s="1">
        <f>IFERROR(__xludf.DUMMYFUNCTION("""COMPUTED_VALUE"""),7.0)</f>
        <v>7</v>
      </c>
      <c r="T18" s="1">
        <f>IFERROR(__xludf.DUMMYFUNCTION("""COMPUTED_VALUE"""),6.0)</f>
        <v>6</v>
      </c>
      <c r="U18" s="1" t="b">
        <v>1</v>
      </c>
      <c r="V18" s="1" t="b">
        <v>1</v>
      </c>
      <c r="W18" s="1" t="b">
        <v>1</v>
      </c>
      <c r="X18" s="1" t="b">
        <v>1</v>
      </c>
      <c r="Y18" s="1" t="b">
        <v>1</v>
      </c>
      <c r="Z18" s="1" t="b">
        <v>1</v>
      </c>
      <c r="AA18" s="1" t="b">
        <v>1</v>
      </c>
      <c r="AB18" s="1" t="b">
        <v>1</v>
      </c>
      <c r="AC18" s="1" t="b">
        <v>0</v>
      </c>
      <c r="AD18" s="1" t="b">
        <v>1</v>
      </c>
      <c r="AE18" s="6">
        <f t="shared" si="1"/>
        <v>0.9</v>
      </c>
      <c r="AF18" s="1">
        <f t="shared" si="2"/>
        <v>6.3</v>
      </c>
    </row>
    <row r="19">
      <c r="A19" s="1" t="str">
        <f>IFERROR(__xludf.DUMMYFUNCTION("""COMPUTED_VALUE"""),"Mars")</f>
        <v>Mars</v>
      </c>
      <c r="B19" s="1" t="str">
        <f>IFERROR(__xludf.DUMMYFUNCTION("""COMPUTED_VALUE"""),"Albert Smith")</f>
        <v>Albert Smith</v>
      </c>
      <c r="C19" s="1" t="str">
        <f>IFERROR(__xludf.DUMMYFUNCTION("""COMPUTED_VALUE"""),"L-65396")</f>
        <v>L-65396</v>
      </c>
      <c r="D19" s="1" t="str">
        <f>IFERROR(__xludf.DUMMYFUNCTION("""COMPUTED_VALUE"""),"Peacocke")</f>
        <v>Peacocke</v>
      </c>
      <c r="E19" s="1" t="str">
        <f>IFERROR(__xludf.DUMMYFUNCTION("""COMPUTED_VALUE"""),"Neysa")</f>
        <v>Neysa</v>
      </c>
      <c r="F19" s="1" t="str">
        <f>IFERROR(__xludf.DUMMYFUNCTION("""COMPUTED_VALUE"""),"npeacockeh@people.com.cn")</f>
        <v>npeacockeh@people.com.cn</v>
      </c>
      <c r="G19" s="1" t="str">
        <f>IFERROR(__xludf.DUMMYFUNCTION("""COMPUTED_VALUE"""),"F")</f>
        <v>F</v>
      </c>
      <c r="H19" s="1" t="str">
        <f>IFERROR(__xludf.DUMMYFUNCTION("""COMPUTED_VALUE"""),"P")</f>
        <v>P</v>
      </c>
      <c r="I19" s="1" t="str">
        <f>IFERROR(__xludf.DUMMYFUNCTION("""COMPUTED_VALUE"""),"P")</f>
        <v>P</v>
      </c>
      <c r="J19" s="1" t="str">
        <f>IFERROR(__xludf.DUMMYFUNCTION("""COMPUTED_VALUE"""),"P")</f>
        <v>P</v>
      </c>
      <c r="K19" s="1" t="str">
        <f>IFERROR(__xludf.DUMMYFUNCTION("""COMPUTED_VALUE"""),"P")</f>
        <v>P</v>
      </c>
      <c r="L19" s="1" t="str">
        <f>IFERROR(__xludf.DUMMYFUNCTION("""COMPUTED_VALUE"""),"P")</f>
        <v>P</v>
      </c>
      <c r="M19" s="1" t="str">
        <f>IFERROR(__xludf.DUMMYFUNCTION("""COMPUTED_VALUE"""),"P")</f>
        <v>P</v>
      </c>
      <c r="N19" s="1" t="str">
        <f>IFERROR(__xludf.DUMMYFUNCTION("""COMPUTED_VALUE"""),"P")</f>
        <v>P</v>
      </c>
      <c r="O19" s="1" t="str">
        <f>IFERROR(__xludf.DUMMYFUNCTION("""COMPUTED_VALUE"""),"P")</f>
        <v>P</v>
      </c>
      <c r="P19" s="1" t="str">
        <f>IFERROR(__xludf.DUMMYFUNCTION("""COMPUTED_VALUE"""),"P")</f>
        <v>P</v>
      </c>
      <c r="Q19" s="1" t="str">
        <f>IFERROR(__xludf.DUMMYFUNCTION("""COMPUTED_VALUE"""),"P")</f>
        <v>P</v>
      </c>
      <c r="R19" s="1">
        <f>IFERROR(__xludf.DUMMYFUNCTION("""COMPUTED_VALUE"""),5.0)</f>
        <v>5</v>
      </c>
      <c r="S19" s="1">
        <f>IFERROR(__xludf.DUMMYFUNCTION("""COMPUTED_VALUE"""),6.0)</f>
        <v>6</v>
      </c>
      <c r="T19" s="1">
        <f>IFERROR(__xludf.DUMMYFUNCTION("""COMPUTED_VALUE"""),10.0)</f>
        <v>10</v>
      </c>
      <c r="U19" s="1" t="b">
        <v>1</v>
      </c>
      <c r="V19" s="1" t="b">
        <v>1</v>
      </c>
      <c r="W19" s="1" t="b">
        <v>1</v>
      </c>
      <c r="X19" s="1" t="b">
        <v>1</v>
      </c>
      <c r="Y19" s="1" t="b">
        <v>1</v>
      </c>
      <c r="Z19" s="1" t="b">
        <v>1</v>
      </c>
      <c r="AA19" s="1" t="b">
        <v>1</v>
      </c>
      <c r="AB19" s="1" t="b">
        <v>1</v>
      </c>
      <c r="AC19" s="1" t="b">
        <v>1</v>
      </c>
      <c r="AD19" s="1" t="b">
        <v>1</v>
      </c>
      <c r="AE19" s="6">
        <f t="shared" si="1"/>
        <v>1</v>
      </c>
      <c r="AF19" s="1">
        <f t="shared" si="2"/>
        <v>7.8</v>
      </c>
    </row>
    <row r="20">
      <c r="A20" s="1" t="str">
        <f>IFERROR(__xludf.DUMMYFUNCTION("""COMPUTED_VALUE"""),"Mars")</f>
        <v>Mars</v>
      </c>
      <c r="B20" s="1" t="str">
        <f>IFERROR(__xludf.DUMMYFUNCTION("""COMPUTED_VALUE"""),"Albert Smith")</f>
        <v>Albert Smith</v>
      </c>
      <c r="C20" s="1" t="str">
        <f>IFERROR(__xludf.DUMMYFUNCTION("""COMPUTED_VALUE"""),"L-65397")</f>
        <v>L-65397</v>
      </c>
      <c r="D20" s="1" t="str">
        <f>IFERROR(__xludf.DUMMYFUNCTION("""COMPUTED_VALUE"""),"McIlwaine")</f>
        <v>McIlwaine</v>
      </c>
      <c r="E20" s="1" t="str">
        <f>IFERROR(__xludf.DUMMYFUNCTION("""COMPUTED_VALUE"""),"Caro")</f>
        <v>Caro</v>
      </c>
      <c r="F20" s="1" t="str">
        <f>IFERROR(__xludf.DUMMYFUNCTION("""COMPUTED_VALUE"""),"cmcilwainei@nih.gov")</f>
        <v>cmcilwainei@nih.gov</v>
      </c>
      <c r="G20" s="1" t="str">
        <f>IFERROR(__xludf.DUMMYFUNCTION("""COMPUTED_VALUE"""),"F")</f>
        <v>F</v>
      </c>
      <c r="H20" s="1" t="str">
        <f>IFERROR(__xludf.DUMMYFUNCTION("""COMPUTED_VALUE"""),"P")</f>
        <v>P</v>
      </c>
      <c r="I20" s="1" t="str">
        <f>IFERROR(__xludf.DUMMYFUNCTION("""COMPUTED_VALUE"""),"P")</f>
        <v>P</v>
      </c>
      <c r="J20" s="1" t="str">
        <f>IFERROR(__xludf.DUMMYFUNCTION("""COMPUTED_VALUE"""),"P")</f>
        <v>P</v>
      </c>
      <c r="K20" s="1" t="str">
        <f>IFERROR(__xludf.DUMMYFUNCTION("""COMPUTED_VALUE"""),"P")</f>
        <v>P</v>
      </c>
      <c r="L20" s="1" t="str">
        <f>IFERROR(__xludf.DUMMYFUNCTION("""COMPUTED_VALUE"""),"P")</f>
        <v>P</v>
      </c>
      <c r="M20" s="1"/>
      <c r="N20" s="1" t="str">
        <f>IFERROR(__xludf.DUMMYFUNCTION("""COMPUTED_VALUE"""),"P")</f>
        <v>P</v>
      </c>
      <c r="O20" s="1" t="str">
        <f>IFERROR(__xludf.DUMMYFUNCTION("""COMPUTED_VALUE"""),"P")</f>
        <v>P</v>
      </c>
      <c r="P20" s="1"/>
      <c r="Q20" s="1" t="str">
        <f>IFERROR(__xludf.DUMMYFUNCTION("""COMPUTED_VALUE"""),"P")</f>
        <v>P</v>
      </c>
      <c r="R20" s="1">
        <f>IFERROR(__xludf.DUMMYFUNCTION("""COMPUTED_VALUE"""),4.0)</f>
        <v>4</v>
      </c>
      <c r="S20" s="1">
        <f>IFERROR(__xludf.DUMMYFUNCTION("""COMPUTED_VALUE"""),4.0)</f>
        <v>4</v>
      </c>
      <c r="T20" s="1">
        <f>IFERROR(__xludf.DUMMYFUNCTION("""COMPUTED_VALUE"""),10.0)</f>
        <v>10</v>
      </c>
      <c r="U20" s="1" t="b">
        <v>1</v>
      </c>
      <c r="V20" s="1" t="b">
        <v>1</v>
      </c>
      <c r="W20" s="1" t="b">
        <v>1</v>
      </c>
      <c r="X20" s="1" t="b">
        <v>1</v>
      </c>
      <c r="Y20" s="1" t="b">
        <v>1</v>
      </c>
      <c r="Z20" s="1" t="b">
        <v>0</v>
      </c>
      <c r="AA20" s="1" t="b">
        <v>1</v>
      </c>
      <c r="AB20" s="1" t="b">
        <v>1</v>
      </c>
      <c r="AC20" s="1" t="b">
        <v>0</v>
      </c>
      <c r="AD20" s="1" t="b">
        <v>1</v>
      </c>
      <c r="AE20" s="6">
        <f t="shared" si="1"/>
        <v>0.8</v>
      </c>
      <c r="AF20" s="1">
        <f t="shared" si="2"/>
        <v>7</v>
      </c>
    </row>
    <row r="21">
      <c r="A21" s="1" t="str">
        <f>IFERROR(__xludf.DUMMYFUNCTION("""COMPUTED_VALUE"""),"Mars")</f>
        <v>Mars</v>
      </c>
      <c r="B21" s="1" t="str">
        <f>IFERROR(__xludf.DUMMYFUNCTION("""COMPUTED_VALUE"""),"Albert Smith")</f>
        <v>Albert Smith</v>
      </c>
      <c r="C21" s="1" t="str">
        <f>IFERROR(__xludf.DUMMYFUNCTION("""COMPUTED_VALUE"""),"L-65398")</f>
        <v>L-65398</v>
      </c>
      <c r="D21" s="1" t="str">
        <f>IFERROR(__xludf.DUMMYFUNCTION("""COMPUTED_VALUE"""),"Milesop")</f>
        <v>Milesop</v>
      </c>
      <c r="E21" s="1" t="str">
        <f>IFERROR(__xludf.DUMMYFUNCTION("""COMPUTED_VALUE"""),"Wernher")</f>
        <v>Wernher</v>
      </c>
      <c r="F21" s="1" t="str">
        <f>IFERROR(__xludf.DUMMYFUNCTION("""COMPUTED_VALUE"""),"wmilesopj@economist.com")</f>
        <v>wmilesopj@economist.com</v>
      </c>
      <c r="G21" s="1" t="str">
        <f>IFERROR(__xludf.DUMMYFUNCTION("""COMPUTED_VALUE"""),"M")</f>
        <v>M</v>
      </c>
      <c r="H21" s="1" t="str">
        <f>IFERROR(__xludf.DUMMYFUNCTION("""COMPUTED_VALUE"""),"P")</f>
        <v>P</v>
      </c>
      <c r="I21" s="1" t="str">
        <f>IFERROR(__xludf.DUMMYFUNCTION("""COMPUTED_VALUE"""),"P")</f>
        <v>P</v>
      </c>
      <c r="J21" s="1"/>
      <c r="K21" s="1" t="str">
        <f>IFERROR(__xludf.DUMMYFUNCTION("""COMPUTED_VALUE"""),"P")</f>
        <v>P</v>
      </c>
      <c r="L21" s="1" t="str">
        <f>IFERROR(__xludf.DUMMYFUNCTION("""COMPUTED_VALUE"""),"P")</f>
        <v>P</v>
      </c>
      <c r="M21" s="1" t="str">
        <f>IFERROR(__xludf.DUMMYFUNCTION("""COMPUTED_VALUE"""),"P")</f>
        <v>P</v>
      </c>
      <c r="N21" s="1" t="str">
        <f>IFERROR(__xludf.DUMMYFUNCTION("""COMPUTED_VALUE"""),"P")</f>
        <v>P</v>
      </c>
      <c r="O21" s="1" t="str">
        <f>IFERROR(__xludf.DUMMYFUNCTION("""COMPUTED_VALUE"""),"P")</f>
        <v>P</v>
      </c>
      <c r="P21" s="1" t="str">
        <f>IFERROR(__xludf.DUMMYFUNCTION("""COMPUTED_VALUE"""),"P")</f>
        <v>P</v>
      </c>
      <c r="Q21" s="1" t="str">
        <f>IFERROR(__xludf.DUMMYFUNCTION("""COMPUTED_VALUE"""),"P")</f>
        <v>P</v>
      </c>
      <c r="R21" s="1">
        <f>IFERROR(__xludf.DUMMYFUNCTION("""COMPUTED_VALUE"""),3.0)</f>
        <v>3</v>
      </c>
      <c r="S21" s="1">
        <f>IFERROR(__xludf.DUMMYFUNCTION("""COMPUTED_VALUE"""),10.0)</f>
        <v>10</v>
      </c>
      <c r="T21" s="1">
        <f>IFERROR(__xludf.DUMMYFUNCTION("""COMPUTED_VALUE"""),7.0)</f>
        <v>7</v>
      </c>
      <c r="U21" s="1" t="b">
        <v>1</v>
      </c>
      <c r="V21" s="1" t="b">
        <v>1</v>
      </c>
      <c r="W21" s="1" t="b">
        <v>0</v>
      </c>
      <c r="X21" s="1" t="b">
        <v>1</v>
      </c>
      <c r="Y21" s="1" t="b">
        <v>1</v>
      </c>
      <c r="Z21" s="1" t="b">
        <v>1</v>
      </c>
      <c r="AA21" s="1" t="b">
        <v>1</v>
      </c>
      <c r="AB21" s="1" t="b">
        <v>1</v>
      </c>
      <c r="AC21" s="1" t="b">
        <v>1</v>
      </c>
      <c r="AD21" s="1" t="b">
        <v>1</v>
      </c>
      <c r="AE21" s="6">
        <f t="shared" si="1"/>
        <v>0.9</v>
      </c>
      <c r="AF21" s="1">
        <f t="shared" si="2"/>
        <v>7.1</v>
      </c>
    </row>
    <row r="22">
      <c r="A22" s="1" t="str">
        <f>IFERROR(__xludf.DUMMYFUNCTION("""COMPUTED_VALUE"""),"Mars")</f>
        <v>Mars</v>
      </c>
      <c r="B22" s="1" t="str">
        <f>IFERROR(__xludf.DUMMYFUNCTION("""COMPUTED_VALUE"""),"Albert Smith")</f>
        <v>Albert Smith</v>
      </c>
      <c r="C22" s="1" t="str">
        <f>IFERROR(__xludf.DUMMYFUNCTION("""COMPUTED_VALUE"""),"L-65399")</f>
        <v>L-65399</v>
      </c>
      <c r="D22" s="1" t="str">
        <f>IFERROR(__xludf.DUMMYFUNCTION("""COMPUTED_VALUE"""),"Hutton")</f>
        <v>Hutton</v>
      </c>
      <c r="E22" s="1" t="str">
        <f>IFERROR(__xludf.DUMMYFUNCTION("""COMPUTED_VALUE"""),"Maryann")</f>
        <v>Maryann</v>
      </c>
      <c r="F22" s="1" t="str">
        <f>IFERROR(__xludf.DUMMYFUNCTION("""COMPUTED_VALUE"""),"mhuttonk@unicef.org")</f>
        <v>mhuttonk@unicef.org</v>
      </c>
      <c r="G22" s="1" t="str">
        <f>IFERROR(__xludf.DUMMYFUNCTION("""COMPUTED_VALUE"""),"F")</f>
        <v>F</v>
      </c>
      <c r="H22" s="1" t="str">
        <f>IFERROR(__xludf.DUMMYFUNCTION("""COMPUTED_VALUE"""),"P")</f>
        <v>P</v>
      </c>
      <c r="I22" s="1"/>
      <c r="J22" s="1" t="str">
        <f>IFERROR(__xludf.DUMMYFUNCTION("""COMPUTED_VALUE"""),"P")</f>
        <v>P</v>
      </c>
      <c r="K22" s="1" t="str">
        <f>IFERROR(__xludf.DUMMYFUNCTION("""COMPUTED_VALUE"""),"P")</f>
        <v>P</v>
      </c>
      <c r="L22" s="1" t="str">
        <f>IFERROR(__xludf.DUMMYFUNCTION("""COMPUTED_VALUE"""),"P")</f>
        <v>P</v>
      </c>
      <c r="M22" s="1" t="str">
        <f>IFERROR(__xludf.DUMMYFUNCTION("""COMPUTED_VALUE"""),"P")</f>
        <v>P</v>
      </c>
      <c r="N22" s="1" t="str">
        <f>IFERROR(__xludf.DUMMYFUNCTION("""COMPUTED_VALUE"""),"P")</f>
        <v>P</v>
      </c>
      <c r="O22" s="1" t="str">
        <f>IFERROR(__xludf.DUMMYFUNCTION("""COMPUTED_VALUE"""),"P")</f>
        <v>P</v>
      </c>
      <c r="P22" s="1"/>
      <c r="Q22" s="1" t="str">
        <f>IFERROR(__xludf.DUMMYFUNCTION("""COMPUTED_VALUE"""),"P")</f>
        <v>P</v>
      </c>
      <c r="R22" s="1">
        <f>IFERROR(__xludf.DUMMYFUNCTION("""COMPUTED_VALUE"""),10.0)</f>
        <v>10</v>
      </c>
      <c r="S22" s="1">
        <f>IFERROR(__xludf.DUMMYFUNCTION("""COMPUTED_VALUE"""),7.0)</f>
        <v>7</v>
      </c>
      <c r="T22" s="1">
        <f>IFERROR(__xludf.DUMMYFUNCTION("""COMPUTED_VALUE"""),8.0)</f>
        <v>8</v>
      </c>
      <c r="U22" s="1" t="b">
        <v>1</v>
      </c>
      <c r="V22" s="1" t="b">
        <v>0</v>
      </c>
      <c r="W22" s="1" t="b">
        <v>1</v>
      </c>
      <c r="X22" s="1" t="b">
        <v>1</v>
      </c>
      <c r="Y22" s="1" t="b">
        <v>1</v>
      </c>
      <c r="Z22" s="1" t="b">
        <v>1</v>
      </c>
      <c r="AA22" s="1" t="b">
        <v>1</v>
      </c>
      <c r="AB22" s="1" t="b">
        <v>1</v>
      </c>
      <c r="AC22" s="1" t="b">
        <v>0</v>
      </c>
      <c r="AD22" s="1" t="b">
        <v>1</v>
      </c>
      <c r="AE22" s="6">
        <f t="shared" si="1"/>
        <v>0.8</v>
      </c>
      <c r="AF22" s="1">
        <f t="shared" si="2"/>
        <v>8.1</v>
      </c>
    </row>
    <row r="23">
      <c r="A23" s="1" t="str">
        <f>IFERROR(__xludf.DUMMYFUNCTION("""COMPUTED_VALUE"""),"Mars")</f>
        <v>Mars</v>
      </c>
      <c r="B23" s="1" t="str">
        <f>IFERROR(__xludf.DUMMYFUNCTION("""COMPUTED_VALUE"""),"Albert Smith")</f>
        <v>Albert Smith</v>
      </c>
      <c r="C23" s="1" t="str">
        <f>IFERROR(__xludf.DUMMYFUNCTION("""COMPUTED_VALUE"""),"L-65400")</f>
        <v>L-65400</v>
      </c>
      <c r="D23" s="1" t="str">
        <f>IFERROR(__xludf.DUMMYFUNCTION("""COMPUTED_VALUE"""),"Lewington")</f>
        <v>Lewington</v>
      </c>
      <c r="E23" s="1" t="str">
        <f>IFERROR(__xludf.DUMMYFUNCTION("""COMPUTED_VALUE"""),"Nadiya")</f>
        <v>Nadiya</v>
      </c>
      <c r="F23" s="1" t="str">
        <f>IFERROR(__xludf.DUMMYFUNCTION("""COMPUTED_VALUE"""),"nlewingtonl@aol.com")</f>
        <v>nlewingtonl@aol.com</v>
      </c>
      <c r="G23" s="1" t="str">
        <f>IFERROR(__xludf.DUMMYFUNCTION("""COMPUTED_VALUE"""),"F")</f>
        <v>F</v>
      </c>
      <c r="H23" s="1" t="str">
        <f>IFERROR(__xludf.DUMMYFUNCTION("""COMPUTED_VALUE"""),"P")</f>
        <v>P</v>
      </c>
      <c r="I23" s="1" t="str">
        <f>IFERROR(__xludf.DUMMYFUNCTION("""COMPUTED_VALUE"""),"P")</f>
        <v>P</v>
      </c>
      <c r="J23" s="1" t="str">
        <f>IFERROR(__xludf.DUMMYFUNCTION("""COMPUTED_VALUE"""),"P")</f>
        <v>P</v>
      </c>
      <c r="K23" s="1" t="str">
        <f>IFERROR(__xludf.DUMMYFUNCTION("""COMPUTED_VALUE"""),"P")</f>
        <v>P</v>
      </c>
      <c r="L23" s="1" t="str">
        <f>IFERROR(__xludf.DUMMYFUNCTION("""COMPUTED_VALUE"""),"P")</f>
        <v>P</v>
      </c>
      <c r="M23" s="1" t="str">
        <f>IFERROR(__xludf.DUMMYFUNCTION("""COMPUTED_VALUE"""),"P")</f>
        <v>P</v>
      </c>
      <c r="N23" s="1" t="str">
        <f>IFERROR(__xludf.DUMMYFUNCTION("""COMPUTED_VALUE"""),"P")</f>
        <v>P</v>
      </c>
      <c r="O23" s="1" t="str">
        <f>IFERROR(__xludf.DUMMYFUNCTION("""COMPUTED_VALUE"""),"P")</f>
        <v>P</v>
      </c>
      <c r="P23" s="1"/>
      <c r="Q23" s="1" t="str">
        <f>IFERROR(__xludf.DUMMYFUNCTION("""COMPUTED_VALUE"""),"P")</f>
        <v>P</v>
      </c>
      <c r="R23" s="1">
        <f>IFERROR(__xludf.DUMMYFUNCTION("""COMPUTED_VALUE"""),10.0)</f>
        <v>10</v>
      </c>
      <c r="S23" s="1">
        <f>IFERROR(__xludf.DUMMYFUNCTION("""COMPUTED_VALUE"""),7.0)</f>
        <v>7</v>
      </c>
      <c r="T23" s="1">
        <f>IFERROR(__xludf.DUMMYFUNCTION("""COMPUTED_VALUE"""),7.0)</f>
        <v>7</v>
      </c>
      <c r="U23" s="1" t="b">
        <v>1</v>
      </c>
      <c r="V23" s="1" t="b">
        <v>1</v>
      </c>
      <c r="W23" s="1" t="b">
        <v>1</v>
      </c>
      <c r="X23" s="1" t="b">
        <v>1</v>
      </c>
      <c r="Y23" s="1" t="b">
        <v>1</v>
      </c>
      <c r="Z23" s="1" t="b">
        <v>1</v>
      </c>
      <c r="AA23" s="1" t="b">
        <v>1</v>
      </c>
      <c r="AB23" s="1" t="b">
        <v>1</v>
      </c>
      <c r="AC23" s="1" t="b">
        <v>0</v>
      </c>
      <c r="AD23" s="1" t="b">
        <v>1</v>
      </c>
      <c r="AE23" s="6">
        <f t="shared" si="1"/>
        <v>0.9</v>
      </c>
      <c r="AF23" s="1">
        <f t="shared" si="2"/>
        <v>7.6</v>
      </c>
    </row>
    <row r="24">
      <c r="A24" s="1" t="str">
        <f>IFERROR(__xludf.DUMMYFUNCTION("""COMPUTED_VALUE"""),"Mars")</f>
        <v>Mars</v>
      </c>
      <c r="B24" s="1" t="str">
        <f>IFERROR(__xludf.DUMMYFUNCTION("""COMPUTED_VALUE"""),"Albert Smith")</f>
        <v>Albert Smith</v>
      </c>
      <c r="C24" s="1" t="str">
        <f>IFERROR(__xludf.DUMMYFUNCTION("""COMPUTED_VALUE"""),"L-65401")</f>
        <v>L-65401</v>
      </c>
      <c r="D24" s="1" t="str">
        <f>IFERROR(__xludf.DUMMYFUNCTION("""COMPUTED_VALUE"""),"Iannuzzi")</f>
        <v>Iannuzzi</v>
      </c>
      <c r="E24" s="1" t="str">
        <f>IFERROR(__xludf.DUMMYFUNCTION("""COMPUTED_VALUE"""),"Mada")</f>
        <v>Mada</v>
      </c>
      <c r="F24" s="1" t="str">
        <f>IFERROR(__xludf.DUMMYFUNCTION("""COMPUTED_VALUE"""),"miannuzzim@icq.com")</f>
        <v>miannuzzim@icq.com</v>
      </c>
      <c r="G24" s="1" t="str">
        <f>IFERROR(__xludf.DUMMYFUNCTION("""COMPUTED_VALUE"""),"F")</f>
        <v>F</v>
      </c>
      <c r="H24" s="1" t="str">
        <f>IFERROR(__xludf.DUMMYFUNCTION("""COMPUTED_VALUE"""),"P")</f>
        <v>P</v>
      </c>
      <c r="I24" s="1"/>
      <c r="J24" s="1" t="str">
        <f>IFERROR(__xludf.DUMMYFUNCTION("""COMPUTED_VALUE"""),"P")</f>
        <v>P</v>
      </c>
      <c r="K24" s="1" t="str">
        <f>IFERROR(__xludf.DUMMYFUNCTION("""COMPUTED_VALUE"""),"P")</f>
        <v>P</v>
      </c>
      <c r="L24" s="1" t="str">
        <f>IFERROR(__xludf.DUMMYFUNCTION("""COMPUTED_VALUE"""),"P")</f>
        <v>P</v>
      </c>
      <c r="M24" s="1" t="str">
        <f>IFERROR(__xludf.DUMMYFUNCTION("""COMPUTED_VALUE"""),"P")</f>
        <v>P</v>
      </c>
      <c r="N24" s="1"/>
      <c r="O24" s="1" t="str">
        <f>IFERROR(__xludf.DUMMYFUNCTION("""COMPUTED_VALUE"""),"P")</f>
        <v>P</v>
      </c>
      <c r="P24" s="1" t="str">
        <f>IFERROR(__xludf.DUMMYFUNCTION("""COMPUTED_VALUE"""),"P")</f>
        <v>P</v>
      </c>
      <c r="Q24" s="1" t="str">
        <f>IFERROR(__xludf.DUMMYFUNCTION("""COMPUTED_VALUE"""),"P")</f>
        <v>P</v>
      </c>
      <c r="R24" s="1">
        <f>IFERROR(__xludf.DUMMYFUNCTION("""COMPUTED_VALUE"""),6.0)</f>
        <v>6</v>
      </c>
      <c r="S24" s="1">
        <f>IFERROR(__xludf.DUMMYFUNCTION("""COMPUTED_VALUE"""),6.0)</f>
        <v>6</v>
      </c>
      <c r="T24" s="1">
        <f>IFERROR(__xludf.DUMMYFUNCTION("""COMPUTED_VALUE"""),4.0)</f>
        <v>4</v>
      </c>
      <c r="U24" s="1" t="b">
        <v>1</v>
      </c>
      <c r="V24" s="1" t="b">
        <v>0</v>
      </c>
      <c r="W24" s="1" t="b">
        <v>1</v>
      </c>
      <c r="X24" s="1" t="b">
        <v>1</v>
      </c>
      <c r="Y24" s="1" t="b">
        <v>1</v>
      </c>
      <c r="Z24" s="1" t="b">
        <v>1</v>
      </c>
      <c r="AA24" s="1" t="b">
        <v>0</v>
      </c>
      <c r="AB24" s="1" t="b">
        <v>1</v>
      </c>
      <c r="AC24" s="1" t="b">
        <v>1</v>
      </c>
      <c r="AD24" s="1" t="b">
        <v>1</v>
      </c>
      <c r="AE24" s="6">
        <f t="shared" si="1"/>
        <v>0.8</v>
      </c>
      <c r="AF24" s="1">
        <f t="shared" si="2"/>
        <v>5</v>
      </c>
    </row>
    <row r="25">
      <c r="A25" s="1" t="str">
        <f>IFERROR(__xludf.DUMMYFUNCTION("""COMPUTED_VALUE"""),"Mars")</f>
        <v>Mars</v>
      </c>
      <c r="B25" s="1" t="str">
        <f>IFERROR(__xludf.DUMMYFUNCTION("""COMPUTED_VALUE"""),"Albert Smith")</f>
        <v>Albert Smith</v>
      </c>
      <c r="C25" s="1" t="str">
        <f>IFERROR(__xludf.DUMMYFUNCTION("""COMPUTED_VALUE"""),"L-65402")</f>
        <v>L-65402</v>
      </c>
      <c r="D25" s="1" t="str">
        <f>IFERROR(__xludf.DUMMYFUNCTION("""COMPUTED_VALUE"""),"Kettlestringes")</f>
        <v>Kettlestringes</v>
      </c>
      <c r="E25" s="1" t="str">
        <f>IFERROR(__xludf.DUMMYFUNCTION("""COMPUTED_VALUE"""),"Rene")</f>
        <v>Rene</v>
      </c>
      <c r="F25" s="1" t="str">
        <f>IFERROR(__xludf.DUMMYFUNCTION("""COMPUTED_VALUE"""),"rkettlestringesn@nationalgeographic.com")</f>
        <v>rkettlestringesn@nationalgeographic.com</v>
      </c>
      <c r="G25" s="1" t="str">
        <f>IFERROR(__xludf.DUMMYFUNCTION("""COMPUTED_VALUE"""),"M")</f>
        <v>M</v>
      </c>
      <c r="H25" s="1" t="str">
        <f>IFERROR(__xludf.DUMMYFUNCTION("""COMPUTED_VALUE"""),"P")</f>
        <v>P</v>
      </c>
      <c r="I25" s="1" t="str">
        <f>IFERROR(__xludf.DUMMYFUNCTION("""COMPUTED_VALUE"""),"P")</f>
        <v>P</v>
      </c>
      <c r="J25" s="1" t="str">
        <f>IFERROR(__xludf.DUMMYFUNCTION("""COMPUTED_VALUE"""),"P")</f>
        <v>P</v>
      </c>
      <c r="K25" s="1" t="str">
        <f>IFERROR(__xludf.DUMMYFUNCTION("""COMPUTED_VALUE"""),"P")</f>
        <v>P</v>
      </c>
      <c r="L25" s="1" t="str">
        <f>IFERROR(__xludf.DUMMYFUNCTION("""COMPUTED_VALUE"""),"P")</f>
        <v>P</v>
      </c>
      <c r="M25" s="1" t="str">
        <f>IFERROR(__xludf.DUMMYFUNCTION("""COMPUTED_VALUE"""),"P")</f>
        <v>P</v>
      </c>
      <c r="N25" s="1" t="str">
        <f>IFERROR(__xludf.DUMMYFUNCTION("""COMPUTED_VALUE"""),"P")</f>
        <v>P</v>
      </c>
      <c r="O25" s="1"/>
      <c r="P25" s="1" t="str">
        <f>IFERROR(__xludf.DUMMYFUNCTION("""COMPUTED_VALUE"""),"P")</f>
        <v>P</v>
      </c>
      <c r="Q25" s="1" t="str">
        <f>IFERROR(__xludf.DUMMYFUNCTION("""COMPUTED_VALUE"""),"P")</f>
        <v>P</v>
      </c>
      <c r="R25" s="1">
        <f>IFERROR(__xludf.DUMMYFUNCTION("""COMPUTED_VALUE"""),10.0)</f>
        <v>10</v>
      </c>
      <c r="S25" s="1">
        <f>IFERROR(__xludf.DUMMYFUNCTION("""COMPUTED_VALUE"""),7.0)</f>
        <v>7</v>
      </c>
      <c r="T25" s="1">
        <f>IFERROR(__xludf.DUMMYFUNCTION("""COMPUTED_VALUE"""),8.0)</f>
        <v>8</v>
      </c>
      <c r="U25" s="1" t="b">
        <v>1</v>
      </c>
      <c r="V25" s="1" t="b">
        <v>1</v>
      </c>
      <c r="W25" s="1" t="b">
        <v>1</v>
      </c>
      <c r="X25" s="1" t="b">
        <v>1</v>
      </c>
      <c r="Y25" s="1" t="b">
        <v>1</v>
      </c>
      <c r="Z25" s="1" t="b">
        <v>1</v>
      </c>
      <c r="AA25" s="1" t="b">
        <v>1</v>
      </c>
      <c r="AB25" s="1" t="b">
        <v>0</v>
      </c>
      <c r="AC25" s="1" t="b">
        <v>1</v>
      </c>
      <c r="AD25" s="1" t="b">
        <v>1</v>
      </c>
      <c r="AE25" s="6">
        <f t="shared" si="1"/>
        <v>0.9</v>
      </c>
      <c r="AF25" s="1">
        <f t="shared" si="2"/>
        <v>8.1</v>
      </c>
    </row>
    <row r="26">
      <c r="A26" s="1" t="str">
        <f>IFERROR(__xludf.DUMMYFUNCTION("""COMPUTED_VALUE"""),"Mars")</f>
        <v>Mars</v>
      </c>
      <c r="B26" s="1" t="str">
        <f>IFERROR(__xludf.DUMMYFUNCTION("""COMPUTED_VALUE"""),"Albert Smith")</f>
        <v>Albert Smith</v>
      </c>
      <c r="C26" s="1" t="str">
        <f>IFERROR(__xludf.DUMMYFUNCTION("""COMPUTED_VALUE"""),"L-65403")</f>
        <v>L-65403</v>
      </c>
      <c r="D26" s="1" t="str">
        <f>IFERROR(__xludf.DUMMYFUNCTION("""COMPUTED_VALUE"""),"Ceillier")</f>
        <v>Ceillier</v>
      </c>
      <c r="E26" s="1" t="str">
        <f>IFERROR(__xludf.DUMMYFUNCTION("""COMPUTED_VALUE"""),"Belva")</f>
        <v>Belva</v>
      </c>
      <c r="F26" s="1" t="str">
        <f>IFERROR(__xludf.DUMMYFUNCTION("""COMPUTED_VALUE"""),"bceilliero@ow.ly")</f>
        <v>bceilliero@ow.ly</v>
      </c>
      <c r="G26" s="1" t="str">
        <f>IFERROR(__xludf.DUMMYFUNCTION("""COMPUTED_VALUE"""),"F")</f>
        <v>F</v>
      </c>
      <c r="H26" s="1" t="str">
        <f>IFERROR(__xludf.DUMMYFUNCTION("""COMPUTED_VALUE"""),"P")</f>
        <v>P</v>
      </c>
      <c r="I26" s="1" t="str">
        <f>IFERROR(__xludf.DUMMYFUNCTION("""COMPUTED_VALUE"""),"P")</f>
        <v>P</v>
      </c>
      <c r="J26" s="1" t="str">
        <f>IFERROR(__xludf.DUMMYFUNCTION("""COMPUTED_VALUE"""),"P")</f>
        <v>P</v>
      </c>
      <c r="K26" s="1" t="str">
        <f>IFERROR(__xludf.DUMMYFUNCTION("""COMPUTED_VALUE"""),"P")</f>
        <v>P</v>
      </c>
      <c r="L26" s="1" t="str">
        <f>IFERROR(__xludf.DUMMYFUNCTION("""COMPUTED_VALUE"""),"P")</f>
        <v>P</v>
      </c>
      <c r="M26" s="1" t="str">
        <f>IFERROR(__xludf.DUMMYFUNCTION("""COMPUTED_VALUE"""),"P")</f>
        <v>P</v>
      </c>
      <c r="N26" s="1" t="str">
        <f>IFERROR(__xludf.DUMMYFUNCTION("""COMPUTED_VALUE"""),"P")</f>
        <v>P</v>
      </c>
      <c r="O26" s="1" t="str">
        <f>IFERROR(__xludf.DUMMYFUNCTION("""COMPUTED_VALUE"""),"P")</f>
        <v>P</v>
      </c>
      <c r="P26" s="1" t="str">
        <f>IFERROR(__xludf.DUMMYFUNCTION("""COMPUTED_VALUE"""),"P")</f>
        <v>P</v>
      </c>
      <c r="Q26" s="1" t="str">
        <f>IFERROR(__xludf.DUMMYFUNCTION("""COMPUTED_VALUE"""),"P")</f>
        <v>P</v>
      </c>
      <c r="R26" s="1">
        <f>IFERROR(__xludf.DUMMYFUNCTION("""COMPUTED_VALUE"""),6.0)</f>
        <v>6</v>
      </c>
      <c r="S26" s="1">
        <f>IFERROR(__xludf.DUMMYFUNCTION("""COMPUTED_VALUE"""),9.0)</f>
        <v>9</v>
      </c>
      <c r="T26" s="1">
        <f>IFERROR(__xludf.DUMMYFUNCTION("""COMPUTED_VALUE"""),9.0)</f>
        <v>9</v>
      </c>
      <c r="U26" s="1" t="b">
        <v>1</v>
      </c>
      <c r="V26" s="1" t="b">
        <v>1</v>
      </c>
      <c r="W26" s="1" t="b">
        <v>1</v>
      </c>
      <c r="X26" s="1" t="b">
        <v>1</v>
      </c>
      <c r="Y26" s="1" t="b">
        <v>1</v>
      </c>
      <c r="Z26" s="1" t="b">
        <v>1</v>
      </c>
      <c r="AA26" s="1" t="b">
        <v>1</v>
      </c>
      <c r="AB26" s="1" t="b">
        <v>1</v>
      </c>
      <c r="AC26" s="1" t="b">
        <v>1</v>
      </c>
      <c r="AD26" s="1" t="b">
        <v>1</v>
      </c>
      <c r="AE26" s="6">
        <f t="shared" si="1"/>
        <v>1</v>
      </c>
      <c r="AF26" s="1">
        <f t="shared" si="2"/>
        <v>8.4</v>
      </c>
    </row>
    <row r="27">
      <c r="A27" s="1" t="str">
        <f>IFERROR(__xludf.DUMMYFUNCTION("""COMPUTED_VALUE"""),"Mars")</f>
        <v>Mars</v>
      </c>
      <c r="B27" s="1" t="str">
        <f>IFERROR(__xludf.DUMMYFUNCTION("""COMPUTED_VALUE"""),"Albert Smith")</f>
        <v>Albert Smith</v>
      </c>
      <c r="C27" s="1" t="str">
        <f>IFERROR(__xludf.DUMMYFUNCTION("""COMPUTED_VALUE"""),"L-65404")</f>
        <v>L-65404</v>
      </c>
      <c r="D27" s="1" t="str">
        <f>IFERROR(__xludf.DUMMYFUNCTION("""COMPUTED_VALUE"""),"Cow")</f>
        <v>Cow</v>
      </c>
      <c r="E27" s="1" t="str">
        <f>IFERROR(__xludf.DUMMYFUNCTION("""COMPUTED_VALUE"""),"Bibbye")</f>
        <v>Bibbye</v>
      </c>
      <c r="F27" s="1" t="str">
        <f>IFERROR(__xludf.DUMMYFUNCTION("""COMPUTED_VALUE"""),"bcowp@yellowbook.com")</f>
        <v>bcowp@yellowbook.com</v>
      </c>
      <c r="G27" s="1" t="str">
        <f>IFERROR(__xludf.DUMMYFUNCTION("""COMPUTED_VALUE"""),"F")</f>
        <v>F</v>
      </c>
      <c r="H27" s="1" t="str">
        <f>IFERROR(__xludf.DUMMYFUNCTION("""COMPUTED_VALUE"""),"P")</f>
        <v>P</v>
      </c>
      <c r="I27" s="1" t="str">
        <f>IFERROR(__xludf.DUMMYFUNCTION("""COMPUTED_VALUE"""),"P")</f>
        <v>P</v>
      </c>
      <c r="J27" s="1" t="str">
        <f>IFERROR(__xludf.DUMMYFUNCTION("""COMPUTED_VALUE"""),"P")</f>
        <v>P</v>
      </c>
      <c r="K27" s="1" t="str">
        <f>IFERROR(__xludf.DUMMYFUNCTION("""COMPUTED_VALUE"""),"P")</f>
        <v>P</v>
      </c>
      <c r="L27" s="1" t="str">
        <f>IFERROR(__xludf.DUMMYFUNCTION("""COMPUTED_VALUE"""),"P")</f>
        <v>P</v>
      </c>
      <c r="M27" s="1" t="str">
        <f>IFERROR(__xludf.DUMMYFUNCTION("""COMPUTED_VALUE"""),"P")</f>
        <v>P</v>
      </c>
      <c r="N27" s="1" t="str">
        <f>IFERROR(__xludf.DUMMYFUNCTION("""COMPUTED_VALUE"""),"P")</f>
        <v>P</v>
      </c>
      <c r="O27" s="1" t="str">
        <f>IFERROR(__xludf.DUMMYFUNCTION("""COMPUTED_VALUE"""),"P")</f>
        <v>P</v>
      </c>
      <c r="P27" s="1" t="str">
        <f>IFERROR(__xludf.DUMMYFUNCTION("""COMPUTED_VALUE"""),"P")</f>
        <v>P</v>
      </c>
      <c r="Q27" s="1" t="str">
        <f>IFERROR(__xludf.DUMMYFUNCTION("""COMPUTED_VALUE"""),"P")</f>
        <v>P</v>
      </c>
      <c r="R27" s="1">
        <f>IFERROR(__xludf.DUMMYFUNCTION("""COMPUTED_VALUE"""),5.0)</f>
        <v>5</v>
      </c>
      <c r="S27" s="1">
        <f>IFERROR(__xludf.DUMMYFUNCTION("""COMPUTED_VALUE"""),9.0)</f>
        <v>9</v>
      </c>
      <c r="T27" s="1">
        <f>IFERROR(__xludf.DUMMYFUNCTION("""COMPUTED_VALUE"""),8.0)</f>
        <v>8</v>
      </c>
      <c r="U27" s="1" t="b">
        <v>1</v>
      </c>
      <c r="V27" s="1" t="b">
        <v>1</v>
      </c>
      <c r="W27" s="1" t="b">
        <v>1</v>
      </c>
      <c r="X27" s="1" t="b">
        <v>1</v>
      </c>
      <c r="Y27" s="1" t="b">
        <v>1</v>
      </c>
      <c r="Z27" s="1" t="b">
        <v>1</v>
      </c>
      <c r="AA27" s="1" t="b">
        <v>1</v>
      </c>
      <c r="AB27" s="1" t="b">
        <v>1</v>
      </c>
      <c r="AC27" s="1" t="b">
        <v>1</v>
      </c>
      <c r="AD27" s="1" t="b">
        <v>1</v>
      </c>
      <c r="AE27" s="6">
        <f t="shared" si="1"/>
        <v>1</v>
      </c>
      <c r="AF27" s="1">
        <f t="shared" si="2"/>
        <v>7.7</v>
      </c>
    </row>
    <row r="28">
      <c r="A28" s="1" t="str">
        <f>IFERROR(__xludf.DUMMYFUNCTION("""COMPUTED_VALUE"""),"Mars")</f>
        <v>Mars</v>
      </c>
      <c r="B28" s="1" t="str">
        <f>IFERROR(__xludf.DUMMYFUNCTION("""COMPUTED_VALUE"""),"Albert Smith")</f>
        <v>Albert Smith</v>
      </c>
      <c r="C28" s="1" t="str">
        <f>IFERROR(__xludf.DUMMYFUNCTION("""COMPUTED_VALUE"""),"L-65405")</f>
        <v>L-65405</v>
      </c>
      <c r="D28" s="1" t="str">
        <f>IFERROR(__xludf.DUMMYFUNCTION("""COMPUTED_VALUE"""),"Gadesby")</f>
        <v>Gadesby</v>
      </c>
      <c r="E28" s="1" t="str">
        <f>IFERROR(__xludf.DUMMYFUNCTION("""COMPUTED_VALUE"""),"Minta")</f>
        <v>Minta</v>
      </c>
      <c r="F28" s="1" t="str">
        <f>IFERROR(__xludf.DUMMYFUNCTION("""COMPUTED_VALUE"""),"mgadesbyq@woothemes.com")</f>
        <v>mgadesbyq@woothemes.com</v>
      </c>
      <c r="G28" s="1" t="str">
        <f>IFERROR(__xludf.DUMMYFUNCTION("""COMPUTED_VALUE"""),"F")</f>
        <v>F</v>
      </c>
      <c r="H28" s="1" t="str">
        <f>IFERROR(__xludf.DUMMYFUNCTION("""COMPUTED_VALUE"""),"P")</f>
        <v>P</v>
      </c>
      <c r="I28" s="1" t="str">
        <f>IFERROR(__xludf.DUMMYFUNCTION("""COMPUTED_VALUE"""),"P")</f>
        <v>P</v>
      </c>
      <c r="J28" s="1" t="str">
        <f>IFERROR(__xludf.DUMMYFUNCTION("""COMPUTED_VALUE"""),"P")</f>
        <v>P</v>
      </c>
      <c r="K28" s="1" t="str">
        <f>IFERROR(__xludf.DUMMYFUNCTION("""COMPUTED_VALUE"""),"P")</f>
        <v>P</v>
      </c>
      <c r="L28" s="1" t="str">
        <f>IFERROR(__xludf.DUMMYFUNCTION("""COMPUTED_VALUE"""),"P")</f>
        <v>P</v>
      </c>
      <c r="M28" s="1" t="str">
        <f>IFERROR(__xludf.DUMMYFUNCTION("""COMPUTED_VALUE"""),"P")</f>
        <v>P</v>
      </c>
      <c r="N28" s="1" t="str">
        <f>IFERROR(__xludf.DUMMYFUNCTION("""COMPUTED_VALUE"""),"P")</f>
        <v>P</v>
      </c>
      <c r="O28" s="1" t="str">
        <f>IFERROR(__xludf.DUMMYFUNCTION("""COMPUTED_VALUE"""),"P")</f>
        <v>P</v>
      </c>
      <c r="P28" s="1"/>
      <c r="Q28" s="1" t="str">
        <f>IFERROR(__xludf.DUMMYFUNCTION("""COMPUTED_VALUE"""),"P")</f>
        <v>P</v>
      </c>
      <c r="R28" s="1">
        <f>IFERROR(__xludf.DUMMYFUNCTION("""COMPUTED_VALUE"""),7.0)</f>
        <v>7</v>
      </c>
      <c r="S28" s="1">
        <f>IFERROR(__xludf.DUMMYFUNCTION("""COMPUTED_VALUE"""),9.0)</f>
        <v>9</v>
      </c>
      <c r="T28" s="1">
        <f>IFERROR(__xludf.DUMMYFUNCTION("""COMPUTED_VALUE"""),10.0)</f>
        <v>10</v>
      </c>
      <c r="U28" s="1" t="b">
        <v>1</v>
      </c>
      <c r="V28" s="1" t="b">
        <v>1</v>
      </c>
      <c r="W28" s="1" t="b">
        <v>1</v>
      </c>
      <c r="X28" s="1" t="b">
        <v>1</v>
      </c>
      <c r="Y28" s="1" t="b">
        <v>1</v>
      </c>
      <c r="Z28" s="1" t="b">
        <v>1</v>
      </c>
      <c r="AA28" s="1" t="b">
        <v>1</v>
      </c>
      <c r="AB28" s="1" t="b">
        <v>1</v>
      </c>
      <c r="AC28" s="1" t="b">
        <v>0</v>
      </c>
      <c r="AD28" s="1" t="b">
        <v>1</v>
      </c>
      <c r="AE28" s="6">
        <f t="shared" si="1"/>
        <v>0.9</v>
      </c>
      <c r="AF28" s="1">
        <f t="shared" si="2"/>
        <v>9.1</v>
      </c>
    </row>
    <row r="29">
      <c r="A29" s="1" t="str">
        <f>IFERROR(__xludf.DUMMYFUNCTION("""COMPUTED_VALUE"""),"Mars")</f>
        <v>Mars</v>
      </c>
      <c r="B29" s="1" t="str">
        <f>IFERROR(__xludf.DUMMYFUNCTION("""COMPUTED_VALUE"""),"Albert Smith")</f>
        <v>Albert Smith</v>
      </c>
      <c r="C29" s="1" t="str">
        <f>IFERROR(__xludf.DUMMYFUNCTION("""COMPUTED_VALUE"""),"L-65406")</f>
        <v>L-65406</v>
      </c>
      <c r="D29" s="1" t="str">
        <f>IFERROR(__xludf.DUMMYFUNCTION("""COMPUTED_VALUE"""),"Hurford")</f>
        <v>Hurford</v>
      </c>
      <c r="E29" s="1" t="str">
        <f>IFERROR(__xludf.DUMMYFUNCTION("""COMPUTED_VALUE"""),"Aeriela")</f>
        <v>Aeriela</v>
      </c>
      <c r="F29" s="1" t="str">
        <f>IFERROR(__xludf.DUMMYFUNCTION("""COMPUTED_VALUE"""),"ahurfordr@usa.gov")</f>
        <v>ahurfordr@usa.gov</v>
      </c>
      <c r="G29" s="1" t="str">
        <f>IFERROR(__xludf.DUMMYFUNCTION("""COMPUTED_VALUE"""),"F")</f>
        <v>F</v>
      </c>
      <c r="H29" s="1" t="str">
        <f>IFERROR(__xludf.DUMMYFUNCTION("""COMPUTED_VALUE"""),"P")</f>
        <v>P</v>
      </c>
      <c r="I29" s="1"/>
      <c r="J29" s="1" t="str">
        <f>IFERROR(__xludf.DUMMYFUNCTION("""COMPUTED_VALUE"""),"P")</f>
        <v>P</v>
      </c>
      <c r="K29" s="1" t="str">
        <f>IFERROR(__xludf.DUMMYFUNCTION("""COMPUTED_VALUE"""),"P")</f>
        <v>P</v>
      </c>
      <c r="L29" s="1"/>
      <c r="M29" s="1" t="str">
        <f>IFERROR(__xludf.DUMMYFUNCTION("""COMPUTED_VALUE"""),"P")</f>
        <v>P</v>
      </c>
      <c r="N29" s="1" t="str">
        <f>IFERROR(__xludf.DUMMYFUNCTION("""COMPUTED_VALUE"""),"P")</f>
        <v>P</v>
      </c>
      <c r="O29" s="1" t="str">
        <f>IFERROR(__xludf.DUMMYFUNCTION("""COMPUTED_VALUE"""),"P")</f>
        <v>P</v>
      </c>
      <c r="P29" s="1" t="str">
        <f>IFERROR(__xludf.DUMMYFUNCTION("""COMPUTED_VALUE"""),"P")</f>
        <v>P</v>
      </c>
      <c r="Q29" s="1" t="str">
        <f>IFERROR(__xludf.DUMMYFUNCTION("""COMPUTED_VALUE"""),"P")</f>
        <v>P</v>
      </c>
      <c r="R29" s="1">
        <f>IFERROR(__xludf.DUMMYFUNCTION("""COMPUTED_VALUE"""),8.0)</f>
        <v>8</v>
      </c>
      <c r="S29" s="1">
        <f>IFERROR(__xludf.DUMMYFUNCTION("""COMPUTED_VALUE"""),7.0)</f>
        <v>7</v>
      </c>
      <c r="T29" s="1">
        <f>IFERROR(__xludf.DUMMYFUNCTION("""COMPUTED_VALUE"""),7.0)</f>
        <v>7</v>
      </c>
      <c r="U29" s="1" t="b">
        <v>1</v>
      </c>
      <c r="V29" s="1" t="b">
        <v>0</v>
      </c>
      <c r="W29" s="1" t="b">
        <v>1</v>
      </c>
      <c r="X29" s="1" t="b">
        <v>1</v>
      </c>
      <c r="Y29" s="1" t="b">
        <v>0</v>
      </c>
      <c r="Z29" s="1" t="b">
        <v>1</v>
      </c>
      <c r="AA29" s="1" t="b">
        <v>1</v>
      </c>
      <c r="AB29" s="1" t="b">
        <v>1</v>
      </c>
      <c r="AC29" s="1" t="b">
        <v>1</v>
      </c>
      <c r="AD29" s="1" t="b">
        <v>1</v>
      </c>
      <c r="AE29" s="6">
        <f t="shared" si="1"/>
        <v>0.8</v>
      </c>
      <c r="AF29" s="1">
        <f t="shared" si="2"/>
        <v>7.2</v>
      </c>
    </row>
    <row r="30">
      <c r="A30" s="1" t="str">
        <f>IFERROR(__xludf.DUMMYFUNCTION("""COMPUTED_VALUE"""),"Mars")</f>
        <v>Mars</v>
      </c>
      <c r="B30" s="1" t="str">
        <f>IFERROR(__xludf.DUMMYFUNCTION("""COMPUTED_VALUE"""),"Albert Smith")</f>
        <v>Albert Smith</v>
      </c>
      <c r="C30" s="1" t="str">
        <f>IFERROR(__xludf.DUMMYFUNCTION("""COMPUTED_VALUE"""),"L-65407")</f>
        <v>L-65407</v>
      </c>
      <c r="D30" s="1" t="str">
        <f>IFERROR(__xludf.DUMMYFUNCTION("""COMPUTED_VALUE"""),"Toor")</f>
        <v>Toor</v>
      </c>
      <c r="E30" s="1" t="str">
        <f>IFERROR(__xludf.DUMMYFUNCTION("""COMPUTED_VALUE"""),"Nikolaos")</f>
        <v>Nikolaos</v>
      </c>
      <c r="F30" s="1" t="str">
        <f>IFERROR(__xludf.DUMMYFUNCTION("""COMPUTED_VALUE"""),"ntoors@java.com")</f>
        <v>ntoors@java.com</v>
      </c>
      <c r="G30" s="1" t="str">
        <f>IFERROR(__xludf.DUMMYFUNCTION("""COMPUTED_VALUE"""),"M")</f>
        <v>M</v>
      </c>
      <c r="H30" s="1" t="str">
        <f>IFERROR(__xludf.DUMMYFUNCTION("""COMPUTED_VALUE"""),"P")</f>
        <v>P</v>
      </c>
      <c r="I30" s="1" t="str">
        <f>IFERROR(__xludf.DUMMYFUNCTION("""COMPUTED_VALUE"""),"P")</f>
        <v>P</v>
      </c>
      <c r="J30" s="1" t="str">
        <f>IFERROR(__xludf.DUMMYFUNCTION("""COMPUTED_VALUE"""),"P")</f>
        <v>P</v>
      </c>
      <c r="K30" s="1" t="str">
        <f>IFERROR(__xludf.DUMMYFUNCTION("""COMPUTED_VALUE"""),"P")</f>
        <v>P</v>
      </c>
      <c r="L30" s="1" t="str">
        <f>IFERROR(__xludf.DUMMYFUNCTION("""COMPUTED_VALUE"""),"P")</f>
        <v>P</v>
      </c>
      <c r="M30" s="1" t="str">
        <f>IFERROR(__xludf.DUMMYFUNCTION("""COMPUTED_VALUE"""),"P")</f>
        <v>P</v>
      </c>
      <c r="N30" s="1" t="str">
        <f>IFERROR(__xludf.DUMMYFUNCTION("""COMPUTED_VALUE"""),"P")</f>
        <v>P</v>
      </c>
      <c r="O30" s="1" t="str">
        <f>IFERROR(__xludf.DUMMYFUNCTION("""COMPUTED_VALUE"""),"P")</f>
        <v>P</v>
      </c>
      <c r="P30" s="1" t="str">
        <f>IFERROR(__xludf.DUMMYFUNCTION("""COMPUTED_VALUE"""),"P")</f>
        <v>P</v>
      </c>
      <c r="Q30" s="1" t="str">
        <f>IFERROR(__xludf.DUMMYFUNCTION("""COMPUTED_VALUE"""),"P")</f>
        <v>P</v>
      </c>
      <c r="R30" s="1">
        <f>IFERROR(__xludf.DUMMYFUNCTION("""COMPUTED_VALUE"""),5.0)</f>
        <v>5</v>
      </c>
      <c r="S30" s="1">
        <f>IFERROR(__xludf.DUMMYFUNCTION("""COMPUTED_VALUE"""),5.0)</f>
        <v>5</v>
      </c>
      <c r="T30" s="1">
        <f>IFERROR(__xludf.DUMMYFUNCTION("""COMPUTED_VALUE"""),7.0)</f>
        <v>7</v>
      </c>
      <c r="U30" s="1" t="b">
        <v>1</v>
      </c>
      <c r="V30" s="1" t="b">
        <v>1</v>
      </c>
      <c r="W30" s="1" t="b">
        <v>1</v>
      </c>
      <c r="X30" s="1" t="b">
        <v>1</v>
      </c>
      <c r="Y30" s="1" t="b">
        <v>1</v>
      </c>
      <c r="Z30" s="1" t="b">
        <v>1</v>
      </c>
      <c r="AA30" s="1" t="b">
        <v>1</v>
      </c>
      <c r="AB30" s="1" t="b">
        <v>1</v>
      </c>
      <c r="AC30" s="1" t="b">
        <v>1</v>
      </c>
      <c r="AD30" s="1" t="b">
        <v>1</v>
      </c>
      <c r="AE30" s="6">
        <f t="shared" si="1"/>
        <v>1</v>
      </c>
      <c r="AF30" s="1">
        <f t="shared" si="2"/>
        <v>6</v>
      </c>
    </row>
    <row r="31">
      <c r="A31" s="1" t="str">
        <f>IFERROR(__xludf.DUMMYFUNCTION("""COMPUTED_VALUE"""),"Mars")</f>
        <v>Mars</v>
      </c>
      <c r="B31" s="1" t="str">
        <f>IFERROR(__xludf.DUMMYFUNCTION("""COMPUTED_VALUE"""),"Albert Smith")</f>
        <v>Albert Smith</v>
      </c>
      <c r="C31" s="1" t="str">
        <f>IFERROR(__xludf.DUMMYFUNCTION("""COMPUTED_VALUE"""),"L-65408")</f>
        <v>L-65408</v>
      </c>
      <c r="D31" s="1" t="str">
        <f>IFERROR(__xludf.DUMMYFUNCTION("""COMPUTED_VALUE"""),"Saiz")</f>
        <v>Saiz</v>
      </c>
      <c r="E31" s="1" t="str">
        <f>IFERROR(__xludf.DUMMYFUNCTION("""COMPUTED_VALUE"""),"Mort")</f>
        <v>Mort</v>
      </c>
      <c r="F31" s="1" t="str">
        <f>IFERROR(__xludf.DUMMYFUNCTION("""COMPUTED_VALUE"""),"msaizt@bing.com")</f>
        <v>msaizt@bing.com</v>
      </c>
      <c r="G31" s="1" t="str">
        <f>IFERROR(__xludf.DUMMYFUNCTION("""COMPUTED_VALUE"""),"M")</f>
        <v>M</v>
      </c>
      <c r="H31" s="1" t="str">
        <f>IFERROR(__xludf.DUMMYFUNCTION("""COMPUTED_VALUE"""),"P")</f>
        <v>P</v>
      </c>
      <c r="I31" s="1" t="str">
        <f>IFERROR(__xludf.DUMMYFUNCTION("""COMPUTED_VALUE"""),"P")</f>
        <v>P</v>
      </c>
      <c r="J31" s="1" t="str">
        <f>IFERROR(__xludf.DUMMYFUNCTION("""COMPUTED_VALUE"""),"P")</f>
        <v>P</v>
      </c>
      <c r="K31" s="1" t="str">
        <f>IFERROR(__xludf.DUMMYFUNCTION("""COMPUTED_VALUE"""),"P")</f>
        <v>P</v>
      </c>
      <c r="L31" s="1" t="str">
        <f>IFERROR(__xludf.DUMMYFUNCTION("""COMPUTED_VALUE"""),"P")</f>
        <v>P</v>
      </c>
      <c r="M31" s="1" t="str">
        <f>IFERROR(__xludf.DUMMYFUNCTION("""COMPUTED_VALUE"""),"P")</f>
        <v>P</v>
      </c>
      <c r="N31" s="1" t="str">
        <f>IFERROR(__xludf.DUMMYFUNCTION("""COMPUTED_VALUE"""),"P")</f>
        <v>P</v>
      </c>
      <c r="O31" s="1" t="str">
        <f>IFERROR(__xludf.DUMMYFUNCTION("""COMPUTED_VALUE"""),"P")</f>
        <v>P</v>
      </c>
      <c r="P31" s="1" t="str">
        <f>IFERROR(__xludf.DUMMYFUNCTION("""COMPUTED_VALUE"""),"P")</f>
        <v>P</v>
      </c>
      <c r="Q31" s="1" t="str">
        <f>IFERROR(__xludf.DUMMYFUNCTION("""COMPUTED_VALUE"""),"P")</f>
        <v>P</v>
      </c>
      <c r="R31" s="1">
        <f>IFERROR(__xludf.DUMMYFUNCTION("""COMPUTED_VALUE"""),8.0)</f>
        <v>8</v>
      </c>
      <c r="S31" s="1">
        <f>IFERROR(__xludf.DUMMYFUNCTION("""COMPUTED_VALUE"""),4.0)</f>
        <v>4</v>
      </c>
      <c r="T31" s="1">
        <f>IFERROR(__xludf.DUMMYFUNCTION("""COMPUTED_VALUE"""),10.0)</f>
        <v>10</v>
      </c>
      <c r="U31" s="1" t="b">
        <v>1</v>
      </c>
      <c r="V31" s="1" t="b">
        <v>1</v>
      </c>
      <c r="W31" s="1" t="b">
        <v>1</v>
      </c>
      <c r="X31" s="1" t="b">
        <v>1</v>
      </c>
      <c r="Y31" s="1" t="b">
        <v>1</v>
      </c>
      <c r="Z31" s="1" t="b">
        <v>1</v>
      </c>
      <c r="AA31" s="1" t="b">
        <v>1</v>
      </c>
      <c r="AB31" s="1" t="b">
        <v>1</v>
      </c>
      <c r="AC31" s="1" t="b">
        <v>1</v>
      </c>
      <c r="AD31" s="1" t="b">
        <v>1</v>
      </c>
      <c r="AE31" s="6">
        <f t="shared" si="1"/>
        <v>1</v>
      </c>
      <c r="AF31" s="1">
        <f t="shared" si="2"/>
        <v>7.8</v>
      </c>
    </row>
    <row r="32">
      <c r="A32" s="1" t="str">
        <f>IFERROR(__xludf.DUMMYFUNCTION("""COMPUTED_VALUE"""),"Mercury")</f>
        <v>Mercury</v>
      </c>
      <c r="B32" s="1" t="str">
        <f>IFERROR(__xludf.DUMMYFUNCTION("""COMPUTED_VALUE"""),"Daniel Porth")</f>
        <v>Daniel Porth</v>
      </c>
      <c r="C32" s="1" t="str">
        <f>IFERROR(__xludf.DUMMYFUNCTION("""COMPUTED_VALUE"""),"L-65501")</f>
        <v>L-65501</v>
      </c>
      <c r="D32" s="1" t="str">
        <f>IFERROR(__xludf.DUMMYFUNCTION("""COMPUTED_VALUE"""),"Sheed")</f>
        <v>Sheed</v>
      </c>
      <c r="E32" s="1" t="str">
        <f>IFERROR(__xludf.DUMMYFUNCTION("""COMPUTED_VALUE"""),"Heywood")</f>
        <v>Heywood</v>
      </c>
      <c r="F32" s="1" t="str">
        <f>IFERROR(__xludf.DUMMYFUNCTION("""COMPUTED_VALUE"""),"hsheed0@twitter.com")</f>
        <v>hsheed0@twitter.com</v>
      </c>
      <c r="G32" s="1" t="str">
        <f>IFERROR(__xludf.DUMMYFUNCTION("""COMPUTED_VALUE"""),"M")</f>
        <v>M</v>
      </c>
      <c r="H32" s="1" t="str">
        <f>IFERROR(__xludf.DUMMYFUNCTION("""COMPUTED_VALUE"""),"P")</f>
        <v>P</v>
      </c>
      <c r="I32" s="1" t="str">
        <f>IFERROR(__xludf.DUMMYFUNCTION("""COMPUTED_VALUE"""),"P")</f>
        <v>P</v>
      </c>
      <c r="J32" s="1" t="str">
        <f>IFERROR(__xludf.DUMMYFUNCTION("""COMPUTED_VALUE"""),"P")</f>
        <v>P</v>
      </c>
      <c r="K32" s="1" t="str">
        <f>IFERROR(__xludf.DUMMYFUNCTION("""COMPUTED_VALUE"""),"P")</f>
        <v>P</v>
      </c>
      <c r="L32" s="1"/>
      <c r="M32" s="1" t="str">
        <f>IFERROR(__xludf.DUMMYFUNCTION("""COMPUTED_VALUE"""),"P")</f>
        <v>P</v>
      </c>
      <c r="N32" s="1" t="str">
        <f>IFERROR(__xludf.DUMMYFUNCTION("""COMPUTED_VALUE"""),"P")</f>
        <v>P</v>
      </c>
      <c r="O32" s="1" t="str">
        <f>IFERROR(__xludf.DUMMYFUNCTION("""COMPUTED_VALUE"""),"P")</f>
        <v>P</v>
      </c>
      <c r="P32" s="1" t="str">
        <f>IFERROR(__xludf.DUMMYFUNCTION("""COMPUTED_VALUE"""),"P")</f>
        <v>P</v>
      </c>
      <c r="Q32" s="1" t="str">
        <f>IFERROR(__xludf.DUMMYFUNCTION("""COMPUTED_VALUE"""),"P")</f>
        <v>P</v>
      </c>
      <c r="R32" s="1">
        <f>IFERROR(__xludf.DUMMYFUNCTION("""COMPUTED_VALUE"""),9.0)</f>
        <v>9</v>
      </c>
      <c r="S32" s="1">
        <f>IFERROR(__xludf.DUMMYFUNCTION("""COMPUTED_VALUE"""),9.0)</f>
        <v>9</v>
      </c>
      <c r="T32" s="1">
        <f>IFERROR(__xludf.DUMMYFUNCTION("""COMPUTED_VALUE"""),9.0)</f>
        <v>9</v>
      </c>
      <c r="U32" s="1" t="b">
        <v>1</v>
      </c>
      <c r="V32" s="1" t="b">
        <v>1</v>
      </c>
      <c r="W32" s="1" t="b">
        <v>1</v>
      </c>
      <c r="X32" s="1" t="b">
        <v>1</v>
      </c>
      <c r="Y32" s="1" t="b">
        <v>0</v>
      </c>
      <c r="Z32" s="1" t="b">
        <v>1</v>
      </c>
      <c r="AA32" s="1" t="b">
        <v>1</v>
      </c>
      <c r="AB32" s="1" t="b">
        <v>1</v>
      </c>
      <c r="AC32" s="1" t="b">
        <v>1</v>
      </c>
      <c r="AD32" s="1" t="b">
        <v>1</v>
      </c>
      <c r="AE32" s="6">
        <f t="shared" si="1"/>
        <v>0.9</v>
      </c>
      <c r="AF32" s="1">
        <f t="shared" si="2"/>
        <v>9</v>
      </c>
    </row>
    <row r="33">
      <c r="A33" s="1" t="str">
        <f>IFERROR(__xludf.DUMMYFUNCTION("""COMPUTED_VALUE"""),"Mercury")</f>
        <v>Mercury</v>
      </c>
      <c r="B33" s="1" t="str">
        <f>IFERROR(__xludf.DUMMYFUNCTION("""COMPUTED_VALUE"""),"Daniel Porth")</f>
        <v>Daniel Porth</v>
      </c>
      <c r="C33" s="1" t="str">
        <f>IFERROR(__xludf.DUMMYFUNCTION("""COMPUTED_VALUE"""),"L-65502")</f>
        <v>L-65502</v>
      </c>
      <c r="D33" s="1" t="str">
        <f>IFERROR(__xludf.DUMMYFUNCTION("""COMPUTED_VALUE"""),"Cleft")</f>
        <v>Cleft</v>
      </c>
      <c r="E33" s="1" t="str">
        <f>IFERROR(__xludf.DUMMYFUNCTION("""COMPUTED_VALUE"""),"Graham")</f>
        <v>Graham</v>
      </c>
      <c r="F33" s="1" t="str">
        <f>IFERROR(__xludf.DUMMYFUNCTION("""COMPUTED_VALUE"""),"gcleft1@bloomberg.com")</f>
        <v>gcleft1@bloomberg.com</v>
      </c>
      <c r="G33" s="1" t="str">
        <f>IFERROR(__xludf.DUMMYFUNCTION("""COMPUTED_VALUE"""),"M")</f>
        <v>M</v>
      </c>
      <c r="H33" s="1" t="str">
        <f>IFERROR(__xludf.DUMMYFUNCTION("""COMPUTED_VALUE"""),"P")</f>
        <v>P</v>
      </c>
      <c r="I33" s="1" t="str">
        <f>IFERROR(__xludf.DUMMYFUNCTION("""COMPUTED_VALUE"""),"P")</f>
        <v>P</v>
      </c>
      <c r="J33" s="1" t="str">
        <f>IFERROR(__xludf.DUMMYFUNCTION("""COMPUTED_VALUE"""),"P")</f>
        <v>P</v>
      </c>
      <c r="K33" s="1" t="str">
        <f>IFERROR(__xludf.DUMMYFUNCTION("""COMPUTED_VALUE"""),"P")</f>
        <v>P</v>
      </c>
      <c r="L33" s="1"/>
      <c r="M33" s="1" t="str">
        <f>IFERROR(__xludf.DUMMYFUNCTION("""COMPUTED_VALUE"""),"P")</f>
        <v>P</v>
      </c>
      <c r="N33" s="1" t="str">
        <f>IFERROR(__xludf.DUMMYFUNCTION("""COMPUTED_VALUE"""),"P")</f>
        <v>P</v>
      </c>
      <c r="O33" s="1" t="str">
        <f>IFERROR(__xludf.DUMMYFUNCTION("""COMPUTED_VALUE"""),"P")</f>
        <v>P</v>
      </c>
      <c r="P33" s="1" t="str">
        <f>IFERROR(__xludf.DUMMYFUNCTION("""COMPUTED_VALUE"""),"P")</f>
        <v>P</v>
      </c>
      <c r="Q33" s="1" t="str">
        <f>IFERROR(__xludf.DUMMYFUNCTION("""COMPUTED_VALUE"""),"P")</f>
        <v>P</v>
      </c>
      <c r="R33" s="1">
        <f>IFERROR(__xludf.DUMMYFUNCTION("""COMPUTED_VALUE"""),9.0)</f>
        <v>9</v>
      </c>
      <c r="S33" s="1">
        <f>IFERROR(__xludf.DUMMYFUNCTION("""COMPUTED_VALUE"""),9.0)</f>
        <v>9</v>
      </c>
      <c r="T33" s="1">
        <f>IFERROR(__xludf.DUMMYFUNCTION("""COMPUTED_VALUE"""),10.0)</f>
        <v>10</v>
      </c>
      <c r="U33" s="1" t="b">
        <v>1</v>
      </c>
      <c r="V33" s="1" t="b">
        <v>1</v>
      </c>
      <c r="W33" s="1" t="b">
        <v>1</v>
      </c>
      <c r="X33" s="1" t="b">
        <v>1</v>
      </c>
      <c r="Y33" s="1" t="b">
        <v>0</v>
      </c>
      <c r="Z33" s="1" t="b">
        <v>1</v>
      </c>
      <c r="AA33" s="1" t="b">
        <v>1</v>
      </c>
      <c r="AB33" s="1" t="b">
        <v>1</v>
      </c>
      <c r="AC33" s="1" t="b">
        <v>1</v>
      </c>
      <c r="AD33" s="1" t="b">
        <v>1</v>
      </c>
      <c r="AE33" s="6">
        <f t="shared" si="1"/>
        <v>0.9</v>
      </c>
      <c r="AF33" s="1">
        <f t="shared" si="2"/>
        <v>9.5</v>
      </c>
    </row>
    <row r="34">
      <c r="A34" s="1" t="str">
        <f>IFERROR(__xludf.DUMMYFUNCTION("""COMPUTED_VALUE"""),"Mercury")</f>
        <v>Mercury</v>
      </c>
      <c r="B34" s="1" t="str">
        <f>IFERROR(__xludf.DUMMYFUNCTION("""COMPUTED_VALUE"""),"Daniel Porth")</f>
        <v>Daniel Porth</v>
      </c>
      <c r="C34" s="1" t="str">
        <f>IFERROR(__xludf.DUMMYFUNCTION("""COMPUTED_VALUE"""),"L-65503")</f>
        <v>L-65503</v>
      </c>
      <c r="D34" s="1" t="str">
        <f>IFERROR(__xludf.DUMMYFUNCTION("""COMPUTED_VALUE"""),"Fochs")</f>
        <v>Fochs</v>
      </c>
      <c r="E34" s="1" t="str">
        <f>IFERROR(__xludf.DUMMYFUNCTION("""COMPUTED_VALUE"""),"Hillier")</f>
        <v>Hillier</v>
      </c>
      <c r="F34" s="1" t="str">
        <f>IFERROR(__xludf.DUMMYFUNCTION("""COMPUTED_VALUE"""),"hfochs2@eventbrite.com")</f>
        <v>hfochs2@eventbrite.com</v>
      </c>
      <c r="G34" s="1" t="str">
        <f>IFERROR(__xludf.DUMMYFUNCTION("""COMPUTED_VALUE"""),"M")</f>
        <v>M</v>
      </c>
      <c r="H34" s="1" t="str">
        <f>IFERROR(__xludf.DUMMYFUNCTION("""COMPUTED_VALUE"""),"P")</f>
        <v>P</v>
      </c>
      <c r="I34" s="1" t="str">
        <f>IFERROR(__xludf.DUMMYFUNCTION("""COMPUTED_VALUE"""),"P")</f>
        <v>P</v>
      </c>
      <c r="J34" s="1" t="str">
        <f>IFERROR(__xludf.DUMMYFUNCTION("""COMPUTED_VALUE"""),"P")</f>
        <v>P</v>
      </c>
      <c r="K34" s="1" t="str">
        <f>IFERROR(__xludf.DUMMYFUNCTION("""COMPUTED_VALUE"""),"P")</f>
        <v>P</v>
      </c>
      <c r="L34" s="1" t="str">
        <f>IFERROR(__xludf.DUMMYFUNCTION("""COMPUTED_VALUE"""),"P")</f>
        <v>P</v>
      </c>
      <c r="M34" s="1" t="str">
        <f>IFERROR(__xludf.DUMMYFUNCTION("""COMPUTED_VALUE"""),"P")</f>
        <v>P</v>
      </c>
      <c r="N34" s="1" t="str">
        <f>IFERROR(__xludf.DUMMYFUNCTION("""COMPUTED_VALUE"""),"P")</f>
        <v>P</v>
      </c>
      <c r="O34" s="1" t="str">
        <f>IFERROR(__xludf.DUMMYFUNCTION("""COMPUTED_VALUE"""),"P")</f>
        <v>P</v>
      </c>
      <c r="P34" s="1" t="str">
        <f>IFERROR(__xludf.DUMMYFUNCTION("""COMPUTED_VALUE"""),"P")</f>
        <v>P</v>
      </c>
      <c r="Q34" s="1"/>
      <c r="R34" s="1">
        <f>IFERROR(__xludf.DUMMYFUNCTION("""COMPUTED_VALUE"""),10.0)</f>
        <v>10</v>
      </c>
      <c r="S34" s="1">
        <f>IFERROR(__xludf.DUMMYFUNCTION("""COMPUTED_VALUE"""),10.0)</f>
        <v>10</v>
      </c>
      <c r="T34" s="1">
        <f>IFERROR(__xludf.DUMMYFUNCTION("""COMPUTED_VALUE"""),10.0)</f>
        <v>10</v>
      </c>
      <c r="U34" s="1" t="b">
        <v>1</v>
      </c>
      <c r="V34" s="1" t="b">
        <v>1</v>
      </c>
      <c r="W34" s="1" t="b">
        <v>1</v>
      </c>
      <c r="X34" s="1" t="b">
        <v>1</v>
      </c>
      <c r="Y34" s="1" t="b">
        <v>1</v>
      </c>
      <c r="Z34" s="1" t="b">
        <v>1</v>
      </c>
      <c r="AA34" s="1" t="b">
        <v>1</v>
      </c>
      <c r="AB34" s="1" t="b">
        <v>1</v>
      </c>
      <c r="AC34" s="1" t="b">
        <v>1</v>
      </c>
      <c r="AD34" s="1" t="b">
        <v>0</v>
      </c>
      <c r="AE34" s="6">
        <f t="shared" si="1"/>
        <v>0.9</v>
      </c>
      <c r="AF34" s="1">
        <f t="shared" si="2"/>
        <v>10</v>
      </c>
    </row>
    <row r="35">
      <c r="A35" s="1" t="str">
        <f>IFERROR(__xludf.DUMMYFUNCTION("""COMPUTED_VALUE"""),"Mercury")</f>
        <v>Mercury</v>
      </c>
      <c r="B35" s="1" t="str">
        <f>IFERROR(__xludf.DUMMYFUNCTION("""COMPUTED_VALUE"""),"Daniel Porth")</f>
        <v>Daniel Porth</v>
      </c>
      <c r="C35" s="1" t="str">
        <f>IFERROR(__xludf.DUMMYFUNCTION("""COMPUTED_VALUE"""),"L-65504")</f>
        <v>L-65504</v>
      </c>
      <c r="D35" s="1" t="str">
        <f>IFERROR(__xludf.DUMMYFUNCTION("""COMPUTED_VALUE"""),"Tankus")</f>
        <v>Tankus</v>
      </c>
      <c r="E35" s="1" t="str">
        <f>IFERROR(__xludf.DUMMYFUNCTION("""COMPUTED_VALUE"""),"Kimball")</f>
        <v>Kimball</v>
      </c>
      <c r="F35" s="1" t="str">
        <f>IFERROR(__xludf.DUMMYFUNCTION("""COMPUTED_VALUE"""),"ktankus3@blogger.com")</f>
        <v>ktankus3@blogger.com</v>
      </c>
      <c r="G35" s="1" t="str">
        <f>IFERROR(__xludf.DUMMYFUNCTION("""COMPUTED_VALUE"""),"M")</f>
        <v>M</v>
      </c>
      <c r="H35" s="1" t="str">
        <f>IFERROR(__xludf.DUMMYFUNCTION("""COMPUTED_VALUE"""),"P")</f>
        <v>P</v>
      </c>
      <c r="I35" s="1" t="str">
        <f>IFERROR(__xludf.DUMMYFUNCTION("""COMPUTED_VALUE"""),"P")</f>
        <v>P</v>
      </c>
      <c r="J35" s="1" t="str">
        <f>IFERROR(__xludf.DUMMYFUNCTION("""COMPUTED_VALUE"""),"P")</f>
        <v>P</v>
      </c>
      <c r="K35" s="1" t="str">
        <f>IFERROR(__xludf.DUMMYFUNCTION("""COMPUTED_VALUE"""),"P")</f>
        <v>P</v>
      </c>
      <c r="L35" s="1" t="str">
        <f>IFERROR(__xludf.DUMMYFUNCTION("""COMPUTED_VALUE"""),"P")</f>
        <v>P</v>
      </c>
      <c r="M35" s="1" t="str">
        <f>IFERROR(__xludf.DUMMYFUNCTION("""COMPUTED_VALUE"""),"P")</f>
        <v>P</v>
      </c>
      <c r="N35" s="1" t="str">
        <f>IFERROR(__xludf.DUMMYFUNCTION("""COMPUTED_VALUE"""),"P")</f>
        <v>P</v>
      </c>
      <c r="O35" s="1" t="str">
        <f>IFERROR(__xludf.DUMMYFUNCTION("""COMPUTED_VALUE"""),"P")</f>
        <v>P</v>
      </c>
      <c r="P35" s="1" t="str">
        <f>IFERROR(__xludf.DUMMYFUNCTION("""COMPUTED_VALUE"""),"P")</f>
        <v>P</v>
      </c>
      <c r="Q35" s="1"/>
      <c r="R35" s="1">
        <f>IFERROR(__xludf.DUMMYFUNCTION("""COMPUTED_VALUE"""),7.0)</f>
        <v>7</v>
      </c>
      <c r="S35" s="1">
        <f>IFERROR(__xludf.DUMMYFUNCTION("""COMPUTED_VALUE"""),7.0)</f>
        <v>7</v>
      </c>
      <c r="T35" s="1">
        <f>IFERROR(__xludf.DUMMYFUNCTION("""COMPUTED_VALUE"""),6.0)</f>
        <v>6</v>
      </c>
      <c r="U35" s="1" t="b">
        <v>1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  <c r="AC35" s="1" t="b">
        <v>1</v>
      </c>
      <c r="AD35" s="1" t="b">
        <v>0</v>
      </c>
      <c r="AE35" s="6">
        <f t="shared" si="1"/>
        <v>0.9</v>
      </c>
      <c r="AF35" s="1">
        <f t="shared" si="2"/>
        <v>6.5</v>
      </c>
    </row>
    <row r="36">
      <c r="A36" s="1" t="str">
        <f>IFERROR(__xludf.DUMMYFUNCTION("""COMPUTED_VALUE"""),"Mercury")</f>
        <v>Mercury</v>
      </c>
      <c r="B36" s="1" t="str">
        <f>IFERROR(__xludf.DUMMYFUNCTION("""COMPUTED_VALUE"""),"Daniel Porth")</f>
        <v>Daniel Porth</v>
      </c>
      <c r="C36" s="1" t="str">
        <f>IFERROR(__xludf.DUMMYFUNCTION("""COMPUTED_VALUE"""),"L-65505")</f>
        <v>L-65505</v>
      </c>
      <c r="D36" s="1" t="str">
        <f>IFERROR(__xludf.DUMMYFUNCTION("""COMPUTED_VALUE"""),"Fellman")</f>
        <v>Fellman</v>
      </c>
      <c r="E36" s="1" t="str">
        <f>IFERROR(__xludf.DUMMYFUNCTION("""COMPUTED_VALUE"""),"Maurie")</f>
        <v>Maurie</v>
      </c>
      <c r="F36" s="1" t="str">
        <f>IFERROR(__xludf.DUMMYFUNCTION("""COMPUTED_VALUE"""),"mfellman4@tiny.cc")</f>
        <v>mfellman4@tiny.cc</v>
      </c>
      <c r="G36" s="1" t="str">
        <f>IFERROR(__xludf.DUMMYFUNCTION("""COMPUTED_VALUE"""),"M")</f>
        <v>M</v>
      </c>
      <c r="H36" s="1" t="str">
        <f>IFERROR(__xludf.DUMMYFUNCTION("""COMPUTED_VALUE"""),"P")</f>
        <v>P</v>
      </c>
      <c r="I36" s="1" t="str">
        <f>IFERROR(__xludf.DUMMYFUNCTION("""COMPUTED_VALUE"""),"P")</f>
        <v>P</v>
      </c>
      <c r="J36" s="1" t="str">
        <f>IFERROR(__xludf.DUMMYFUNCTION("""COMPUTED_VALUE"""),"P")</f>
        <v>P</v>
      </c>
      <c r="K36" s="1" t="str">
        <f>IFERROR(__xludf.DUMMYFUNCTION("""COMPUTED_VALUE"""),"P")</f>
        <v>P</v>
      </c>
      <c r="L36" s="1" t="str">
        <f>IFERROR(__xludf.DUMMYFUNCTION("""COMPUTED_VALUE"""),"P")</f>
        <v>P</v>
      </c>
      <c r="M36" s="1" t="str">
        <f>IFERROR(__xludf.DUMMYFUNCTION("""COMPUTED_VALUE"""),"P")</f>
        <v>P</v>
      </c>
      <c r="N36" s="1" t="str">
        <f>IFERROR(__xludf.DUMMYFUNCTION("""COMPUTED_VALUE"""),"P")</f>
        <v>P</v>
      </c>
      <c r="O36" s="1"/>
      <c r="P36" s="1" t="str">
        <f>IFERROR(__xludf.DUMMYFUNCTION("""COMPUTED_VALUE"""),"P")</f>
        <v>P</v>
      </c>
      <c r="Q36" s="1" t="str">
        <f>IFERROR(__xludf.DUMMYFUNCTION("""COMPUTED_VALUE"""),"P")</f>
        <v>P</v>
      </c>
      <c r="R36" s="1">
        <f>IFERROR(__xludf.DUMMYFUNCTION("""COMPUTED_VALUE"""),3.0)</f>
        <v>3</v>
      </c>
      <c r="S36" s="1">
        <f>IFERROR(__xludf.DUMMYFUNCTION("""COMPUTED_VALUE"""),5.0)</f>
        <v>5</v>
      </c>
      <c r="T36" s="1">
        <f>IFERROR(__xludf.DUMMYFUNCTION("""COMPUTED_VALUE"""),10.0)</f>
        <v>10</v>
      </c>
      <c r="U36" s="1" t="b">
        <v>1</v>
      </c>
      <c r="V36" s="1" t="b">
        <v>1</v>
      </c>
      <c r="W36" s="1" t="b">
        <v>1</v>
      </c>
      <c r="X36" s="1" t="b">
        <v>1</v>
      </c>
      <c r="Y36" s="1" t="b">
        <v>1</v>
      </c>
      <c r="Z36" s="1" t="b">
        <v>1</v>
      </c>
      <c r="AA36" s="1" t="b">
        <v>1</v>
      </c>
      <c r="AB36" s="1" t="b">
        <v>0</v>
      </c>
      <c r="AC36" s="1" t="b">
        <v>1</v>
      </c>
      <c r="AD36" s="1" t="b">
        <v>1</v>
      </c>
      <c r="AE36" s="6">
        <f t="shared" si="1"/>
        <v>0.9</v>
      </c>
      <c r="AF36" s="1">
        <f t="shared" si="2"/>
        <v>7.1</v>
      </c>
    </row>
    <row r="37">
      <c r="A37" s="1" t="str">
        <f>IFERROR(__xludf.DUMMYFUNCTION("""COMPUTED_VALUE"""),"Mercury")</f>
        <v>Mercury</v>
      </c>
      <c r="B37" s="1" t="str">
        <f>IFERROR(__xludf.DUMMYFUNCTION("""COMPUTED_VALUE"""),"Daniel Porth")</f>
        <v>Daniel Porth</v>
      </c>
      <c r="C37" s="1" t="str">
        <f>IFERROR(__xludf.DUMMYFUNCTION("""COMPUTED_VALUE"""),"L-65506")</f>
        <v>L-65506</v>
      </c>
      <c r="D37" s="1" t="str">
        <f>IFERROR(__xludf.DUMMYFUNCTION("""COMPUTED_VALUE"""),"Timbrell")</f>
        <v>Timbrell</v>
      </c>
      <c r="E37" s="1" t="str">
        <f>IFERROR(__xludf.DUMMYFUNCTION("""COMPUTED_VALUE"""),"Had")</f>
        <v>Had</v>
      </c>
      <c r="F37" s="1" t="str">
        <f>IFERROR(__xludf.DUMMYFUNCTION("""COMPUTED_VALUE"""),"htimbrell5@multiply.com")</f>
        <v>htimbrell5@multiply.com</v>
      </c>
      <c r="G37" s="1" t="str">
        <f>IFERROR(__xludf.DUMMYFUNCTION("""COMPUTED_VALUE"""),"M")</f>
        <v>M</v>
      </c>
      <c r="H37" s="1"/>
      <c r="I37" s="1" t="str">
        <f>IFERROR(__xludf.DUMMYFUNCTION("""COMPUTED_VALUE"""),"P")</f>
        <v>P</v>
      </c>
      <c r="J37" s="1" t="str">
        <f>IFERROR(__xludf.DUMMYFUNCTION("""COMPUTED_VALUE"""),"P")</f>
        <v>P</v>
      </c>
      <c r="K37" s="1" t="str">
        <f>IFERROR(__xludf.DUMMYFUNCTION("""COMPUTED_VALUE"""),"P")</f>
        <v>P</v>
      </c>
      <c r="L37" s="1" t="str">
        <f>IFERROR(__xludf.DUMMYFUNCTION("""COMPUTED_VALUE"""),"P")</f>
        <v>P</v>
      </c>
      <c r="M37" s="1" t="str">
        <f>IFERROR(__xludf.DUMMYFUNCTION("""COMPUTED_VALUE"""),"P")</f>
        <v>P</v>
      </c>
      <c r="N37" s="1" t="str">
        <f>IFERROR(__xludf.DUMMYFUNCTION("""COMPUTED_VALUE"""),"P")</f>
        <v>P</v>
      </c>
      <c r="O37" s="1" t="str">
        <f>IFERROR(__xludf.DUMMYFUNCTION("""COMPUTED_VALUE"""),"P")</f>
        <v>P</v>
      </c>
      <c r="P37" s="1" t="str">
        <f>IFERROR(__xludf.DUMMYFUNCTION("""COMPUTED_VALUE"""),"P")</f>
        <v>P</v>
      </c>
      <c r="Q37" s="1" t="str">
        <f>IFERROR(__xludf.DUMMYFUNCTION("""COMPUTED_VALUE"""),"P")</f>
        <v>P</v>
      </c>
      <c r="R37" s="1">
        <f>IFERROR(__xludf.DUMMYFUNCTION("""COMPUTED_VALUE"""),7.0)</f>
        <v>7</v>
      </c>
      <c r="S37" s="1">
        <f>IFERROR(__xludf.DUMMYFUNCTION("""COMPUTED_VALUE"""),5.0)</f>
        <v>5</v>
      </c>
      <c r="T37" s="1">
        <f>IFERROR(__xludf.DUMMYFUNCTION("""COMPUTED_VALUE"""),8.0)</f>
        <v>8</v>
      </c>
      <c r="U37" s="1" t="b">
        <v>0</v>
      </c>
      <c r="V37" s="1" t="b">
        <v>1</v>
      </c>
      <c r="W37" s="1" t="b">
        <v>1</v>
      </c>
      <c r="X37" s="1" t="b">
        <v>1</v>
      </c>
      <c r="Y37" s="1" t="b">
        <v>1</v>
      </c>
      <c r="Z37" s="1" t="b">
        <v>1</v>
      </c>
      <c r="AA37" s="1" t="b">
        <v>1</v>
      </c>
      <c r="AB37" s="1" t="b">
        <v>1</v>
      </c>
      <c r="AC37" s="1" t="b">
        <v>1</v>
      </c>
      <c r="AD37" s="1" t="b">
        <v>1</v>
      </c>
      <c r="AE37" s="6">
        <f t="shared" si="1"/>
        <v>0.9</v>
      </c>
      <c r="AF37" s="1">
        <f t="shared" si="2"/>
        <v>6.9</v>
      </c>
    </row>
    <row r="38">
      <c r="A38" s="1" t="str">
        <f>IFERROR(__xludf.DUMMYFUNCTION("""COMPUTED_VALUE"""),"Mercury")</f>
        <v>Mercury</v>
      </c>
      <c r="B38" s="1" t="str">
        <f>IFERROR(__xludf.DUMMYFUNCTION("""COMPUTED_VALUE"""),"Daniel Porth")</f>
        <v>Daniel Porth</v>
      </c>
      <c r="C38" s="1" t="str">
        <f>IFERROR(__xludf.DUMMYFUNCTION("""COMPUTED_VALUE"""),"L-65507")</f>
        <v>L-65507</v>
      </c>
      <c r="D38" s="1" t="str">
        <f>IFERROR(__xludf.DUMMYFUNCTION("""COMPUTED_VALUE"""),"Hessenthaler")</f>
        <v>Hessenthaler</v>
      </c>
      <c r="E38" s="1" t="str">
        <f>IFERROR(__xludf.DUMMYFUNCTION("""COMPUTED_VALUE"""),"Darya")</f>
        <v>Darya</v>
      </c>
      <c r="F38" s="1" t="str">
        <f>IFERROR(__xludf.DUMMYFUNCTION("""COMPUTED_VALUE"""),"dhessenthaler6@baidu.com")</f>
        <v>dhessenthaler6@baidu.com</v>
      </c>
      <c r="G38" s="1" t="str">
        <f>IFERROR(__xludf.DUMMYFUNCTION("""COMPUTED_VALUE"""),"F")</f>
        <v>F</v>
      </c>
      <c r="H38" s="1"/>
      <c r="I38" s="1" t="str">
        <f>IFERROR(__xludf.DUMMYFUNCTION("""COMPUTED_VALUE"""),"P")</f>
        <v>P</v>
      </c>
      <c r="J38" s="1" t="str">
        <f>IFERROR(__xludf.DUMMYFUNCTION("""COMPUTED_VALUE"""),"P")</f>
        <v>P</v>
      </c>
      <c r="K38" s="1"/>
      <c r="L38" s="1" t="str">
        <f>IFERROR(__xludf.DUMMYFUNCTION("""COMPUTED_VALUE"""),"P")</f>
        <v>P</v>
      </c>
      <c r="M38" s="1" t="str">
        <f>IFERROR(__xludf.DUMMYFUNCTION("""COMPUTED_VALUE"""),"P")</f>
        <v>P</v>
      </c>
      <c r="N38" s="1" t="str">
        <f>IFERROR(__xludf.DUMMYFUNCTION("""COMPUTED_VALUE"""),"P")</f>
        <v>P</v>
      </c>
      <c r="O38" s="1"/>
      <c r="P38" s="1"/>
      <c r="Q38" s="1" t="str">
        <f>IFERROR(__xludf.DUMMYFUNCTION("""COMPUTED_VALUE"""),"P")</f>
        <v>P</v>
      </c>
      <c r="R38" s="1">
        <f>IFERROR(__xludf.DUMMYFUNCTION("""COMPUTED_VALUE"""),7.0)</f>
        <v>7</v>
      </c>
      <c r="S38" s="1">
        <f>IFERROR(__xludf.DUMMYFUNCTION("""COMPUTED_VALUE"""),4.0)</f>
        <v>4</v>
      </c>
      <c r="T38" s="1">
        <f>IFERROR(__xludf.DUMMYFUNCTION("""COMPUTED_VALUE"""),10.0)</f>
        <v>10</v>
      </c>
      <c r="U38" s="1" t="b">
        <v>0</v>
      </c>
      <c r="V38" s="1" t="b">
        <v>1</v>
      </c>
      <c r="W38" s="1" t="b">
        <v>1</v>
      </c>
      <c r="X38" s="1" t="b">
        <v>0</v>
      </c>
      <c r="Y38" s="1" t="b">
        <v>1</v>
      </c>
      <c r="Z38" s="1" t="b">
        <v>1</v>
      </c>
      <c r="AA38" s="1" t="b">
        <v>1</v>
      </c>
      <c r="AB38" s="1" t="b">
        <v>0</v>
      </c>
      <c r="AC38" s="1" t="b">
        <v>0</v>
      </c>
      <c r="AD38" s="1" t="b">
        <v>1</v>
      </c>
      <c r="AE38" s="6">
        <f t="shared" si="1"/>
        <v>0.6</v>
      </c>
      <c r="AF38" s="1">
        <f t="shared" si="2"/>
        <v>7.6</v>
      </c>
    </row>
    <row r="39">
      <c r="A39" s="1" t="str">
        <f>IFERROR(__xludf.DUMMYFUNCTION("""COMPUTED_VALUE"""),"Mercury")</f>
        <v>Mercury</v>
      </c>
      <c r="B39" s="1" t="str">
        <f>IFERROR(__xludf.DUMMYFUNCTION("""COMPUTED_VALUE"""),"Daniel Porth")</f>
        <v>Daniel Porth</v>
      </c>
      <c r="C39" s="1" t="str">
        <f>IFERROR(__xludf.DUMMYFUNCTION("""COMPUTED_VALUE"""),"L-65508")</f>
        <v>L-65508</v>
      </c>
      <c r="D39" s="1" t="str">
        <f>IFERROR(__xludf.DUMMYFUNCTION("""COMPUTED_VALUE"""),"Wallege")</f>
        <v>Wallege</v>
      </c>
      <c r="E39" s="1" t="str">
        <f>IFERROR(__xludf.DUMMYFUNCTION("""COMPUTED_VALUE"""),"Christye")</f>
        <v>Christye</v>
      </c>
      <c r="F39" s="1" t="str">
        <f>IFERROR(__xludf.DUMMYFUNCTION("""COMPUTED_VALUE"""),"cwallege7@buzzfeed.com")</f>
        <v>cwallege7@buzzfeed.com</v>
      </c>
      <c r="G39" s="1" t="str">
        <f>IFERROR(__xludf.DUMMYFUNCTION("""COMPUTED_VALUE"""),"F")</f>
        <v>F</v>
      </c>
      <c r="H39" s="1" t="str">
        <f>IFERROR(__xludf.DUMMYFUNCTION("""COMPUTED_VALUE"""),"P")</f>
        <v>P</v>
      </c>
      <c r="I39" s="1" t="str">
        <f>IFERROR(__xludf.DUMMYFUNCTION("""COMPUTED_VALUE"""),"P")</f>
        <v>P</v>
      </c>
      <c r="J39" s="1" t="str">
        <f>IFERROR(__xludf.DUMMYFUNCTION("""COMPUTED_VALUE"""),"P")</f>
        <v>P</v>
      </c>
      <c r="K39" s="1" t="str">
        <f>IFERROR(__xludf.DUMMYFUNCTION("""COMPUTED_VALUE"""),"P")</f>
        <v>P</v>
      </c>
      <c r="L39" s="1" t="str">
        <f>IFERROR(__xludf.DUMMYFUNCTION("""COMPUTED_VALUE"""),"P")</f>
        <v>P</v>
      </c>
      <c r="M39" s="1" t="str">
        <f>IFERROR(__xludf.DUMMYFUNCTION("""COMPUTED_VALUE"""),"P")</f>
        <v>P</v>
      </c>
      <c r="N39" s="1" t="str">
        <f>IFERROR(__xludf.DUMMYFUNCTION("""COMPUTED_VALUE"""),"P")</f>
        <v>P</v>
      </c>
      <c r="O39" s="1" t="str">
        <f>IFERROR(__xludf.DUMMYFUNCTION("""COMPUTED_VALUE"""),"P")</f>
        <v>P</v>
      </c>
      <c r="P39" s="1" t="str">
        <f>IFERROR(__xludf.DUMMYFUNCTION("""COMPUTED_VALUE"""),"P")</f>
        <v>P</v>
      </c>
      <c r="Q39" s="1" t="str">
        <f>IFERROR(__xludf.DUMMYFUNCTION("""COMPUTED_VALUE"""),"P")</f>
        <v>P</v>
      </c>
      <c r="R39" s="1">
        <f>IFERROR(__xludf.DUMMYFUNCTION("""COMPUTED_VALUE"""),7.0)</f>
        <v>7</v>
      </c>
      <c r="S39" s="1">
        <f>IFERROR(__xludf.DUMMYFUNCTION("""COMPUTED_VALUE"""),4.0)</f>
        <v>4</v>
      </c>
      <c r="T39" s="1">
        <f>IFERROR(__xludf.DUMMYFUNCTION("""COMPUTED_VALUE"""),9.0)</f>
        <v>9</v>
      </c>
      <c r="U39" s="1" t="b">
        <v>1</v>
      </c>
      <c r="V39" s="1" t="b">
        <v>1</v>
      </c>
      <c r="W39" s="1" t="b">
        <v>1</v>
      </c>
      <c r="X39" s="1" t="b">
        <v>1</v>
      </c>
      <c r="Y39" s="1" t="b">
        <v>1</v>
      </c>
      <c r="Z39" s="1" t="b">
        <v>1</v>
      </c>
      <c r="AA39" s="1" t="b">
        <v>1</v>
      </c>
      <c r="AB39" s="1" t="b">
        <v>1</v>
      </c>
      <c r="AC39" s="1" t="b">
        <v>1</v>
      </c>
      <c r="AD39" s="1" t="b">
        <v>1</v>
      </c>
      <c r="AE39" s="6">
        <f t="shared" si="1"/>
        <v>1</v>
      </c>
      <c r="AF39" s="1">
        <f t="shared" si="2"/>
        <v>7.1</v>
      </c>
    </row>
    <row r="40">
      <c r="A40" s="1" t="str">
        <f>IFERROR(__xludf.DUMMYFUNCTION("""COMPUTED_VALUE"""),"Mercury")</f>
        <v>Mercury</v>
      </c>
      <c r="B40" s="1" t="str">
        <f>IFERROR(__xludf.DUMMYFUNCTION("""COMPUTED_VALUE"""),"Daniel Porth")</f>
        <v>Daniel Porth</v>
      </c>
      <c r="C40" s="1" t="str">
        <f>IFERROR(__xludf.DUMMYFUNCTION("""COMPUTED_VALUE"""),"L-65509")</f>
        <v>L-65509</v>
      </c>
      <c r="D40" s="1" t="str">
        <f>IFERROR(__xludf.DUMMYFUNCTION("""COMPUTED_VALUE"""),"Giraldo")</f>
        <v>Giraldo</v>
      </c>
      <c r="E40" s="1" t="str">
        <f>IFERROR(__xludf.DUMMYFUNCTION("""COMPUTED_VALUE"""),"Torrie")</f>
        <v>Torrie</v>
      </c>
      <c r="F40" s="1" t="str">
        <f>IFERROR(__xludf.DUMMYFUNCTION("""COMPUTED_VALUE"""),"tgiraldo8@51.la")</f>
        <v>tgiraldo8@51.la</v>
      </c>
      <c r="G40" s="1" t="str">
        <f>IFERROR(__xludf.DUMMYFUNCTION("""COMPUTED_VALUE"""),"F")</f>
        <v>F</v>
      </c>
      <c r="H40" s="1" t="str">
        <f>IFERROR(__xludf.DUMMYFUNCTION("""COMPUTED_VALUE"""),"P")</f>
        <v>P</v>
      </c>
      <c r="I40" s="1" t="str">
        <f>IFERROR(__xludf.DUMMYFUNCTION("""COMPUTED_VALUE"""),"P")</f>
        <v>P</v>
      </c>
      <c r="J40" s="1" t="str">
        <f>IFERROR(__xludf.DUMMYFUNCTION("""COMPUTED_VALUE"""),"P")</f>
        <v>P</v>
      </c>
      <c r="K40" s="1" t="str">
        <f>IFERROR(__xludf.DUMMYFUNCTION("""COMPUTED_VALUE"""),"P")</f>
        <v>P</v>
      </c>
      <c r="L40" s="1" t="str">
        <f>IFERROR(__xludf.DUMMYFUNCTION("""COMPUTED_VALUE"""),"P")</f>
        <v>P</v>
      </c>
      <c r="M40" s="1" t="str">
        <f>IFERROR(__xludf.DUMMYFUNCTION("""COMPUTED_VALUE"""),"P")</f>
        <v>P</v>
      </c>
      <c r="N40" s="1" t="str">
        <f>IFERROR(__xludf.DUMMYFUNCTION("""COMPUTED_VALUE"""),"P")</f>
        <v>P</v>
      </c>
      <c r="O40" s="1"/>
      <c r="P40" s="1" t="str">
        <f>IFERROR(__xludf.DUMMYFUNCTION("""COMPUTED_VALUE"""),"P")</f>
        <v>P</v>
      </c>
      <c r="Q40" s="1" t="str">
        <f>IFERROR(__xludf.DUMMYFUNCTION("""COMPUTED_VALUE"""),"P")</f>
        <v>P</v>
      </c>
      <c r="R40" s="1">
        <f>IFERROR(__xludf.DUMMYFUNCTION("""COMPUTED_VALUE"""),6.0)</f>
        <v>6</v>
      </c>
      <c r="S40" s="1">
        <f>IFERROR(__xludf.DUMMYFUNCTION("""COMPUTED_VALUE"""),8.0)</f>
        <v>8</v>
      </c>
      <c r="T40" s="1">
        <f>IFERROR(__xludf.DUMMYFUNCTION("""COMPUTED_VALUE"""),5.0)</f>
        <v>5</v>
      </c>
      <c r="U40" s="1" t="b">
        <v>1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1</v>
      </c>
      <c r="AA40" s="1" t="b">
        <v>1</v>
      </c>
      <c r="AB40" s="1" t="b">
        <v>0</v>
      </c>
      <c r="AC40" s="1" t="b">
        <v>1</v>
      </c>
      <c r="AD40" s="1" t="b">
        <v>1</v>
      </c>
      <c r="AE40" s="6">
        <f t="shared" si="1"/>
        <v>0.9</v>
      </c>
      <c r="AF40" s="1">
        <f t="shared" si="2"/>
        <v>6.1</v>
      </c>
    </row>
    <row r="41">
      <c r="A41" s="1" t="str">
        <f>IFERROR(__xludf.DUMMYFUNCTION("""COMPUTED_VALUE"""),"Mercury")</f>
        <v>Mercury</v>
      </c>
      <c r="B41" s="1" t="str">
        <f>IFERROR(__xludf.DUMMYFUNCTION("""COMPUTED_VALUE"""),"Daniel Porth")</f>
        <v>Daniel Porth</v>
      </c>
      <c r="C41" s="1" t="str">
        <f>IFERROR(__xludf.DUMMYFUNCTION("""COMPUTED_VALUE"""),"L-65510")</f>
        <v>L-65510</v>
      </c>
      <c r="D41" s="1" t="str">
        <f>IFERROR(__xludf.DUMMYFUNCTION("""COMPUTED_VALUE"""),"Harrisson")</f>
        <v>Harrisson</v>
      </c>
      <c r="E41" s="1" t="str">
        <f>IFERROR(__xludf.DUMMYFUNCTION("""COMPUTED_VALUE"""),"Dorisa")</f>
        <v>Dorisa</v>
      </c>
      <c r="F41" s="1" t="str">
        <f>IFERROR(__xludf.DUMMYFUNCTION("""COMPUTED_VALUE"""),"dharrisson9@yahoo.com")</f>
        <v>dharrisson9@yahoo.com</v>
      </c>
      <c r="G41" s="1" t="str">
        <f>IFERROR(__xludf.DUMMYFUNCTION("""COMPUTED_VALUE"""),"F")</f>
        <v>F</v>
      </c>
      <c r="H41" s="1" t="str">
        <f>IFERROR(__xludf.DUMMYFUNCTION("""COMPUTED_VALUE"""),"P")</f>
        <v>P</v>
      </c>
      <c r="I41" s="1" t="str">
        <f>IFERROR(__xludf.DUMMYFUNCTION("""COMPUTED_VALUE"""),"P")</f>
        <v>P</v>
      </c>
      <c r="J41" s="1" t="str">
        <f>IFERROR(__xludf.DUMMYFUNCTION("""COMPUTED_VALUE"""),"P")</f>
        <v>P</v>
      </c>
      <c r="K41" s="1"/>
      <c r="L41" s="1" t="str">
        <f>IFERROR(__xludf.DUMMYFUNCTION("""COMPUTED_VALUE"""),"P")</f>
        <v>P</v>
      </c>
      <c r="M41" s="1" t="str">
        <f>IFERROR(__xludf.DUMMYFUNCTION("""COMPUTED_VALUE"""),"P")</f>
        <v>P</v>
      </c>
      <c r="N41" s="1" t="str">
        <f>IFERROR(__xludf.DUMMYFUNCTION("""COMPUTED_VALUE"""),"P")</f>
        <v>P</v>
      </c>
      <c r="O41" s="1" t="str">
        <f>IFERROR(__xludf.DUMMYFUNCTION("""COMPUTED_VALUE"""),"P")</f>
        <v>P</v>
      </c>
      <c r="P41" s="1" t="str">
        <f>IFERROR(__xludf.DUMMYFUNCTION("""COMPUTED_VALUE"""),"P")</f>
        <v>P</v>
      </c>
      <c r="Q41" s="1" t="str">
        <f>IFERROR(__xludf.DUMMYFUNCTION("""COMPUTED_VALUE"""),"P")</f>
        <v>P</v>
      </c>
      <c r="R41" s="1">
        <f>IFERROR(__xludf.DUMMYFUNCTION("""COMPUTED_VALUE"""),7.0)</f>
        <v>7</v>
      </c>
      <c r="S41" s="1">
        <f>IFERROR(__xludf.DUMMYFUNCTION("""COMPUTED_VALUE"""),9.0)</f>
        <v>9</v>
      </c>
      <c r="T41" s="1">
        <f>IFERROR(__xludf.DUMMYFUNCTION("""COMPUTED_VALUE"""),6.0)</f>
        <v>6</v>
      </c>
      <c r="U41" s="1" t="b">
        <v>1</v>
      </c>
      <c r="V41" s="1" t="b">
        <v>1</v>
      </c>
      <c r="W41" s="1" t="b">
        <v>1</v>
      </c>
      <c r="X41" s="1" t="b">
        <v>0</v>
      </c>
      <c r="Y41" s="1" t="b">
        <v>1</v>
      </c>
      <c r="Z41" s="1" t="b">
        <v>1</v>
      </c>
      <c r="AA41" s="1" t="b">
        <v>1</v>
      </c>
      <c r="AB41" s="1" t="b">
        <v>1</v>
      </c>
      <c r="AC41" s="1" t="b">
        <v>1</v>
      </c>
      <c r="AD41" s="1" t="b">
        <v>1</v>
      </c>
      <c r="AE41" s="6">
        <f t="shared" si="1"/>
        <v>0.9</v>
      </c>
      <c r="AF41" s="1">
        <f t="shared" si="2"/>
        <v>7.1</v>
      </c>
    </row>
    <row r="42">
      <c r="A42" s="1" t="str">
        <f>IFERROR(__xludf.DUMMYFUNCTION("""COMPUTED_VALUE"""),"Mercury")</f>
        <v>Mercury</v>
      </c>
      <c r="B42" s="1" t="str">
        <f>IFERROR(__xludf.DUMMYFUNCTION("""COMPUTED_VALUE"""),"Daniel Porth")</f>
        <v>Daniel Porth</v>
      </c>
      <c r="C42" s="1" t="str">
        <f>IFERROR(__xludf.DUMMYFUNCTION("""COMPUTED_VALUE"""),"L-65511")</f>
        <v>L-65511</v>
      </c>
      <c r="D42" s="1" t="str">
        <f>IFERROR(__xludf.DUMMYFUNCTION("""COMPUTED_VALUE"""),"Fiander")</f>
        <v>Fiander</v>
      </c>
      <c r="E42" s="1" t="str">
        <f>IFERROR(__xludf.DUMMYFUNCTION("""COMPUTED_VALUE"""),"Rudd")</f>
        <v>Rudd</v>
      </c>
      <c r="F42" s="1" t="str">
        <f>IFERROR(__xludf.DUMMYFUNCTION("""COMPUTED_VALUE"""),"rfiandera@tmall.com")</f>
        <v>rfiandera@tmall.com</v>
      </c>
      <c r="G42" s="1" t="str">
        <f>IFERROR(__xludf.DUMMYFUNCTION("""COMPUTED_VALUE"""),"M")</f>
        <v>M</v>
      </c>
      <c r="H42" s="1" t="str">
        <f>IFERROR(__xludf.DUMMYFUNCTION("""COMPUTED_VALUE"""),"P")</f>
        <v>P</v>
      </c>
      <c r="I42" s="1" t="str">
        <f>IFERROR(__xludf.DUMMYFUNCTION("""COMPUTED_VALUE"""),"P")</f>
        <v>P</v>
      </c>
      <c r="J42" s="1" t="str">
        <f>IFERROR(__xludf.DUMMYFUNCTION("""COMPUTED_VALUE"""),"P")</f>
        <v>P</v>
      </c>
      <c r="K42" s="1" t="str">
        <f>IFERROR(__xludf.DUMMYFUNCTION("""COMPUTED_VALUE"""),"P")</f>
        <v>P</v>
      </c>
      <c r="L42" s="1" t="str">
        <f>IFERROR(__xludf.DUMMYFUNCTION("""COMPUTED_VALUE"""),"P")</f>
        <v>P</v>
      </c>
      <c r="M42" s="1" t="str">
        <f>IFERROR(__xludf.DUMMYFUNCTION("""COMPUTED_VALUE"""),"P")</f>
        <v>P</v>
      </c>
      <c r="N42" s="1" t="str">
        <f>IFERROR(__xludf.DUMMYFUNCTION("""COMPUTED_VALUE"""),"P")</f>
        <v>P</v>
      </c>
      <c r="O42" s="1" t="str">
        <f>IFERROR(__xludf.DUMMYFUNCTION("""COMPUTED_VALUE"""),"P")</f>
        <v>P</v>
      </c>
      <c r="P42" s="1" t="str">
        <f>IFERROR(__xludf.DUMMYFUNCTION("""COMPUTED_VALUE"""),"P")</f>
        <v>P</v>
      </c>
      <c r="Q42" s="1" t="str">
        <f>IFERROR(__xludf.DUMMYFUNCTION("""COMPUTED_VALUE"""),"P")</f>
        <v>P</v>
      </c>
      <c r="R42" s="1">
        <f>IFERROR(__xludf.DUMMYFUNCTION("""COMPUTED_VALUE"""),8.0)</f>
        <v>8</v>
      </c>
      <c r="S42" s="1">
        <f>IFERROR(__xludf.DUMMYFUNCTION("""COMPUTED_VALUE"""),7.0)</f>
        <v>7</v>
      </c>
      <c r="T42" s="1">
        <f>IFERROR(__xludf.DUMMYFUNCTION("""COMPUTED_VALUE"""),5.0)</f>
        <v>5</v>
      </c>
      <c r="U42" s="1" t="b">
        <v>1</v>
      </c>
      <c r="V42" s="1" t="b">
        <v>1</v>
      </c>
      <c r="W42" s="1" t="b">
        <v>1</v>
      </c>
      <c r="X42" s="1" t="b">
        <v>1</v>
      </c>
      <c r="Y42" s="1" t="b">
        <v>1</v>
      </c>
      <c r="Z42" s="1" t="b">
        <v>1</v>
      </c>
      <c r="AA42" s="1" t="b">
        <v>1</v>
      </c>
      <c r="AB42" s="1" t="b">
        <v>1</v>
      </c>
      <c r="AC42" s="1" t="b">
        <v>1</v>
      </c>
      <c r="AD42" s="1" t="b">
        <v>1</v>
      </c>
      <c r="AE42" s="6">
        <f t="shared" si="1"/>
        <v>1</v>
      </c>
      <c r="AF42" s="1">
        <f t="shared" si="2"/>
        <v>6.2</v>
      </c>
    </row>
    <row r="43">
      <c r="A43" s="1" t="str">
        <f>IFERROR(__xludf.DUMMYFUNCTION("""COMPUTED_VALUE"""),"Mercury")</f>
        <v>Mercury</v>
      </c>
      <c r="B43" s="1" t="str">
        <f>IFERROR(__xludf.DUMMYFUNCTION("""COMPUTED_VALUE"""),"Daniel Porth")</f>
        <v>Daniel Porth</v>
      </c>
      <c r="C43" s="1" t="str">
        <f>IFERROR(__xludf.DUMMYFUNCTION("""COMPUTED_VALUE"""),"L-65512")</f>
        <v>L-65512</v>
      </c>
      <c r="D43" s="1" t="str">
        <f>IFERROR(__xludf.DUMMYFUNCTION("""COMPUTED_VALUE"""),"Saiz")</f>
        <v>Saiz</v>
      </c>
      <c r="E43" s="1" t="str">
        <f>IFERROR(__xludf.DUMMYFUNCTION("""COMPUTED_VALUE"""),"Briant")</f>
        <v>Briant</v>
      </c>
      <c r="F43" s="1" t="str">
        <f>IFERROR(__xludf.DUMMYFUNCTION("""COMPUTED_VALUE"""),"bsaizb@usda.gov")</f>
        <v>bsaizb@usda.gov</v>
      </c>
      <c r="G43" s="1" t="str">
        <f>IFERROR(__xludf.DUMMYFUNCTION("""COMPUTED_VALUE"""),"M")</f>
        <v>M</v>
      </c>
      <c r="H43" s="1" t="str">
        <f>IFERROR(__xludf.DUMMYFUNCTION("""COMPUTED_VALUE"""),"P")</f>
        <v>P</v>
      </c>
      <c r="I43" s="1" t="str">
        <f>IFERROR(__xludf.DUMMYFUNCTION("""COMPUTED_VALUE"""),"P")</f>
        <v>P</v>
      </c>
      <c r="J43" s="1" t="str">
        <f>IFERROR(__xludf.DUMMYFUNCTION("""COMPUTED_VALUE"""),"P")</f>
        <v>P</v>
      </c>
      <c r="K43" s="1" t="str">
        <f>IFERROR(__xludf.DUMMYFUNCTION("""COMPUTED_VALUE"""),"P")</f>
        <v>P</v>
      </c>
      <c r="L43" s="1" t="str">
        <f>IFERROR(__xludf.DUMMYFUNCTION("""COMPUTED_VALUE"""),"P")</f>
        <v>P</v>
      </c>
      <c r="M43" s="1" t="str">
        <f>IFERROR(__xludf.DUMMYFUNCTION("""COMPUTED_VALUE"""),"P")</f>
        <v>P</v>
      </c>
      <c r="N43" s="1" t="str">
        <f>IFERROR(__xludf.DUMMYFUNCTION("""COMPUTED_VALUE"""),"P")</f>
        <v>P</v>
      </c>
      <c r="O43" s="1" t="str">
        <f>IFERROR(__xludf.DUMMYFUNCTION("""COMPUTED_VALUE"""),"P")</f>
        <v>P</v>
      </c>
      <c r="P43" s="1" t="str">
        <f>IFERROR(__xludf.DUMMYFUNCTION("""COMPUTED_VALUE"""),"P")</f>
        <v>P</v>
      </c>
      <c r="Q43" s="1"/>
      <c r="R43" s="1">
        <f>IFERROR(__xludf.DUMMYFUNCTION("""COMPUTED_VALUE"""),10.0)</f>
        <v>10</v>
      </c>
      <c r="S43" s="1">
        <f>IFERROR(__xludf.DUMMYFUNCTION("""COMPUTED_VALUE"""),9.0)</f>
        <v>9</v>
      </c>
      <c r="T43" s="1">
        <f>IFERROR(__xludf.DUMMYFUNCTION("""COMPUTED_VALUE"""),4.0)</f>
        <v>4</v>
      </c>
      <c r="U43" s="1" t="b">
        <v>1</v>
      </c>
      <c r="V43" s="1" t="b">
        <v>1</v>
      </c>
      <c r="W43" s="1" t="b">
        <v>1</v>
      </c>
      <c r="X43" s="1" t="b">
        <v>1</v>
      </c>
      <c r="Y43" s="1" t="b">
        <v>1</v>
      </c>
      <c r="Z43" s="1" t="b">
        <v>1</v>
      </c>
      <c r="AA43" s="1" t="b">
        <v>1</v>
      </c>
      <c r="AB43" s="1" t="b">
        <v>1</v>
      </c>
      <c r="AC43" s="1" t="b">
        <v>1</v>
      </c>
      <c r="AD43" s="1" t="b">
        <v>0</v>
      </c>
      <c r="AE43" s="6">
        <f t="shared" si="1"/>
        <v>0.9</v>
      </c>
      <c r="AF43" s="1">
        <f t="shared" si="2"/>
        <v>6.7</v>
      </c>
    </row>
    <row r="44">
      <c r="A44" s="1" t="str">
        <f>IFERROR(__xludf.DUMMYFUNCTION("""COMPUTED_VALUE"""),"Mercury")</f>
        <v>Mercury</v>
      </c>
      <c r="B44" s="1" t="str">
        <f>IFERROR(__xludf.DUMMYFUNCTION("""COMPUTED_VALUE"""),"Daniel Porth")</f>
        <v>Daniel Porth</v>
      </c>
      <c r="C44" s="1" t="str">
        <f>IFERROR(__xludf.DUMMYFUNCTION("""COMPUTED_VALUE"""),"L-65513")</f>
        <v>L-65513</v>
      </c>
      <c r="D44" s="1" t="str">
        <f>IFERROR(__xludf.DUMMYFUNCTION("""COMPUTED_VALUE"""),"Monks")</f>
        <v>Monks</v>
      </c>
      <c r="E44" s="1" t="str">
        <f>IFERROR(__xludf.DUMMYFUNCTION("""COMPUTED_VALUE"""),"Elsi")</f>
        <v>Elsi</v>
      </c>
      <c r="F44" s="1" t="str">
        <f>IFERROR(__xludf.DUMMYFUNCTION("""COMPUTED_VALUE"""),"emonksc@opera.com")</f>
        <v>emonksc@opera.com</v>
      </c>
      <c r="G44" s="1" t="str">
        <f>IFERROR(__xludf.DUMMYFUNCTION("""COMPUTED_VALUE"""),"F")</f>
        <v>F</v>
      </c>
      <c r="H44" s="1" t="str">
        <f>IFERROR(__xludf.DUMMYFUNCTION("""COMPUTED_VALUE"""),"P")</f>
        <v>P</v>
      </c>
      <c r="I44" s="1" t="str">
        <f>IFERROR(__xludf.DUMMYFUNCTION("""COMPUTED_VALUE"""),"P")</f>
        <v>P</v>
      </c>
      <c r="J44" s="1" t="str">
        <f>IFERROR(__xludf.DUMMYFUNCTION("""COMPUTED_VALUE"""),"P")</f>
        <v>P</v>
      </c>
      <c r="K44" s="1" t="str">
        <f>IFERROR(__xludf.DUMMYFUNCTION("""COMPUTED_VALUE"""),"P")</f>
        <v>P</v>
      </c>
      <c r="L44" s="1" t="str">
        <f>IFERROR(__xludf.DUMMYFUNCTION("""COMPUTED_VALUE"""),"P")</f>
        <v>P</v>
      </c>
      <c r="M44" s="1" t="str">
        <f>IFERROR(__xludf.DUMMYFUNCTION("""COMPUTED_VALUE"""),"P")</f>
        <v>P</v>
      </c>
      <c r="N44" s="1" t="str">
        <f>IFERROR(__xludf.DUMMYFUNCTION("""COMPUTED_VALUE"""),"P")</f>
        <v>P</v>
      </c>
      <c r="O44" s="1" t="str">
        <f>IFERROR(__xludf.DUMMYFUNCTION("""COMPUTED_VALUE"""),"P")</f>
        <v>P</v>
      </c>
      <c r="P44" s="1" t="str">
        <f>IFERROR(__xludf.DUMMYFUNCTION("""COMPUTED_VALUE"""),"P")</f>
        <v>P</v>
      </c>
      <c r="Q44" s="1" t="str">
        <f>IFERROR(__xludf.DUMMYFUNCTION("""COMPUTED_VALUE"""),"P")</f>
        <v>P</v>
      </c>
      <c r="R44" s="1">
        <f>IFERROR(__xludf.DUMMYFUNCTION("""COMPUTED_VALUE"""),10.0)</f>
        <v>10</v>
      </c>
      <c r="S44" s="1">
        <f>IFERROR(__xludf.DUMMYFUNCTION("""COMPUTED_VALUE"""),5.0)</f>
        <v>5</v>
      </c>
      <c r="T44" s="1">
        <f>IFERROR(__xludf.DUMMYFUNCTION("""COMPUTED_VALUE"""),9.0)</f>
        <v>9</v>
      </c>
      <c r="U44" s="1" t="b">
        <v>1</v>
      </c>
      <c r="V44" s="1" t="b">
        <v>1</v>
      </c>
      <c r="W44" s="1" t="b">
        <v>1</v>
      </c>
      <c r="X44" s="1" t="b">
        <v>1</v>
      </c>
      <c r="Y44" s="1" t="b">
        <v>1</v>
      </c>
      <c r="Z44" s="1" t="b">
        <v>1</v>
      </c>
      <c r="AA44" s="1" t="b">
        <v>1</v>
      </c>
      <c r="AB44" s="1" t="b">
        <v>1</v>
      </c>
      <c r="AC44" s="1" t="b">
        <v>1</v>
      </c>
      <c r="AD44" s="1" t="b">
        <v>1</v>
      </c>
      <c r="AE44" s="6">
        <f t="shared" si="1"/>
        <v>1</v>
      </c>
      <c r="AF44" s="1">
        <f t="shared" si="2"/>
        <v>8</v>
      </c>
    </row>
    <row r="45">
      <c r="A45" s="1" t="str">
        <f>IFERROR(__xludf.DUMMYFUNCTION("""COMPUTED_VALUE"""),"Mercury")</f>
        <v>Mercury</v>
      </c>
      <c r="B45" s="1" t="str">
        <f>IFERROR(__xludf.DUMMYFUNCTION("""COMPUTED_VALUE"""),"Daniel Porth")</f>
        <v>Daniel Porth</v>
      </c>
      <c r="C45" s="1" t="str">
        <f>IFERROR(__xludf.DUMMYFUNCTION("""COMPUTED_VALUE"""),"L-65514")</f>
        <v>L-65514</v>
      </c>
      <c r="D45" s="1" t="str">
        <f>IFERROR(__xludf.DUMMYFUNCTION("""COMPUTED_VALUE"""),"Machen")</f>
        <v>Machen</v>
      </c>
      <c r="E45" s="1" t="str">
        <f>IFERROR(__xludf.DUMMYFUNCTION("""COMPUTED_VALUE"""),"Ranna")</f>
        <v>Ranna</v>
      </c>
      <c r="F45" s="1" t="str">
        <f>IFERROR(__xludf.DUMMYFUNCTION("""COMPUTED_VALUE"""),"rmachend@timesonline.co.uk")</f>
        <v>rmachend@timesonline.co.uk</v>
      </c>
      <c r="G45" s="1" t="str">
        <f>IFERROR(__xludf.DUMMYFUNCTION("""COMPUTED_VALUE"""),"F")</f>
        <v>F</v>
      </c>
      <c r="H45" s="1" t="str">
        <f>IFERROR(__xludf.DUMMYFUNCTION("""COMPUTED_VALUE"""),"P")</f>
        <v>P</v>
      </c>
      <c r="I45" s="1" t="str">
        <f>IFERROR(__xludf.DUMMYFUNCTION("""COMPUTED_VALUE"""),"P")</f>
        <v>P</v>
      </c>
      <c r="J45" s="1" t="str">
        <f>IFERROR(__xludf.DUMMYFUNCTION("""COMPUTED_VALUE"""),"P")</f>
        <v>P</v>
      </c>
      <c r="K45" s="1" t="str">
        <f>IFERROR(__xludf.DUMMYFUNCTION("""COMPUTED_VALUE"""),"P")</f>
        <v>P</v>
      </c>
      <c r="L45" s="1" t="str">
        <f>IFERROR(__xludf.DUMMYFUNCTION("""COMPUTED_VALUE"""),"P")</f>
        <v>P</v>
      </c>
      <c r="M45" s="1" t="str">
        <f>IFERROR(__xludf.DUMMYFUNCTION("""COMPUTED_VALUE"""),"P")</f>
        <v>P</v>
      </c>
      <c r="N45" s="1" t="str">
        <f>IFERROR(__xludf.DUMMYFUNCTION("""COMPUTED_VALUE"""),"P")</f>
        <v>P</v>
      </c>
      <c r="O45" s="1" t="str">
        <f>IFERROR(__xludf.DUMMYFUNCTION("""COMPUTED_VALUE"""),"P")</f>
        <v>P</v>
      </c>
      <c r="P45" s="1" t="str">
        <f>IFERROR(__xludf.DUMMYFUNCTION("""COMPUTED_VALUE"""),"P")</f>
        <v>P</v>
      </c>
      <c r="Q45" s="1" t="str">
        <f>IFERROR(__xludf.DUMMYFUNCTION("""COMPUTED_VALUE"""),"P")</f>
        <v>P</v>
      </c>
      <c r="R45" s="1">
        <f>IFERROR(__xludf.DUMMYFUNCTION("""COMPUTED_VALUE"""),9.0)</f>
        <v>9</v>
      </c>
      <c r="S45" s="1">
        <f>IFERROR(__xludf.DUMMYFUNCTION("""COMPUTED_VALUE"""),6.0)</f>
        <v>6</v>
      </c>
      <c r="T45" s="1">
        <f>IFERROR(__xludf.DUMMYFUNCTION("""COMPUTED_VALUE"""),5.0)</f>
        <v>5</v>
      </c>
      <c r="U45" s="1" t="b">
        <v>1</v>
      </c>
      <c r="V45" s="1" t="b">
        <v>1</v>
      </c>
      <c r="W45" s="1" t="b">
        <v>1</v>
      </c>
      <c r="X45" s="1" t="b">
        <v>1</v>
      </c>
      <c r="Y45" s="1" t="b">
        <v>1</v>
      </c>
      <c r="Z45" s="1" t="b">
        <v>1</v>
      </c>
      <c r="AA45" s="1" t="b">
        <v>1</v>
      </c>
      <c r="AB45" s="1" t="b">
        <v>1</v>
      </c>
      <c r="AC45" s="1" t="b">
        <v>1</v>
      </c>
      <c r="AD45" s="1" t="b">
        <v>1</v>
      </c>
      <c r="AE45" s="6">
        <f t="shared" si="1"/>
        <v>1</v>
      </c>
      <c r="AF45" s="1">
        <f t="shared" si="2"/>
        <v>6.1</v>
      </c>
    </row>
    <row r="46">
      <c r="A46" s="1" t="str">
        <f>IFERROR(__xludf.DUMMYFUNCTION("""COMPUTED_VALUE"""),"Mercury")</f>
        <v>Mercury</v>
      </c>
      <c r="B46" s="1" t="str">
        <f>IFERROR(__xludf.DUMMYFUNCTION("""COMPUTED_VALUE"""),"Daniel Porth")</f>
        <v>Daniel Porth</v>
      </c>
      <c r="C46" s="1" t="str">
        <f>IFERROR(__xludf.DUMMYFUNCTION("""COMPUTED_VALUE"""),"L-65515")</f>
        <v>L-65515</v>
      </c>
      <c r="D46" s="1" t="str">
        <f>IFERROR(__xludf.DUMMYFUNCTION("""COMPUTED_VALUE"""),"Bogace")</f>
        <v>Bogace</v>
      </c>
      <c r="E46" s="1" t="str">
        <f>IFERROR(__xludf.DUMMYFUNCTION("""COMPUTED_VALUE"""),"Nobe")</f>
        <v>Nobe</v>
      </c>
      <c r="F46" s="1" t="str">
        <f>IFERROR(__xludf.DUMMYFUNCTION("""COMPUTED_VALUE"""),"nbogacee@twitter.com")</f>
        <v>nbogacee@twitter.com</v>
      </c>
      <c r="G46" s="1" t="str">
        <f>IFERROR(__xludf.DUMMYFUNCTION("""COMPUTED_VALUE"""),"M")</f>
        <v>M</v>
      </c>
      <c r="H46" s="1" t="str">
        <f>IFERROR(__xludf.DUMMYFUNCTION("""COMPUTED_VALUE"""),"P")</f>
        <v>P</v>
      </c>
      <c r="I46" s="1" t="str">
        <f>IFERROR(__xludf.DUMMYFUNCTION("""COMPUTED_VALUE"""),"P")</f>
        <v>P</v>
      </c>
      <c r="J46" s="1" t="str">
        <f>IFERROR(__xludf.DUMMYFUNCTION("""COMPUTED_VALUE"""),"P")</f>
        <v>P</v>
      </c>
      <c r="K46" s="1" t="str">
        <f>IFERROR(__xludf.DUMMYFUNCTION("""COMPUTED_VALUE"""),"P")</f>
        <v>P</v>
      </c>
      <c r="L46" s="1" t="str">
        <f>IFERROR(__xludf.DUMMYFUNCTION("""COMPUTED_VALUE"""),"P")</f>
        <v>P</v>
      </c>
      <c r="M46" s="1" t="str">
        <f>IFERROR(__xludf.DUMMYFUNCTION("""COMPUTED_VALUE"""),"P")</f>
        <v>P</v>
      </c>
      <c r="N46" s="1" t="str">
        <f>IFERROR(__xludf.DUMMYFUNCTION("""COMPUTED_VALUE"""),"P")</f>
        <v>P</v>
      </c>
      <c r="O46" s="1" t="str">
        <f>IFERROR(__xludf.DUMMYFUNCTION("""COMPUTED_VALUE"""),"P")</f>
        <v>P</v>
      </c>
      <c r="P46" s="1" t="str">
        <f>IFERROR(__xludf.DUMMYFUNCTION("""COMPUTED_VALUE"""),"P")</f>
        <v>P</v>
      </c>
      <c r="Q46" s="1" t="str">
        <f>IFERROR(__xludf.DUMMYFUNCTION("""COMPUTED_VALUE"""),"P")</f>
        <v>P</v>
      </c>
      <c r="R46" s="1">
        <f>IFERROR(__xludf.DUMMYFUNCTION("""COMPUTED_VALUE"""),8.0)</f>
        <v>8</v>
      </c>
      <c r="S46" s="1">
        <f>IFERROR(__xludf.DUMMYFUNCTION("""COMPUTED_VALUE"""),9.0)</f>
        <v>9</v>
      </c>
      <c r="T46" s="1">
        <f>IFERROR(__xludf.DUMMYFUNCTION("""COMPUTED_VALUE"""),7.0)</f>
        <v>7</v>
      </c>
      <c r="U46" s="1" t="b">
        <v>1</v>
      </c>
      <c r="V46" s="1" t="b">
        <v>1</v>
      </c>
      <c r="W46" s="1" t="b">
        <v>1</v>
      </c>
      <c r="X46" s="1" t="b">
        <v>1</v>
      </c>
      <c r="Y46" s="1" t="b">
        <v>1</v>
      </c>
      <c r="Z46" s="1" t="b">
        <v>1</v>
      </c>
      <c r="AA46" s="1" t="b">
        <v>1</v>
      </c>
      <c r="AB46" s="1" t="b">
        <v>1</v>
      </c>
      <c r="AC46" s="1" t="b">
        <v>1</v>
      </c>
      <c r="AD46" s="1" t="b">
        <v>1</v>
      </c>
      <c r="AE46" s="6">
        <f t="shared" si="1"/>
        <v>1</v>
      </c>
      <c r="AF46" s="1">
        <f t="shared" si="2"/>
        <v>7.8</v>
      </c>
    </row>
    <row r="47">
      <c r="A47" s="1" t="str">
        <f>IFERROR(__xludf.DUMMYFUNCTION("""COMPUTED_VALUE"""),"Mercury")</f>
        <v>Mercury</v>
      </c>
      <c r="B47" s="1" t="str">
        <f>IFERROR(__xludf.DUMMYFUNCTION("""COMPUTED_VALUE"""),"Daniel Porth")</f>
        <v>Daniel Porth</v>
      </c>
      <c r="C47" s="1" t="str">
        <f>IFERROR(__xludf.DUMMYFUNCTION("""COMPUTED_VALUE"""),"L-65516")</f>
        <v>L-65516</v>
      </c>
      <c r="D47" s="1" t="str">
        <f>IFERROR(__xludf.DUMMYFUNCTION("""COMPUTED_VALUE"""),"Olyfat")</f>
        <v>Olyfat</v>
      </c>
      <c r="E47" s="1" t="str">
        <f>IFERROR(__xludf.DUMMYFUNCTION("""COMPUTED_VALUE"""),"Marlo")</f>
        <v>Marlo</v>
      </c>
      <c r="F47" s="1" t="str">
        <f>IFERROR(__xludf.DUMMYFUNCTION("""COMPUTED_VALUE"""),"molyfatf@sitemeter.com")</f>
        <v>molyfatf@sitemeter.com</v>
      </c>
      <c r="G47" s="1" t="str">
        <f>IFERROR(__xludf.DUMMYFUNCTION("""COMPUTED_VALUE"""),"M")</f>
        <v>M</v>
      </c>
      <c r="H47" s="1" t="str">
        <f>IFERROR(__xludf.DUMMYFUNCTION("""COMPUTED_VALUE"""),"P")</f>
        <v>P</v>
      </c>
      <c r="I47" s="1" t="str">
        <f>IFERROR(__xludf.DUMMYFUNCTION("""COMPUTED_VALUE"""),"P")</f>
        <v>P</v>
      </c>
      <c r="J47" s="1"/>
      <c r="K47" s="1"/>
      <c r="L47" s="1" t="str">
        <f>IFERROR(__xludf.DUMMYFUNCTION("""COMPUTED_VALUE"""),"P")</f>
        <v>P</v>
      </c>
      <c r="M47" s="1" t="str">
        <f>IFERROR(__xludf.DUMMYFUNCTION("""COMPUTED_VALUE"""),"P")</f>
        <v>P</v>
      </c>
      <c r="N47" s="1" t="str">
        <f>IFERROR(__xludf.DUMMYFUNCTION("""COMPUTED_VALUE"""),"P")</f>
        <v>P</v>
      </c>
      <c r="O47" s="1" t="str">
        <f>IFERROR(__xludf.DUMMYFUNCTION("""COMPUTED_VALUE"""),"P")</f>
        <v>P</v>
      </c>
      <c r="P47" s="1" t="str">
        <f>IFERROR(__xludf.DUMMYFUNCTION("""COMPUTED_VALUE"""),"P")</f>
        <v>P</v>
      </c>
      <c r="Q47" s="1" t="str">
        <f>IFERROR(__xludf.DUMMYFUNCTION("""COMPUTED_VALUE"""),"P")</f>
        <v>P</v>
      </c>
      <c r="R47" s="1">
        <f>IFERROR(__xludf.DUMMYFUNCTION("""COMPUTED_VALUE"""),6.0)</f>
        <v>6</v>
      </c>
      <c r="S47" s="1">
        <f>IFERROR(__xludf.DUMMYFUNCTION("""COMPUTED_VALUE"""),5.0)</f>
        <v>5</v>
      </c>
      <c r="T47" s="1">
        <f>IFERROR(__xludf.DUMMYFUNCTION("""COMPUTED_VALUE"""),4.0)</f>
        <v>4</v>
      </c>
      <c r="U47" s="1" t="b">
        <v>1</v>
      </c>
      <c r="V47" s="1" t="b">
        <v>1</v>
      </c>
      <c r="W47" s="1" t="b">
        <v>0</v>
      </c>
      <c r="X47" s="1" t="b">
        <v>0</v>
      </c>
      <c r="Y47" s="1" t="b">
        <v>1</v>
      </c>
      <c r="Z47" s="1" t="b">
        <v>1</v>
      </c>
      <c r="AA47" s="1" t="b">
        <v>1</v>
      </c>
      <c r="AB47" s="1" t="b">
        <v>1</v>
      </c>
      <c r="AC47" s="1" t="b">
        <v>1</v>
      </c>
      <c r="AD47" s="1" t="b">
        <v>1</v>
      </c>
      <c r="AE47" s="6">
        <f t="shared" si="1"/>
        <v>0.8</v>
      </c>
      <c r="AF47" s="1">
        <f t="shared" si="2"/>
        <v>4.7</v>
      </c>
    </row>
    <row r="48">
      <c r="A48" s="1" t="str">
        <f>IFERROR(__xludf.DUMMYFUNCTION("""COMPUTED_VALUE"""),"Mercury")</f>
        <v>Mercury</v>
      </c>
      <c r="B48" s="1" t="str">
        <f>IFERROR(__xludf.DUMMYFUNCTION("""COMPUTED_VALUE"""),"Daniel Porth")</f>
        <v>Daniel Porth</v>
      </c>
      <c r="C48" s="1" t="str">
        <f>IFERROR(__xludf.DUMMYFUNCTION("""COMPUTED_VALUE"""),"L-65517")</f>
        <v>L-65517</v>
      </c>
      <c r="D48" s="1" t="str">
        <f>IFERROR(__xludf.DUMMYFUNCTION("""COMPUTED_VALUE"""),"Coldwell")</f>
        <v>Coldwell</v>
      </c>
      <c r="E48" s="1" t="str">
        <f>IFERROR(__xludf.DUMMYFUNCTION("""COMPUTED_VALUE"""),"Devlen")</f>
        <v>Devlen</v>
      </c>
      <c r="F48" s="1" t="str">
        <f>IFERROR(__xludf.DUMMYFUNCTION("""COMPUTED_VALUE"""),"dcoldwellg@dagondesign.com")</f>
        <v>dcoldwellg@dagondesign.com</v>
      </c>
      <c r="G48" s="1" t="str">
        <f>IFERROR(__xludf.DUMMYFUNCTION("""COMPUTED_VALUE"""),"M")</f>
        <v>M</v>
      </c>
      <c r="H48" s="1" t="str">
        <f>IFERROR(__xludf.DUMMYFUNCTION("""COMPUTED_VALUE"""),"P")</f>
        <v>P</v>
      </c>
      <c r="I48" s="1" t="str">
        <f>IFERROR(__xludf.DUMMYFUNCTION("""COMPUTED_VALUE"""),"P")</f>
        <v>P</v>
      </c>
      <c r="J48" s="1" t="str">
        <f>IFERROR(__xludf.DUMMYFUNCTION("""COMPUTED_VALUE"""),"P")</f>
        <v>P</v>
      </c>
      <c r="K48" s="1" t="str">
        <f>IFERROR(__xludf.DUMMYFUNCTION("""COMPUTED_VALUE"""),"P")</f>
        <v>P</v>
      </c>
      <c r="L48" s="1" t="str">
        <f>IFERROR(__xludf.DUMMYFUNCTION("""COMPUTED_VALUE"""),"P")</f>
        <v>P</v>
      </c>
      <c r="M48" s="1" t="str">
        <f>IFERROR(__xludf.DUMMYFUNCTION("""COMPUTED_VALUE"""),"P")</f>
        <v>P</v>
      </c>
      <c r="N48" s="1" t="str">
        <f>IFERROR(__xludf.DUMMYFUNCTION("""COMPUTED_VALUE"""),"P")</f>
        <v>P</v>
      </c>
      <c r="O48" s="1" t="str">
        <f>IFERROR(__xludf.DUMMYFUNCTION("""COMPUTED_VALUE"""),"P")</f>
        <v>P</v>
      </c>
      <c r="P48" s="1" t="str">
        <f>IFERROR(__xludf.DUMMYFUNCTION("""COMPUTED_VALUE"""),"P")</f>
        <v>P</v>
      </c>
      <c r="Q48" s="1" t="str">
        <f>IFERROR(__xludf.DUMMYFUNCTION("""COMPUTED_VALUE"""),"P")</f>
        <v>P</v>
      </c>
      <c r="R48" s="1">
        <f>IFERROR(__xludf.DUMMYFUNCTION("""COMPUTED_VALUE"""),6.0)</f>
        <v>6</v>
      </c>
      <c r="S48" s="1">
        <f>IFERROR(__xludf.DUMMYFUNCTION("""COMPUTED_VALUE"""),10.0)</f>
        <v>10</v>
      </c>
      <c r="T48" s="1">
        <f>IFERROR(__xludf.DUMMYFUNCTION("""COMPUTED_VALUE"""),8.0)</f>
        <v>8</v>
      </c>
      <c r="U48" s="1" t="b">
        <v>1</v>
      </c>
      <c r="V48" s="1" t="b">
        <v>1</v>
      </c>
      <c r="W48" s="1" t="b">
        <v>1</v>
      </c>
      <c r="X48" s="1" t="b">
        <v>1</v>
      </c>
      <c r="Y48" s="1" t="b">
        <v>1</v>
      </c>
      <c r="Z48" s="1" t="b">
        <v>1</v>
      </c>
      <c r="AA48" s="1" t="b">
        <v>1</v>
      </c>
      <c r="AB48" s="1" t="b">
        <v>1</v>
      </c>
      <c r="AC48" s="1" t="b">
        <v>1</v>
      </c>
      <c r="AD48" s="1" t="b">
        <v>1</v>
      </c>
      <c r="AE48" s="6">
        <f t="shared" si="1"/>
        <v>1</v>
      </c>
      <c r="AF48" s="1">
        <f t="shared" si="2"/>
        <v>8.2</v>
      </c>
    </row>
    <row r="49">
      <c r="A49" s="1" t="str">
        <f>IFERROR(__xludf.DUMMYFUNCTION("""COMPUTED_VALUE"""),"Mercury")</f>
        <v>Mercury</v>
      </c>
      <c r="B49" s="1" t="str">
        <f>IFERROR(__xludf.DUMMYFUNCTION("""COMPUTED_VALUE"""),"Daniel Porth")</f>
        <v>Daniel Porth</v>
      </c>
      <c r="C49" s="1" t="str">
        <f>IFERROR(__xludf.DUMMYFUNCTION("""COMPUTED_VALUE"""),"L-65518")</f>
        <v>L-65518</v>
      </c>
      <c r="D49" s="1" t="str">
        <f>IFERROR(__xludf.DUMMYFUNCTION("""COMPUTED_VALUE"""),"Buddington")</f>
        <v>Buddington</v>
      </c>
      <c r="E49" s="1" t="str">
        <f>IFERROR(__xludf.DUMMYFUNCTION("""COMPUTED_VALUE"""),"Tore")</f>
        <v>Tore</v>
      </c>
      <c r="F49" s="1" t="str">
        <f>IFERROR(__xludf.DUMMYFUNCTION("""COMPUTED_VALUE"""),"tbuddingtonh@ovh.net")</f>
        <v>tbuddingtonh@ovh.net</v>
      </c>
      <c r="G49" s="1" t="str">
        <f>IFERROR(__xludf.DUMMYFUNCTION("""COMPUTED_VALUE"""),"M")</f>
        <v>M</v>
      </c>
      <c r="H49" s="1"/>
      <c r="I49" s="1" t="str">
        <f>IFERROR(__xludf.DUMMYFUNCTION("""COMPUTED_VALUE"""),"P")</f>
        <v>P</v>
      </c>
      <c r="J49" s="1"/>
      <c r="K49" s="1" t="str">
        <f>IFERROR(__xludf.DUMMYFUNCTION("""COMPUTED_VALUE"""),"P")</f>
        <v>P</v>
      </c>
      <c r="L49" s="1" t="str">
        <f>IFERROR(__xludf.DUMMYFUNCTION("""COMPUTED_VALUE"""),"P")</f>
        <v>P</v>
      </c>
      <c r="M49" s="1" t="str">
        <f>IFERROR(__xludf.DUMMYFUNCTION("""COMPUTED_VALUE"""),"P")</f>
        <v>P</v>
      </c>
      <c r="N49" s="1" t="str">
        <f>IFERROR(__xludf.DUMMYFUNCTION("""COMPUTED_VALUE"""),"P")</f>
        <v>P</v>
      </c>
      <c r="O49" s="1" t="str">
        <f>IFERROR(__xludf.DUMMYFUNCTION("""COMPUTED_VALUE"""),"P")</f>
        <v>P</v>
      </c>
      <c r="P49" s="1" t="str">
        <f>IFERROR(__xludf.DUMMYFUNCTION("""COMPUTED_VALUE"""),"P")</f>
        <v>P</v>
      </c>
      <c r="Q49" s="1" t="str">
        <f>IFERROR(__xludf.DUMMYFUNCTION("""COMPUTED_VALUE"""),"P")</f>
        <v>P</v>
      </c>
      <c r="R49" s="1">
        <f>IFERROR(__xludf.DUMMYFUNCTION("""COMPUTED_VALUE"""),10.0)</f>
        <v>10</v>
      </c>
      <c r="S49" s="1">
        <f>IFERROR(__xludf.DUMMYFUNCTION("""COMPUTED_VALUE"""),10.0)</f>
        <v>10</v>
      </c>
      <c r="T49" s="1">
        <f>IFERROR(__xludf.DUMMYFUNCTION("""COMPUTED_VALUE"""),7.0)</f>
        <v>7</v>
      </c>
      <c r="U49" s="1" t="b">
        <v>0</v>
      </c>
      <c r="V49" s="1" t="b">
        <v>1</v>
      </c>
      <c r="W49" s="1" t="b">
        <v>0</v>
      </c>
      <c r="X49" s="1" t="b">
        <v>1</v>
      </c>
      <c r="Y49" s="1" t="b">
        <v>1</v>
      </c>
      <c r="Z49" s="1" t="b">
        <v>1</v>
      </c>
      <c r="AA49" s="1" t="b">
        <v>1</v>
      </c>
      <c r="AB49" s="1" t="b">
        <v>1</v>
      </c>
      <c r="AC49" s="1" t="b">
        <v>1</v>
      </c>
      <c r="AD49" s="1" t="b">
        <v>1</v>
      </c>
      <c r="AE49" s="6">
        <f t="shared" si="1"/>
        <v>0.8</v>
      </c>
      <c r="AF49" s="1">
        <f t="shared" si="2"/>
        <v>8.5</v>
      </c>
    </row>
    <row r="50">
      <c r="A50" s="1" t="str">
        <f>IFERROR(__xludf.DUMMYFUNCTION("""COMPUTED_VALUE"""),"Mercury")</f>
        <v>Mercury</v>
      </c>
      <c r="B50" s="1" t="str">
        <f>IFERROR(__xludf.DUMMYFUNCTION("""COMPUTED_VALUE"""),"Daniel Porth")</f>
        <v>Daniel Porth</v>
      </c>
      <c r="C50" s="1" t="str">
        <f>IFERROR(__xludf.DUMMYFUNCTION("""COMPUTED_VALUE"""),"L-65519")</f>
        <v>L-65519</v>
      </c>
      <c r="D50" s="1" t="str">
        <f>IFERROR(__xludf.DUMMYFUNCTION("""COMPUTED_VALUE"""),"McFaul")</f>
        <v>McFaul</v>
      </c>
      <c r="E50" s="1" t="str">
        <f>IFERROR(__xludf.DUMMYFUNCTION("""COMPUTED_VALUE"""),"Elyssa")</f>
        <v>Elyssa</v>
      </c>
      <c r="F50" s="1" t="str">
        <f>IFERROR(__xludf.DUMMYFUNCTION("""COMPUTED_VALUE"""),"emcfauli@adobe.com")</f>
        <v>emcfauli@adobe.com</v>
      </c>
      <c r="G50" s="1" t="str">
        <f>IFERROR(__xludf.DUMMYFUNCTION("""COMPUTED_VALUE"""),"F")</f>
        <v>F</v>
      </c>
      <c r="H50" s="1" t="str">
        <f>IFERROR(__xludf.DUMMYFUNCTION("""COMPUTED_VALUE"""),"P")</f>
        <v>P</v>
      </c>
      <c r="I50" s="1" t="str">
        <f>IFERROR(__xludf.DUMMYFUNCTION("""COMPUTED_VALUE"""),"P")</f>
        <v>P</v>
      </c>
      <c r="J50" s="1" t="str">
        <f>IFERROR(__xludf.DUMMYFUNCTION("""COMPUTED_VALUE"""),"P")</f>
        <v>P</v>
      </c>
      <c r="K50" s="1" t="str">
        <f>IFERROR(__xludf.DUMMYFUNCTION("""COMPUTED_VALUE"""),"P")</f>
        <v>P</v>
      </c>
      <c r="L50" s="1" t="str">
        <f>IFERROR(__xludf.DUMMYFUNCTION("""COMPUTED_VALUE"""),"P")</f>
        <v>P</v>
      </c>
      <c r="M50" s="1" t="str">
        <f>IFERROR(__xludf.DUMMYFUNCTION("""COMPUTED_VALUE"""),"P")</f>
        <v>P</v>
      </c>
      <c r="N50" s="1" t="str">
        <f>IFERROR(__xludf.DUMMYFUNCTION("""COMPUTED_VALUE"""),"P")</f>
        <v>P</v>
      </c>
      <c r="O50" s="1" t="str">
        <f>IFERROR(__xludf.DUMMYFUNCTION("""COMPUTED_VALUE"""),"P")</f>
        <v>P</v>
      </c>
      <c r="P50" s="1" t="str">
        <f>IFERROR(__xludf.DUMMYFUNCTION("""COMPUTED_VALUE"""),"P")</f>
        <v>P</v>
      </c>
      <c r="Q50" s="1" t="str">
        <f>IFERROR(__xludf.DUMMYFUNCTION("""COMPUTED_VALUE"""),"P")</f>
        <v>P</v>
      </c>
      <c r="R50" s="1">
        <f>IFERROR(__xludf.DUMMYFUNCTION("""COMPUTED_VALUE"""),10.0)</f>
        <v>10</v>
      </c>
      <c r="S50" s="1">
        <f>IFERROR(__xludf.DUMMYFUNCTION("""COMPUTED_VALUE"""),6.0)</f>
        <v>6</v>
      </c>
      <c r="T50" s="1">
        <f>IFERROR(__xludf.DUMMYFUNCTION("""COMPUTED_VALUE"""),9.0)</f>
        <v>9</v>
      </c>
      <c r="U50" s="1" t="b">
        <v>1</v>
      </c>
      <c r="V50" s="1" t="b">
        <v>1</v>
      </c>
      <c r="W50" s="1" t="b">
        <v>1</v>
      </c>
      <c r="X50" s="1" t="b">
        <v>1</v>
      </c>
      <c r="Y50" s="1" t="b">
        <v>1</v>
      </c>
      <c r="Z50" s="1" t="b">
        <v>1</v>
      </c>
      <c r="AA50" s="1" t="b">
        <v>1</v>
      </c>
      <c r="AB50" s="1" t="b">
        <v>1</v>
      </c>
      <c r="AC50" s="1" t="b">
        <v>1</v>
      </c>
      <c r="AD50" s="1" t="b">
        <v>1</v>
      </c>
      <c r="AE50" s="6">
        <f t="shared" si="1"/>
        <v>1</v>
      </c>
      <c r="AF50" s="1">
        <f t="shared" si="2"/>
        <v>8.3</v>
      </c>
    </row>
    <row r="51">
      <c r="A51" s="1" t="str">
        <f>IFERROR(__xludf.DUMMYFUNCTION("""COMPUTED_VALUE"""),"Mercury")</f>
        <v>Mercury</v>
      </c>
      <c r="B51" s="1" t="str">
        <f>IFERROR(__xludf.DUMMYFUNCTION("""COMPUTED_VALUE"""),"Daniel Porth")</f>
        <v>Daniel Porth</v>
      </c>
      <c r="C51" s="1" t="str">
        <f>IFERROR(__xludf.DUMMYFUNCTION("""COMPUTED_VALUE"""),"L-65520")</f>
        <v>L-65520</v>
      </c>
      <c r="D51" s="1" t="str">
        <f>IFERROR(__xludf.DUMMYFUNCTION("""COMPUTED_VALUE"""),"Gribbon")</f>
        <v>Gribbon</v>
      </c>
      <c r="E51" s="1" t="str">
        <f>IFERROR(__xludf.DUMMYFUNCTION("""COMPUTED_VALUE"""),"Lynett")</f>
        <v>Lynett</v>
      </c>
      <c r="F51" s="1" t="str">
        <f>IFERROR(__xludf.DUMMYFUNCTION("""COMPUTED_VALUE"""),"lgribbonj@tuttocitta.it")</f>
        <v>lgribbonj@tuttocitta.it</v>
      </c>
      <c r="G51" s="1" t="str">
        <f>IFERROR(__xludf.DUMMYFUNCTION("""COMPUTED_VALUE"""),"F")</f>
        <v>F</v>
      </c>
      <c r="H51" s="1" t="str">
        <f>IFERROR(__xludf.DUMMYFUNCTION("""COMPUTED_VALUE"""),"P")</f>
        <v>P</v>
      </c>
      <c r="I51" s="1"/>
      <c r="J51" s="1" t="str">
        <f>IFERROR(__xludf.DUMMYFUNCTION("""COMPUTED_VALUE"""),"P")</f>
        <v>P</v>
      </c>
      <c r="K51" s="1" t="str">
        <f>IFERROR(__xludf.DUMMYFUNCTION("""COMPUTED_VALUE"""),"P")</f>
        <v>P</v>
      </c>
      <c r="L51" s="1" t="str">
        <f>IFERROR(__xludf.DUMMYFUNCTION("""COMPUTED_VALUE"""),"P")</f>
        <v>P</v>
      </c>
      <c r="M51" s="1" t="str">
        <f>IFERROR(__xludf.DUMMYFUNCTION("""COMPUTED_VALUE"""),"P")</f>
        <v>P</v>
      </c>
      <c r="N51" s="1" t="str">
        <f>IFERROR(__xludf.DUMMYFUNCTION("""COMPUTED_VALUE"""),"P")</f>
        <v>P</v>
      </c>
      <c r="O51" s="1" t="str">
        <f>IFERROR(__xludf.DUMMYFUNCTION("""COMPUTED_VALUE"""),"P")</f>
        <v>P</v>
      </c>
      <c r="P51" s="1" t="str">
        <f>IFERROR(__xludf.DUMMYFUNCTION("""COMPUTED_VALUE"""),"P")</f>
        <v>P</v>
      </c>
      <c r="Q51" s="1"/>
      <c r="R51" s="1">
        <f>IFERROR(__xludf.DUMMYFUNCTION("""COMPUTED_VALUE"""),9.0)</f>
        <v>9</v>
      </c>
      <c r="S51" s="1">
        <f>IFERROR(__xludf.DUMMYFUNCTION("""COMPUTED_VALUE"""),4.0)</f>
        <v>4</v>
      </c>
      <c r="T51" s="1">
        <f>IFERROR(__xludf.DUMMYFUNCTION("""COMPUTED_VALUE"""),9.0)</f>
        <v>9</v>
      </c>
      <c r="U51" s="1" t="b">
        <v>1</v>
      </c>
      <c r="V51" s="1" t="b">
        <v>0</v>
      </c>
      <c r="W51" s="1" t="b">
        <v>1</v>
      </c>
      <c r="X51" s="1" t="b">
        <v>1</v>
      </c>
      <c r="Y51" s="1" t="b">
        <v>1</v>
      </c>
      <c r="Z51" s="1" t="b">
        <v>1</v>
      </c>
      <c r="AA51" s="1" t="b">
        <v>1</v>
      </c>
      <c r="AB51" s="1" t="b">
        <v>1</v>
      </c>
      <c r="AC51" s="1" t="b">
        <v>1</v>
      </c>
      <c r="AD51" s="1" t="b">
        <v>0</v>
      </c>
      <c r="AE51" s="6">
        <f t="shared" si="1"/>
        <v>0.8</v>
      </c>
      <c r="AF51" s="1">
        <f t="shared" si="2"/>
        <v>7.5</v>
      </c>
    </row>
    <row r="52">
      <c r="A52" s="1" t="str">
        <f>IFERROR(__xludf.DUMMYFUNCTION("""COMPUTED_VALUE"""),"Mercury")</f>
        <v>Mercury</v>
      </c>
      <c r="B52" s="1" t="str">
        <f>IFERROR(__xludf.DUMMYFUNCTION("""COMPUTED_VALUE"""),"Daniel Porth")</f>
        <v>Daniel Porth</v>
      </c>
      <c r="C52" s="1" t="str">
        <f>IFERROR(__xludf.DUMMYFUNCTION("""COMPUTED_VALUE"""),"L-65521")</f>
        <v>L-65521</v>
      </c>
      <c r="D52" s="1" t="str">
        <f>IFERROR(__xludf.DUMMYFUNCTION("""COMPUTED_VALUE"""),"Lidster")</f>
        <v>Lidster</v>
      </c>
      <c r="E52" s="1" t="str">
        <f>IFERROR(__xludf.DUMMYFUNCTION("""COMPUTED_VALUE"""),"Darrin")</f>
        <v>Darrin</v>
      </c>
      <c r="F52" s="1" t="str">
        <f>IFERROR(__xludf.DUMMYFUNCTION("""COMPUTED_VALUE"""),"dlidsterk@studiopress.com")</f>
        <v>dlidsterk@studiopress.com</v>
      </c>
      <c r="G52" s="1" t="str">
        <f>IFERROR(__xludf.DUMMYFUNCTION("""COMPUTED_VALUE"""),"M")</f>
        <v>M</v>
      </c>
      <c r="H52" s="1" t="str">
        <f>IFERROR(__xludf.DUMMYFUNCTION("""COMPUTED_VALUE"""),"P")</f>
        <v>P</v>
      </c>
      <c r="I52" s="1" t="str">
        <f>IFERROR(__xludf.DUMMYFUNCTION("""COMPUTED_VALUE"""),"P")</f>
        <v>P</v>
      </c>
      <c r="J52" s="1" t="str">
        <f>IFERROR(__xludf.DUMMYFUNCTION("""COMPUTED_VALUE"""),"P")</f>
        <v>P</v>
      </c>
      <c r="K52" s="1" t="str">
        <f>IFERROR(__xludf.DUMMYFUNCTION("""COMPUTED_VALUE"""),"P")</f>
        <v>P</v>
      </c>
      <c r="L52" s="1" t="str">
        <f>IFERROR(__xludf.DUMMYFUNCTION("""COMPUTED_VALUE"""),"P")</f>
        <v>P</v>
      </c>
      <c r="M52" s="1"/>
      <c r="N52" s="1" t="str">
        <f>IFERROR(__xludf.DUMMYFUNCTION("""COMPUTED_VALUE"""),"P")</f>
        <v>P</v>
      </c>
      <c r="O52" s="1" t="str">
        <f>IFERROR(__xludf.DUMMYFUNCTION("""COMPUTED_VALUE"""),"P")</f>
        <v>P</v>
      </c>
      <c r="P52" s="1" t="str">
        <f>IFERROR(__xludf.DUMMYFUNCTION("""COMPUTED_VALUE"""),"P")</f>
        <v>P</v>
      </c>
      <c r="Q52" s="1" t="str">
        <f>IFERROR(__xludf.DUMMYFUNCTION("""COMPUTED_VALUE"""),"P")</f>
        <v>P</v>
      </c>
      <c r="R52" s="1">
        <f>IFERROR(__xludf.DUMMYFUNCTION("""COMPUTED_VALUE"""),5.0)</f>
        <v>5</v>
      </c>
      <c r="S52" s="1">
        <f>IFERROR(__xludf.DUMMYFUNCTION("""COMPUTED_VALUE"""),7.0)</f>
        <v>7</v>
      </c>
      <c r="T52" s="1">
        <f>IFERROR(__xludf.DUMMYFUNCTION("""COMPUTED_VALUE"""),7.0)</f>
        <v>7</v>
      </c>
      <c r="U52" s="1" t="b">
        <v>1</v>
      </c>
      <c r="V52" s="1" t="b">
        <v>1</v>
      </c>
      <c r="W52" s="1" t="b">
        <v>1</v>
      </c>
      <c r="X52" s="1" t="b">
        <v>1</v>
      </c>
      <c r="Y52" s="1" t="b">
        <v>1</v>
      </c>
      <c r="Z52" s="1" t="b">
        <v>0</v>
      </c>
      <c r="AA52" s="1" t="b">
        <v>1</v>
      </c>
      <c r="AB52" s="1" t="b">
        <v>1</v>
      </c>
      <c r="AC52" s="1" t="b">
        <v>1</v>
      </c>
      <c r="AD52" s="1" t="b">
        <v>1</v>
      </c>
      <c r="AE52" s="6">
        <f t="shared" si="1"/>
        <v>0.9</v>
      </c>
      <c r="AF52" s="1">
        <f t="shared" si="2"/>
        <v>6.6</v>
      </c>
    </row>
    <row r="53">
      <c r="A53" s="1" t="str">
        <f>IFERROR(__xludf.DUMMYFUNCTION("""COMPUTED_VALUE"""),"Mercury")</f>
        <v>Mercury</v>
      </c>
      <c r="B53" s="1" t="str">
        <f>IFERROR(__xludf.DUMMYFUNCTION("""COMPUTED_VALUE"""),"Daniel Porth")</f>
        <v>Daniel Porth</v>
      </c>
      <c r="C53" s="1" t="str">
        <f>IFERROR(__xludf.DUMMYFUNCTION("""COMPUTED_VALUE"""),"L-65522")</f>
        <v>L-65522</v>
      </c>
      <c r="D53" s="1" t="str">
        <f>IFERROR(__xludf.DUMMYFUNCTION("""COMPUTED_VALUE"""),"Serrels")</f>
        <v>Serrels</v>
      </c>
      <c r="E53" s="1" t="str">
        <f>IFERROR(__xludf.DUMMYFUNCTION("""COMPUTED_VALUE"""),"Prentiss")</f>
        <v>Prentiss</v>
      </c>
      <c r="F53" s="1" t="str">
        <f>IFERROR(__xludf.DUMMYFUNCTION("""COMPUTED_VALUE"""),"pserrelsl@nps.gov")</f>
        <v>pserrelsl@nps.gov</v>
      </c>
      <c r="G53" s="1" t="str">
        <f>IFERROR(__xludf.DUMMYFUNCTION("""COMPUTED_VALUE"""),"M")</f>
        <v>M</v>
      </c>
      <c r="H53" s="1" t="str">
        <f>IFERROR(__xludf.DUMMYFUNCTION("""COMPUTED_VALUE"""),"P")</f>
        <v>P</v>
      </c>
      <c r="I53" s="1" t="str">
        <f>IFERROR(__xludf.DUMMYFUNCTION("""COMPUTED_VALUE"""),"P")</f>
        <v>P</v>
      </c>
      <c r="J53" s="1"/>
      <c r="K53" s="1" t="str">
        <f>IFERROR(__xludf.DUMMYFUNCTION("""COMPUTED_VALUE"""),"P")</f>
        <v>P</v>
      </c>
      <c r="L53" s="1" t="str">
        <f>IFERROR(__xludf.DUMMYFUNCTION("""COMPUTED_VALUE"""),"P")</f>
        <v>P</v>
      </c>
      <c r="M53" s="1" t="str">
        <f>IFERROR(__xludf.DUMMYFUNCTION("""COMPUTED_VALUE"""),"P")</f>
        <v>P</v>
      </c>
      <c r="N53" s="1" t="str">
        <f>IFERROR(__xludf.DUMMYFUNCTION("""COMPUTED_VALUE"""),"P")</f>
        <v>P</v>
      </c>
      <c r="O53" s="1" t="str">
        <f>IFERROR(__xludf.DUMMYFUNCTION("""COMPUTED_VALUE"""),"P")</f>
        <v>P</v>
      </c>
      <c r="P53" s="1" t="str">
        <f>IFERROR(__xludf.DUMMYFUNCTION("""COMPUTED_VALUE"""),"P")</f>
        <v>P</v>
      </c>
      <c r="Q53" s="1"/>
      <c r="R53" s="1">
        <f>IFERROR(__xludf.DUMMYFUNCTION("""COMPUTED_VALUE"""),6.0)</f>
        <v>6</v>
      </c>
      <c r="S53" s="1">
        <f>IFERROR(__xludf.DUMMYFUNCTION("""COMPUTED_VALUE"""),10.0)</f>
        <v>10</v>
      </c>
      <c r="T53" s="1">
        <f>IFERROR(__xludf.DUMMYFUNCTION("""COMPUTED_VALUE"""),4.0)</f>
        <v>4</v>
      </c>
      <c r="U53" s="1" t="b">
        <v>1</v>
      </c>
      <c r="V53" s="1" t="b">
        <v>1</v>
      </c>
      <c r="W53" s="1" t="b">
        <v>0</v>
      </c>
      <c r="X53" s="1" t="b">
        <v>1</v>
      </c>
      <c r="Y53" s="1" t="b">
        <v>1</v>
      </c>
      <c r="Z53" s="1" t="b">
        <v>1</v>
      </c>
      <c r="AA53" s="1" t="b">
        <v>1</v>
      </c>
      <c r="AB53" s="1" t="b">
        <v>1</v>
      </c>
      <c r="AC53" s="1" t="b">
        <v>1</v>
      </c>
      <c r="AD53" s="1" t="b">
        <v>0</v>
      </c>
      <c r="AE53" s="6">
        <f t="shared" si="1"/>
        <v>0.8</v>
      </c>
      <c r="AF53" s="1">
        <f t="shared" si="2"/>
        <v>6.2</v>
      </c>
    </row>
    <row r="54">
      <c r="A54" s="1" t="str">
        <f>IFERROR(__xludf.DUMMYFUNCTION("""COMPUTED_VALUE"""),"Mercury")</f>
        <v>Mercury</v>
      </c>
      <c r="B54" s="1" t="str">
        <f>IFERROR(__xludf.DUMMYFUNCTION("""COMPUTED_VALUE"""),"Daniel Porth")</f>
        <v>Daniel Porth</v>
      </c>
      <c r="C54" s="1" t="str">
        <f>IFERROR(__xludf.DUMMYFUNCTION("""COMPUTED_VALUE"""),"L-65523")</f>
        <v>L-65523</v>
      </c>
      <c r="D54" s="1" t="str">
        <f>IFERROR(__xludf.DUMMYFUNCTION("""COMPUTED_VALUE"""),"Fern")</f>
        <v>Fern</v>
      </c>
      <c r="E54" s="1" t="str">
        <f>IFERROR(__xludf.DUMMYFUNCTION("""COMPUTED_VALUE"""),"Abigale")</f>
        <v>Abigale</v>
      </c>
      <c r="F54" s="1" t="str">
        <f>IFERROR(__xludf.DUMMYFUNCTION("""COMPUTED_VALUE"""),"afernm@newsvine.com")</f>
        <v>afernm@newsvine.com</v>
      </c>
      <c r="G54" s="1" t="str">
        <f>IFERROR(__xludf.DUMMYFUNCTION("""COMPUTED_VALUE"""),"F")</f>
        <v>F</v>
      </c>
      <c r="H54" s="1" t="str">
        <f>IFERROR(__xludf.DUMMYFUNCTION("""COMPUTED_VALUE"""),"P")</f>
        <v>P</v>
      </c>
      <c r="I54" s="1" t="str">
        <f>IFERROR(__xludf.DUMMYFUNCTION("""COMPUTED_VALUE"""),"P")</f>
        <v>P</v>
      </c>
      <c r="J54" s="1" t="str">
        <f>IFERROR(__xludf.DUMMYFUNCTION("""COMPUTED_VALUE"""),"P")</f>
        <v>P</v>
      </c>
      <c r="K54" s="1"/>
      <c r="L54" s="1" t="str">
        <f>IFERROR(__xludf.DUMMYFUNCTION("""COMPUTED_VALUE"""),"P")</f>
        <v>P</v>
      </c>
      <c r="M54" s="1" t="str">
        <f>IFERROR(__xludf.DUMMYFUNCTION("""COMPUTED_VALUE"""),"P")</f>
        <v>P</v>
      </c>
      <c r="N54" s="1"/>
      <c r="O54" s="1" t="str">
        <f>IFERROR(__xludf.DUMMYFUNCTION("""COMPUTED_VALUE"""),"P")</f>
        <v>P</v>
      </c>
      <c r="P54" s="1" t="str">
        <f>IFERROR(__xludf.DUMMYFUNCTION("""COMPUTED_VALUE"""),"P")</f>
        <v>P</v>
      </c>
      <c r="Q54" s="1" t="str">
        <f>IFERROR(__xludf.DUMMYFUNCTION("""COMPUTED_VALUE"""),"P")</f>
        <v>P</v>
      </c>
      <c r="R54" s="1">
        <f>IFERROR(__xludf.DUMMYFUNCTION("""COMPUTED_VALUE"""),8.0)</f>
        <v>8</v>
      </c>
      <c r="S54" s="1">
        <f>IFERROR(__xludf.DUMMYFUNCTION("""COMPUTED_VALUE"""),4.0)</f>
        <v>4</v>
      </c>
      <c r="T54" s="1">
        <f>IFERROR(__xludf.DUMMYFUNCTION("""COMPUTED_VALUE"""),7.0)</f>
        <v>7</v>
      </c>
      <c r="U54" s="1" t="b">
        <v>1</v>
      </c>
      <c r="V54" s="1" t="b">
        <v>1</v>
      </c>
      <c r="W54" s="1" t="b">
        <v>1</v>
      </c>
      <c r="X54" s="1" t="b">
        <v>0</v>
      </c>
      <c r="Y54" s="1" t="b">
        <v>1</v>
      </c>
      <c r="Z54" s="1" t="b">
        <v>1</v>
      </c>
      <c r="AA54" s="1" t="b">
        <v>0</v>
      </c>
      <c r="AB54" s="1" t="b">
        <v>1</v>
      </c>
      <c r="AC54" s="1" t="b">
        <v>1</v>
      </c>
      <c r="AD54" s="1" t="b">
        <v>1</v>
      </c>
      <c r="AE54" s="6">
        <f t="shared" si="1"/>
        <v>0.8</v>
      </c>
      <c r="AF54" s="1">
        <f t="shared" si="2"/>
        <v>6.3</v>
      </c>
    </row>
    <row r="55">
      <c r="A55" s="1" t="str">
        <f>IFERROR(__xludf.DUMMYFUNCTION("""COMPUTED_VALUE"""),"Mercury")</f>
        <v>Mercury</v>
      </c>
      <c r="B55" s="1" t="str">
        <f>IFERROR(__xludf.DUMMYFUNCTION("""COMPUTED_VALUE"""),"Daniel Porth")</f>
        <v>Daniel Porth</v>
      </c>
      <c r="C55" s="1" t="str">
        <f>IFERROR(__xludf.DUMMYFUNCTION("""COMPUTED_VALUE"""),"L-65524")</f>
        <v>L-65524</v>
      </c>
      <c r="D55" s="1" t="str">
        <f>IFERROR(__xludf.DUMMYFUNCTION("""COMPUTED_VALUE"""),"Reddecliffe")</f>
        <v>Reddecliffe</v>
      </c>
      <c r="E55" s="1" t="str">
        <f>IFERROR(__xludf.DUMMYFUNCTION("""COMPUTED_VALUE"""),"Garold")</f>
        <v>Garold</v>
      </c>
      <c r="F55" s="1" t="str">
        <f>IFERROR(__xludf.DUMMYFUNCTION("""COMPUTED_VALUE"""),"greddecliffen@irs.gov")</f>
        <v>greddecliffen@irs.gov</v>
      </c>
      <c r="G55" s="1" t="str">
        <f>IFERROR(__xludf.DUMMYFUNCTION("""COMPUTED_VALUE"""),"M")</f>
        <v>M</v>
      </c>
      <c r="H55" s="1" t="str">
        <f>IFERROR(__xludf.DUMMYFUNCTION("""COMPUTED_VALUE"""),"P")</f>
        <v>P</v>
      </c>
      <c r="I55" s="1" t="str">
        <f>IFERROR(__xludf.DUMMYFUNCTION("""COMPUTED_VALUE"""),"P")</f>
        <v>P</v>
      </c>
      <c r="J55" s="1" t="str">
        <f>IFERROR(__xludf.DUMMYFUNCTION("""COMPUTED_VALUE"""),"P")</f>
        <v>P</v>
      </c>
      <c r="K55" s="1" t="str">
        <f>IFERROR(__xludf.DUMMYFUNCTION("""COMPUTED_VALUE"""),"P")</f>
        <v>P</v>
      </c>
      <c r="L55" s="1" t="str">
        <f>IFERROR(__xludf.DUMMYFUNCTION("""COMPUTED_VALUE"""),"P")</f>
        <v>P</v>
      </c>
      <c r="M55" s="1" t="str">
        <f>IFERROR(__xludf.DUMMYFUNCTION("""COMPUTED_VALUE"""),"P")</f>
        <v>P</v>
      </c>
      <c r="N55" s="1" t="str">
        <f>IFERROR(__xludf.DUMMYFUNCTION("""COMPUTED_VALUE"""),"P")</f>
        <v>P</v>
      </c>
      <c r="O55" s="1" t="str">
        <f>IFERROR(__xludf.DUMMYFUNCTION("""COMPUTED_VALUE"""),"P")</f>
        <v>P</v>
      </c>
      <c r="P55" s="1"/>
      <c r="Q55" s="1" t="str">
        <f>IFERROR(__xludf.DUMMYFUNCTION("""COMPUTED_VALUE"""),"P")</f>
        <v>P</v>
      </c>
      <c r="R55" s="1">
        <f>IFERROR(__xludf.DUMMYFUNCTION("""COMPUTED_VALUE"""),10.0)</f>
        <v>10</v>
      </c>
      <c r="S55" s="1">
        <f>IFERROR(__xludf.DUMMYFUNCTION("""COMPUTED_VALUE"""),8.0)</f>
        <v>8</v>
      </c>
      <c r="T55" s="1">
        <f>IFERROR(__xludf.DUMMYFUNCTION("""COMPUTED_VALUE"""),9.0)</f>
        <v>9</v>
      </c>
      <c r="U55" s="1" t="b">
        <v>1</v>
      </c>
      <c r="V55" s="1" t="b">
        <v>1</v>
      </c>
      <c r="W55" s="1" t="b">
        <v>1</v>
      </c>
      <c r="X55" s="1" t="b">
        <v>1</v>
      </c>
      <c r="Y55" s="1" t="b">
        <v>1</v>
      </c>
      <c r="Z55" s="1" t="b">
        <v>1</v>
      </c>
      <c r="AA55" s="1" t="b">
        <v>1</v>
      </c>
      <c r="AB55" s="1" t="b">
        <v>1</v>
      </c>
      <c r="AC55" s="1" t="b">
        <v>0</v>
      </c>
      <c r="AD55" s="1" t="b">
        <v>1</v>
      </c>
      <c r="AE55" s="6">
        <f t="shared" si="1"/>
        <v>0.9</v>
      </c>
      <c r="AF55" s="1">
        <f t="shared" si="2"/>
        <v>8.9</v>
      </c>
    </row>
    <row r="56">
      <c r="A56" s="1" t="str">
        <f>IFERROR(__xludf.DUMMYFUNCTION("""COMPUTED_VALUE"""),"Mercury")</f>
        <v>Mercury</v>
      </c>
      <c r="B56" s="1" t="str">
        <f>IFERROR(__xludf.DUMMYFUNCTION("""COMPUTED_VALUE"""),"Daniel Porth")</f>
        <v>Daniel Porth</v>
      </c>
      <c r="C56" s="1" t="str">
        <f>IFERROR(__xludf.DUMMYFUNCTION("""COMPUTED_VALUE"""),"L-65525")</f>
        <v>L-65525</v>
      </c>
      <c r="D56" s="1" t="str">
        <f>IFERROR(__xludf.DUMMYFUNCTION("""COMPUTED_VALUE"""),"Wentworth")</f>
        <v>Wentworth</v>
      </c>
      <c r="E56" s="1" t="str">
        <f>IFERROR(__xludf.DUMMYFUNCTION("""COMPUTED_VALUE"""),"Ermina")</f>
        <v>Ermina</v>
      </c>
      <c r="F56" s="1" t="str">
        <f>IFERROR(__xludf.DUMMYFUNCTION("""COMPUTED_VALUE"""),"ewentwortho@imdb.com")</f>
        <v>ewentwortho@imdb.com</v>
      </c>
      <c r="G56" s="1" t="str">
        <f>IFERROR(__xludf.DUMMYFUNCTION("""COMPUTED_VALUE"""),"F")</f>
        <v>F</v>
      </c>
      <c r="H56" s="1" t="str">
        <f>IFERROR(__xludf.DUMMYFUNCTION("""COMPUTED_VALUE"""),"P")</f>
        <v>P</v>
      </c>
      <c r="I56" s="1" t="str">
        <f>IFERROR(__xludf.DUMMYFUNCTION("""COMPUTED_VALUE"""),"P")</f>
        <v>P</v>
      </c>
      <c r="J56" s="1" t="str">
        <f>IFERROR(__xludf.DUMMYFUNCTION("""COMPUTED_VALUE"""),"P")</f>
        <v>P</v>
      </c>
      <c r="K56" s="1" t="str">
        <f>IFERROR(__xludf.DUMMYFUNCTION("""COMPUTED_VALUE"""),"P")</f>
        <v>P</v>
      </c>
      <c r="L56" s="1" t="str">
        <f>IFERROR(__xludf.DUMMYFUNCTION("""COMPUTED_VALUE"""),"P")</f>
        <v>P</v>
      </c>
      <c r="M56" s="1" t="str">
        <f>IFERROR(__xludf.DUMMYFUNCTION("""COMPUTED_VALUE"""),"P")</f>
        <v>P</v>
      </c>
      <c r="N56" s="1" t="str">
        <f>IFERROR(__xludf.DUMMYFUNCTION("""COMPUTED_VALUE"""),"P")</f>
        <v>P</v>
      </c>
      <c r="O56" s="1" t="str">
        <f>IFERROR(__xludf.DUMMYFUNCTION("""COMPUTED_VALUE"""),"P")</f>
        <v>P</v>
      </c>
      <c r="P56" s="1"/>
      <c r="Q56" s="1" t="str">
        <f>IFERROR(__xludf.DUMMYFUNCTION("""COMPUTED_VALUE"""),"P")</f>
        <v>P</v>
      </c>
      <c r="R56" s="1">
        <f>IFERROR(__xludf.DUMMYFUNCTION("""COMPUTED_VALUE"""),9.0)</f>
        <v>9</v>
      </c>
      <c r="S56" s="1">
        <f>IFERROR(__xludf.DUMMYFUNCTION("""COMPUTED_VALUE"""),7.0)</f>
        <v>7</v>
      </c>
      <c r="T56" s="1">
        <f>IFERROR(__xludf.DUMMYFUNCTION("""COMPUTED_VALUE"""),7.0)</f>
        <v>7</v>
      </c>
      <c r="U56" s="1" t="b">
        <v>1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1</v>
      </c>
      <c r="AA56" s="1" t="b">
        <v>1</v>
      </c>
      <c r="AB56" s="1" t="b">
        <v>1</v>
      </c>
      <c r="AC56" s="1" t="b">
        <v>0</v>
      </c>
      <c r="AD56" s="1" t="b">
        <v>1</v>
      </c>
      <c r="AE56" s="6">
        <f t="shared" si="1"/>
        <v>0.9</v>
      </c>
      <c r="AF56" s="1">
        <f t="shared" si="2"/>
        <v>7.4</v>
      </c>
    </row>
    <row r="57">
      <c r="A57" s="1" t="str">
        <f>IFERROR(__xludf.DUMMYFUNCTION("""COMPUTED_VALUE"""),"Mercury")</f>
        <v>Mercury</v>
      </c>
      <c r="B57" s="1" t="str">
        <f>IFERROR(__xludf.DUMMYFUNCTION("""COMPUTED_VALUE"""),"Daniel Porth")</f>
        <v>Daniel Porth</v>
      </c>
      <c r="C57" s="1" t="str">
        <f>IFERROR(__xludf.DUMMYFUNCTION("""COMPUTED_VALUE"""),"L-65526")</f>
        <v>L-65526</v>
      </c>
      <c r="D57" s="1" t="str">
        <f>IFERROR(__xludf.DUMMYFUNCTION("""COMPUTED_VALUE"""),"Sore")</f>
        <v>Sore</v>
      </c>
      <c r="E57" s="1" t="str">
        <f>IFERROR(__xludf.DUMMYFUNCTION("""COMPUTED_VALUE"""),"Brantley")</f>
        <v>Brantley</v>
      </c>
      <c r="F57" s="1" t="str">
        <f>IFERROR(__xludf.DUMMYFUNCTION("""COMPUTED_VALUE"""),"bsorep@de.vu")</f>
        <v>bsorep@de.vu</v>
      </c>
      <c r="G57" s="1" t="str">
        <f>IFERROR(__xludf.DUMMYFUNCTION("""COMPUTED_VALUE"""),"M")</f>
        <v>M</v>
      </c>
      <c r="H57" s="1" t="str">
        <f>IFERROR(__xludf.DUMMYFUNCTION("""COMPUTED_VALUE"""),"P")</f>
        <v>P</v>
      </c>
      <c r="I57" s="1" t="str">
        <f>IFERROR(__xludf.DUMMYFUNCTION("""COMPUTED_VALUE"""),"P")</f>
        <v>P</v>
      </c>
      <c r="J57" s="1" t="str">
        <f>IFERROR(__xludf.DUMMYFUNCTION("""COMPUTED_VALUE"""),"P")</f>
        <v>P</v>
      </c>
      <c r="K57" s="1" t="str">
        <f>IFERROR(__xludf.DUMMYFUNCTION("""COMPUTED_VALUE"""),"P")</f>
        <v>P</v>
      </c>
      <c r="L57" s="1" t="str">
        <f>IFERROR(__xludf.DUMMYFUNCTION("""COMPUTED_VALUE"""),"P")</f>
        <v>P</v>
      </c>
      <c r="M57" s="1" t="str">
        <f>IFERROR(__xludf.DUMMYFUNCTION("""COMPUTED_VALUE"""),"P")</f>
        <v>P</v>
      </c>
      <c r="N57" s="1" t="str">
        <f>IFERROR(__xludf.DUMMYFUNCTION("""COMPUTED_VALUE"""),"P")</f>
        <v>P</v>
      </c>
      <c r="O57" s="1" t="str">
        <f>IFERROR(__xludf.DUMMYFUNCTION("""COMPUTED_VALUE"""),"P")</f>
        <v>P</v>
      </c>
      <c r="P57" s="1" t="str">
        <f>IFERROR(__xludf.DUMMYFUNCTION("""COMPUTED_VALUE"""),"P")</f>
        <v>P</v>
      </c>
      <c r="Q57" s="1" t="str">
        <f>IFERROR(__xludf.DUMMYFUNCTION("""COMPUTED_VALUE"""),"P")</f>
        <v>P</v>
      </c>
      <c r="R57" s="1">
        <f>IFERROR(__xludf.DUMMYFUNCTION("""COMPUTED_VALUE"""),6.0)</f>
        <v>6</v>
      </c>
      <c r="S57" s="1">
        <f>IFERROR(__xludf.DUMMYFUNCTION("""COMPUTED_VALUE"""),4.0)</f>
        <v>4</v>
      </c>
      <c r="T57" s="1">
        <f>IFERROR(__xludf.DUMMYFUNCTION("""COMPUTED_VALUE"""),5.0)</f>
        <v>5</v>
      </c>
      <c r="U57" s="1" t="b">
        <v>1</v>
      </c>
      <c r="V57" s="1" t="b">
        <v>1</v>
      </c>
      <c r="W57" s="1" t="b">
        <v>1</v>
      </c>
      <c r="X57" s="1" t="b">
        <v>1</v>
      </c>
      <c r="Y57" s="1" t="b">
        <v>1</v>
      </c>
      <c r="Z57" s="1" t="b">
        <v>1</v>
      </c>
      <c r="AA57" s="1" t="b">
        <v>1</v>
      </c>
      <c r="AB57" s="1" t="b">
        <v>1</v>
      </c>
      <c r="AC57" s="1" t="b">
        <v>1</v>
      </c>
      <c r="AD57" s="1" t="b">
        <v>1</v>
      </c>
      <c r="AE57" s="6">
        <f t="shared" si="1"/>
        <v>1</v>
      </c>
      <c r="AF57" s="1">
        <f t="shared" si="2"/>
        <v>4.9</v>
      </c>
    </row>
    <row r="58">
      <c r="A58" s="1" t="str">
        <f>IFERROR(__xludf.DUMMYFUNCTION("""COMPUTED_VALUE"""),"Mercury")</f>
        <v>Mercury</v>
      </c>
      <c r="B58" s="1" t="str">
        <f>IFERROR(__xludf.DUMMYFUNCTION("""COMPUTED_VALUE"""),"Daniel Porth")</f>
        <v>Daniel Porth</v>
      </c>
      <c r="C58" s="1" t="str">
        <f>IFERROR(__xludf.DUMMYFUNCTION("""COMPUTED_VALUE"""),"L-65527")</f>
        <v>L-65527</v>
      </c>
      <c r="D58" s="1" t="str">
        <f>IFERROR(__xludf.DUMMYFUNCTION("""COMPUTED_VALUE"""),"Knapman")</f>
        <v>Knapman</v>
      </c>
      <c r="E58" s="1" t="str">
        <f>IFERROR(__xludf.DUMMYFUNCTION("""COMPUTED_VALUE"""),"Lurlene")</f>
        <v>Lurlene</v>
      </c>
      <c r="F58" s="1" t="str">
        <f>IFERROR(__xludf.DUMMYFUNCTION("""COMPUTED_VALUE"""),"lknapmanq@163.com")</f>
        <v>lknapmanq@163.com</v>
      </c>
      <c r="G58" s="1" t="str">
        <f>IFERROR(__xludf.DUMMYFUNCTION("""COMPUTED_VALUE"""),"F")</f>
        <v>F</v>
      </c>
      <c r="H58" s="1" t="str">
        <f>IFERROR(__xludf.DUMMYFUNCTION("""COMPUTED_VALUE"""),"P")</f>
        <v>P</v>
      </c>
      <c r="I58" s="1" t="str">
        <f>IFERROR(__xludf.DUMMYFUNCTION("""COMPUTED_VALUE"""),"P")</f>
        <v>P</v>
      </c>
      <c r="J58" s="1" t="str">
        <f>IFERROR(__xludf.DUMMYFUNCTION("""COMPUTED_VALUE"""),"P")</f>
        <v>P</v>
      </c>
      <c r="K58" s="1" t="str">
        <f>IFERROR(__xludf.DUMMYFUNCTION("""COMPUTED_VALUE"""),"P")</f>
        <v>P</v>
      </c>
      <c r="L58" s="1" t="str">
        <f>IFERROR(__xludf.DUMMYFUNCTION("""COMPUTED_VALUE"""),"P")</f>
        <v>P</v>
      </c>
      <c r="M58" s="1" t="str">
        <f>IFERROR(__xludf.DUMMYFUNCTION("""COMPUTED_VALUE"""),"P")</f>
        <v>P</v>
      </c>
      <c r="N58" s="1" t="str">
        <f>IFERROR(__xludf.DUMMYFUNCTION("""COMPUTED_VALUE"""),"P")</f>
        <v>P</v>
      </c>
      <c r="O58" s="1" t="str">
        <f>IFERROR(__xludf.DUMMYFUNCTION("""COMPUTED_VALUE"""),"P")</f>
        <v>P</v>
      </c>
      <c r="P58" s="1" t="str">
        <f>IFERROR(__xludf.DUMMYFUNCTION("""COMPUTED_VALUE"""),"P")</f>
        <v>P</v>
      </c>
      <c r="Q58" s="1" t="str">
        <f>IFERROR(__xludf.DUMMYFUNCTION("""COMPUTED_VALUE"""),"P")</f>
        <v>P</v>
      </c>
      <c r="R58" s="1">
        <f>IFERROR(__xludf.DUMMYFUNCTION("""COMPUTED_VALUE"""),8.0)</f>
        <v>8</v>
      </c>
      <c r="S58" s="1">
        <f>IFERROR(__xludf.DUMMYFUNCTION("""COMPUTED_VALUE"""),7.0)</f>
        <v>7</v>
      </c>
      <c r="T58" s="1">
        <f>IFERROR(__xludf.DUMMYFUNCTION("""COMPUTED_VALUE"""),4.0)</f>
        <v>4</v>
      </c>
      <c r="U58" s="1" t="b">
        <v>1</v>
      </c>
      <c r="V58" s="1" t="b">
        <v>1</v>
      </c>
      <c r="W58" s="1" t="b">
        <v>1</v>
      </c>
      <c r="X58" s="1" t="b">
        <v>1</v>
      </c>
      <c r="Y58" s="1" t="b">
        <v>1</v>
      </c>
      <c r="Z58" s="1" t="b">
        <v>1</v>
      </c>
      <c r="AA58" s="1" t="b">
        <v>1</v>
      </c>
      <c r="AB58" s="1" t="b">
        <v>1</v>
      </c>
      <c r="AC58" s="1" t="b">
        <v>1</v>
      </c>
      <c r="AD58" s="1" t="b">
        <v>1</v>
      </c>
      <c r="AE58" s="6">
        <f t="shared" si="1"/>
        <v>1</v>
      </c>
      <c r="AF58" s="1">
        <f t="shared" si="2"/>
        <v>5.7</v>
      </c>
    </row>
    <row r="59">
      <c r="A59" s="1" t="str">
        <f>IFERROR(__xludf.DUMMYFUNCTION("""COMPUTED_VALUE"""),"Mercury")</f>
        <v>Mercury</v>
      </c>
      <c r="B59" s="1" t="str">
        <f>IFERROR(__xludf.DUMMYFUNCTION("""COMPUTED_VALUE"""),"Daniel Porth")</f>
        <v>Daniel Porth</v>
      </c>
      <c r="C59" s="1" t="str">
        <f>IFERROR(__xludf.DUMMYFUNCTION("""COMPUTED_VALUE"""),"L-65528")</f>
        <v>L-65528</v>
      </c>
      <c r="D59" s="1" t="str">
        <f>IFERROR(__xludf.DUMMYFUNCTION("""COMPUTED_VALUE"""),"Senyard")</f>
        <v>Senyard</v>
      </c>
      <c r="E59" s="1" t="str">
        <f>IFERROR(__xludf.DUMMYFUNCTION("""COMPUTED_VALUE"""),"Penny")</f>
        <v>Penny</v>
      </c>
      <c r="F59" s="1" t="str">
        <f>IFERROR(__xludf.DUMMYFUNCTION("""COMPUTED_VALUE"""),"psenyardr@cbsnews.com")</f>
        <v>psenyardr@cbsnews.com</v>
      </c>
      <c r="G59" s="1" t="str">
        <f>IFERROR(__xludf.DUMMYFUNCTION("""COMPUTED_VALUE"""),"M")</f>
        <v>M</v>
      </c>
      <c r="H59" s="1" t="str">
        <f>IFERROR(__xludf.DUMMYFUNCTION("""COMPUTED_VALUE"""),"P")</f>
        <v>P</v>
      </c>
      <c r="I59" s="1"/>
      <c r="J59" s="1" t="str">
        <f>IFERROR(__xludf.DUMMYFUNCTION("""COMPUTED_VALUE"""),"P")</f>
        <v>P</v>
      </c>
      <c r="K59" s="1" t="str">
        <f>IFERROR(__xludf.DUMMYFUNCTION("""COMPUTED_VALUE"""),"P")</f>
        <v>P</v>
      </c>
      <c r="L59" s="1" t="str">
        <f>IFERROR(__xludf.DUMMYFUNCTION("""COMPUTED_VALUE"""),"P")</f>
        <v>P</v>
      </c>
      <c r="M59" s="1" t="str">
        <f>IFERROR(__xludf.DUMMYFUNCTION("""COMPUTED_VALUE"""),"P")</f>
        <v>P</v>
      </c>
      <c r="N59" s="1" t="str">
        <f>IFERROR(__xludf.DUMMYFUNCTION("""COMPUTED_VALUE"""),"P")</f>
        <v>P</v>
      </c>
      <c r="O59" s="1" t="str">
        <f>IFERROR(__xludf.DUMMYFUNCTION("""COMPUTED_VALUE"""),"P")</f>
        <v>P</v>
      </c>
      <c r="P59" s="1" t="str">
        <f>IFERROR(__xludf.DUMMYFUNCTION("""COMPUTED_VALUE"""),"P")</f>
        <v>P</v>
      </c>
      <c r="Q59" s="1" t="str">
        <f>IFERROR(__xludf.DUMMYFUNCTION("""COMPUTED_VALUE"""),"P")</f>
        <v>P</v>
      </c>
      <c r="R59" s="1">
        <f>IFERROR(__xludf.DUMMYFUNCTION("""COMPUTED_VALUE"""),3.0)</f>
        <v>3</v>
      </c>
      <c r="S59" s="1">
        <f>IFERROR(__xludf.DUMMYFUNCTION("""COMPUTED_VALUE"""),4.0)</f>
        <v>4</v>
      </c>
      <c r="T59" s="1">
        <f>IFERROR(__xludf.DUMMYFUNCTION("""COMPUTED_VALUE"""),10.0)</f>
        <v>10</v>
      </c>
      <c r="U59" s="1" t="b">
        <v>1</v>
      </c>
      <c r="V59" s="1" t="b">
        <v>0</v>
      </c>
      <c r="W59" s="1" t="b">
        <v>1</v>
      </c>
      <c r="X59" s="1" t="b">
        <v>1</v>
      </c>
      <c r="Y59" s="1" t="b">
        <v>1</v>
      </c>
      <c r="Z59" s="1" t="b">
        <v>1</v>
      </c>
      <c r="AA59" s="1" t="b">
        <v>1</v>
      </c>
      <c r="AB59" s="1" t="b">
        <v>1</v>
      </c>
      <c r="AC59" s="1" t="b">
        <v>1</v>
      </c>
      <c r="AD59" s="1" t="b">
        <v>1</v>
      </c>
      <c r="AE59" s="6">
        <f t="shared" si="1"/>
        <v>0.9</v>
      </c>
      <c r="AF59" s="1">
        <f t="shared" si="2"/>
        <v>6.8</v>
      </c>
    </row>
    <row r="60">
      <c r="A60" s="1" t="str">
        <f>IFERROR(__xludf.DUMMYFUNCTION("""COMPUTED_VALUE"""),"Mercury")</f>
        <v>Mercury</v>
      </c>
      <c r="B60" s="1" t="str">
        <f>IFERROR(__xludf.DUMMYFUNCTION("""COMPUTED_VALUE"""),"Daniel Porth")</f>
        <v>Daniel Porth</v>
      </c>
      <c r="C60" s="1" t="str">
        <f>IFERROR(__xludf.DUMMYFUNCTION("""COMPUTED_VALUE"""),"L-65529")</f>
        <v>L-65529</v>
      </c>
      <c r="D60" s="1" t="str">
        <f>IFERROR(__xludf.DUMMYFUNCTION("""COMPUTED_VALUE"""),"Whatson")</f>
        <v>Whatson</v>
      </c>
      <c r="E60" s="1" t="str">
        <f>IFERROR(__xludf.DUMMYFUNCTION("""COMPUTED_VALUE"""),"Brew")</f>
        <v>Brew</v>
      </c>
      <c r="F60" s="1" t="str">
        <f>IFERROR(__xludf.DUMMYFUNCTION("""COMPUTED_VALUE"""),"bwhatsons@wired.com")</f>
        <v>bwhatsons@wired.com</v>
      </c>
      <c r="G60" s="1" t="str">
        <f>IFERROR(__xludf.DUMMYFUNCTION("""COMPUTED_VALUE"""),"M")</f>
        <v>M</v>
      </c>
      <c r="H60" s="1" t="str">
        <f>IFERROR(__xludf.DUMMYFUNCTION("""COMPUTED_VALUE"""),"P")</f>
        <v>P</v>
      </c>
      <c r="I60" s="1"/>
      <c r="J60" s="1" t="str">
        <f>IFERROR(__xludf.DUMMYFUNCTION("""COMPUTED_VALUE"""),"P")</f>
        <v>P</v>
      </c>
      <c r="K60" s="1"/>
      <c r="L60" s="1" t="str">
        <f>IFERROR(__xludf.DUMMYFUNCTION("""COMPUTED_VALUE"""),"P")</f>
        <v>P</v>
      </c>
      <c r="M60" s="1" t="str">
        <f>IFERROR(__xludf.DUMMYFUNCTION("""COMPUTED_VALUE"""),"P")</f>
        <v>P</v>
      </c>
      <c r="N60" s="1" t="str">
        <f>IFERROR(__xludf.DUMMYFUNCTION("""COMPUTED_VALUE"""),"P")</f>
        <v>P</v>
      </c>
      <c r="O60" s="1" t="str">
        <f>IFERROR(__xludf.DUMMYFUNCTION("""COMPUTED_VALUE"""),"P")</f>
        <v>P</v>
      </c>
      <c r="P60" s="1" t="str">
        <f>IFERROR(__xludf.DUMMYFUNCTION("""COMPUTED_VALUE"""),"P")</f>
        <v>P</v>
      </c>
      <c r="Q60" s="1" t="str">
        <f>IFERROR(__xludf.DUMMYFUNCTION("""COMPUTED_VALUE"""),"P")</f>
        <v>P</v>
      </c>
      <c r="R60" s="1">
        <f>IFERROR(__xludf.DUMMYFUNCTION("""COMPUTED_VALUE"""),7.0)</f>
        <v>7</v>
      </c>
      <c r="S60" s="1">
        <f>IFERROR(__xludf.DUMMYFUNCTION("""COMPUTED_VALUE"""),8.0)</f>
        <v>8</v>
      </c>
      <c r="T60" s="1">
        <f>IFERROR(__xludf.DUMMYFUNCTION("""COMPUTED_VALUE"""),9.0)</f>
        <v>9</v>
      </c>
      <c r="U60" s="1" t="b">
        <v>1</v>
      </c>
      <c r="V60" s="1" t="b">
        <v>0</v>
      </c>
      <c r="W60" s="1" t="b">
        <v>1</v>
      </c>
      <c r="X60" s="1" t="b">
        <v>0</v>
      </c>
      <c r="Y60" s="1" t="b">
        <v>1</v>
      </c>
      <c r="Z60" s="1" t="b">
        <v>1</v>
      </c>
      <c r="AA60" s="1" t="b">
        <v>1</v>
      </c>
      <c r="AB60" s="1" t="b">
        <v>1</v>
      </c>
      <c r="AC60" s="1" t="b">
        <v>1</v>
      </c>
      <c r="AD60" s="1" t="b">
        <v>1</v>
      </c>
      <c r="AE60" s="6">
        <f t="shared" si="1"/>
        <v>0.8</v>
      </c>
      <c r="AF60" s="1">
        <f t="shared" si="2"/>
        <v>8.3</v>
      </c>
    </row>
    <row r="61">
      <c r="A61" s="1" t="str">
        <f>IFERROR(__xludf.DUMMYFUNCTION("""COMPUTED_VALUE"""),"Mercury")</f>
        <v>Mercury</v>
      </c>
      <c r="B61" s="1" t="str">
        <f>IFERROR(__xludf.DUMMYFUNCTION("""COMPUTED_VALUE"""),"Daniel Porth")</f>
        <v>Daniel Porth</v>
      </c>
      <c r="C61" s="1" t="str">
        <f>IFERROR(__xludf.DUMMYFUNCTION("""COMPUTED_VALUE"""),"L-65530")</f>
        <v>L-65530</v>
      </c>
      <c r="D61" s="1" t="str">
        <f>IFERROR(__xludf.DUMMYFUNCTION("""COMPUTED_VALUE"""),"Dury")</f>
        <v>Dury</v>
      </c>
      <c r="E61" s="1" t="str">
        <f>IFERROR(__xludf.DUMMYFUNCTION("""COMPUTED_VALUE"""),"Marinna")</f>
        <v>Marinna</v>
      </c>
      <c r="F61" s="1" t="str">
        <f>IFERROR(__xludf.DUMMYFUNCTION("""COMPUTED_VALUE"""),"mduryt@mit.edu")</f>
        <v>mduryt@mit.edu</v>
      </c>
      <c r="G61" s="1" t="str">
        <f>IFERROR(__xludf.DUMMYFUNCTION("""COMPUTED_VALUE"""),"F")</f>
        <v>F</v>
      </c>
      <c r="H61" s="1" t="str">
        <f>IFERROR(__xludf.DUMMYFUNCTION("""COMPUTED_VALUE"""),"P")</f>
        <v>P</v>
      </c>
      <c r="I61" s="1" t="str">
        <f>IFERROR(__xludf.DUMMYFUNCTION("""COMPUTED_VALUE"""),"P")</f>
        <v>P</v>
      </c>
      <c r="J61" s="1" t="str">
        <f>IFERROR(__xludf.DUMMYFUNCTION("""COMPUTED_VALUE"""),"P")</f>
        <v>P</v>
      </c>
      <c r="K61" s="1" t="str">
        <f>IFERROR(__xludf.DUMMYFUNCTION("""COMPUTED_VALUE"""),"P")</f>
        <v>P</v>
      </c>
      <c r="L61" s="1" t="str">
        <f>IFERROR(__xludf.DUMMYFUNCTION("""COMPUTED_VALUE"""),"P")</f>
        <v>P</v>
      </c>
      <c r="M61" s="1" t="str">
        <f>IFERROR(__xludf.DUMMYFUNCTION("""COMPUTED_VALUE"""),"P")</f>
        <v>P</v>
      </c>
      <c r="N61" s="1" t="str">
        <f>IFERROR(__xludf.DUMMYFUNCTION("""COMPUTED_VALUE"""),"P")</f>
        <v>P</v>
      </c>
      <c r="O61" s="1"/>
      <c r="P61" s="1" t="str">
        <f>IFERROR(__xludf.DUMMYFUNCTION("""COMPUTED_VALUE"""),"P")</f>
        <v>P</v>
      </c>
      <c r="Q61" s="1" t="str">
        <f>IFERROR(__xludf.DUMMYFUNCTION("""COMPUTED_VALUE"""),"P")</f>
        <v>P</v>
      </c>
      <c r="R61" s="1">
        <f>IFERROR(__xludf.DUMMYFUNCTION("""COMPUTED_VALUE"""),4.0)</f>
        <v>4</v>
      </c>
      <c r="S61" s="1">
        <f>IFERROR(__xludf.DUMMYFUNCTION("""COMPUTED_VALUE"""),10.0)</f>
        <v>10</v>
      </c>
      <c r="T61" s="1"/>
      <c r="U61" s="1" t="b">
        <v>1</v>
      </c>
      <c r="V61" s="1" t="b">
        <v>1</v>
      </c>
      <c r="W61" s="1" t="b">
        <v>1</v>
      </c>
      <c r="X61" s="1" t="b">
        <v>1</v>
      </c>
      <c r="Y61" s="1" t="b">
        <v>1</v>
      </c>
      <c r="Z61" s="1" t="b">
        <v>1</v>
      </c>
      <c r="AA61" s="1" t="b">
        <v>1</v>
      </c>
      <c r="AB61" s="1" t="b">
        <v>0</v>
      </c>
      <c r="AC61" s="1" t="b">
        <v>1</v>
      </c>
      <c r="AD61" s="1" t="b">
        <v>1</v>
      </c>
      <c r="AE61" s="6">
        <f t="shared" si="1"/>
        <v>0.9</v>
      </c>
      <c r="AF61" s="1">
        <f t="shared" si="2"/>
        <v>3.8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88"/>
    <col customWidth="1" min="3" max="3" width="8.5"/>
    <col customWidth="1" min="4" max="8" width="9.38"/>
    <col customWidth="1" min="9" max="10" width="8.38"/>
    <col customWidth="1" min="11" max="13" width="9.38"/>
  </cols>
  <sheetData>
    <row r="1">
      <c r="A1" s="8" t="s">
        <v>15</v>
      </c>
      <c r="B1" s="9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0" t="s">
        <v>17</v>
      </c>
      <c r="B2" s="11" t="str">
        <f t="array" ref="B2">XLOOKUP(B1,comisiones,instructores)</f>
        <v>Albert Smith</v>
      </c>
      <c r="C2" s="2"/>
      <c r="D2" s="12" t="s">
        <v>18</v>
      </c>
      <c r="E2" s="2"/>
      <c r="F2" s="2"/>
      <c r="G2" s="2"/>
      <c r="H2" s="2"/>
      <c r="I2" s="2" t="str">
        <f>CONCAT(D2,CONCAT(B1,"'"))</f>
        <v>SELECT A,C,D,E,U,V,W,X,Y,Z,AA,AB,AC,AD WHERE A = 'Mars'</v>
      </c>
      <c r="J2" s="2"/>
      <c r="K2" s="2"/>
      <c r="L2" s="2"/>
      <c r="M2" s="2"/>
    </row>
    <row r="3">
      <c r="A3" s="2"/>
      <c r="B3" s="2"/>
      <c r="C3" s="13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14"/>
      <c r="C4" s="15" t="s">
        <v>19</v>
      </c>
      <c r="D4" s="16">
        <f t="array" ref="D4:M5">IF(B1 = "Mars",{TRANSPOSE(auxiliar!B11:B20);TRANSPOSE(auxiliar!C11:C20)},{TRANSPOSE(auxiliar!D11:D20);TRANSPOSE(auxiliar!E11:E20)})</f>
        <v>45363</v>
      </c>
      <c r="E4" s="16">
        <v>45365.0</v>
      </c>
      <c r="F4" s="16">
        <v>45370.0</v>
      </c>
      <c r="G4" s="16">
        <v>45372.0</v>
      </c>
      <c r="H4" s="16">
        <v>45377.0</v>
      </c>
      <c r="I4" s="16">
        <v>45386.0</v>
      </c>
      <c r="J4" s="16">
        <v>45391.0</v>
      </c>
      <c r="K4" s="16">
        <v>45393.0</v>
      </c>
      <c r="L4" s="16">
        <v>45398.0</v>
      </c>
      <c r="M4" s="16">
        <v>45400.0</v>
      </c>
    </row>
    <row r="5">
      <c r="A5" s="13"/>
      <c r="B5" s="17"/>
      <c r="C5" s="15" t="s">
        <v>20</v>
      </c>
      <c r="D5" s="18" t="s">
        <v>21</v>
      </c>
      <c r="E5" s="18" t="s">
        <v>22</v>
      </c>
      <c r="F5" s="18" t="s">
        <v>21</v>
      </c>
      <c r="G5" s="18" t="s">
        <v>22</v>
      </c>
      <c r="H5" s="18" t="s">
        <v>21</v>
      </c>
      <c r="I5" s="18" t="s">
        <v>22</v>
      </c>
      <c r="J5" s="18" t="s">
        <v>21</v>
      </c>
      <c r="K5" s="18" t="s">
        <v>22</v>
      </c>
      <c r="L5" s="18" t="s">
        <v>21</v>
      </c>
      <c r="M5" s="18" t="s">
        <v>22</v>
      </c>
    </row>
    <row r="6">
      <c r="A6" s="19" t="s">
        <v>23</v>
      </c>
      <c r="B6" s="20" t="s">
        <v>24</v>
      </c>
      <c r="C6" s="20" t="s">
        <v>25</v>
      </c>
      <c r="D6" s="20" t="s">
        <v>0</v>
      </c>
      <c r="E6" s="20" t="s">
        <v>1</v>
      </c>
      <c r="F6" s="20" t="s">
        <v>2</v>
      </c>
      <c r="G6" s="20" t="s">
        <v>3</v>
      </c>
      <c r="H6" s="20" t="s">
        <v>4</v>
      </c>
      <c r="I6" s="20" t="s">
        <v>5</v>
      </c>
      <c r="J6" s="20" t="s">
        <v>6</v>
      </c>
      <c r="K6" s="20" t="s">
        <v>7</v>
      </c>
      <c r="L6" s="20" t="s">
        <v>8</v>
      </c>
      <c r="M6" s="20" t="s">
        <v>9</v>
      </c>
    </row>
    <row r="7">
      <c r="A7" s="1" t="str">
        <f>IFERROR(__xludf.DUMMYFUNCTION("FILTER(QUERY(data,""SELECT C,D,E,U,V,W,X,Y,Z,AA,AB,AC,AD ""),comisiones =B1)"),"L-65379")</f>
        <v>L-65379</v>
      </c>
      <c r="B7" s="1" t="str">
        <f>IFERROR(__xludf.DUMMYFUNCTION("""COMPUTED_VALUE"""),"Beddows")</f>
        <v>Beddows</v>
      </c>
      <c r="C7" s="1" t="str">
        <f>IFERROR(__xludf.DUMMYFUNCTION("""COMPUTED_VALUE"""),"Sara")</f>
        <v>Sara</v>
      </c>
      <c r="D7" s="1" t="b">
        <f>IFERROR(__xludf.DUMMYFUNCTION("""COMPUTED_VALUE"""),TRUE)</f>
        <v>1</v>
      </c>
      <c r="E7" s="1" t="b">
        <f>IFERROR(__xludf.DUMMYFUNCTION("""COMPUTED_VALUE"""),TRUE)</f>
        <v>1</v>
      </c>
      <c r="F7" s="1" t="b">
        <f>IFERROR(__xludf.DUMMYFUNCTION("""COMPUTED_VALUE"""),TRUE)</f>
        <v>1</v>
      </c>
      <c r="G7" s="1" t="b">
        <f>IFERROR(__xludf.DUMMYFUNCTION("""COMPUTED_VALUE"""),TRUE)</f>
        <v>1</v>
      </c>
      <c r="H7" s="1" t="b">
        <f>IFERROR(__xludf.DUMMYFUNCTION("""COMPUTED_VALUE"""),TRUE)</f>
        <v>1</v>
      </c>
      <c r="I7" s="1" t="b">
        <f>IFERROR(__xludf.DUMMYFUNCTION("""COMPUTED_VALUE"""),TRUE)</f>
        <v>1</v>
      </c>
      <c r="J7" s="1" t="b">
        <f>IFERROR(__xludf.DUMMYFUNCTION("""COMPUTED_VALUE"""),TRUE)</f>
        <v>1</v>
      </c>
      <c r="K7" s="1" t="b">
        <f>IFERROR(__xludf.DUMMYFUNCTION("""COMPUTED_VALUE"""),TRUE)</f>
        <v>1</v>
      </c>
      <c r="L7" s="1" t="b">
        <f>IFERROR(__xludf.DUMMYFUNCTION("""COMPUTED_VALUE"""),TRUE)</f>
        <v>1</v>
      </c>
      <c r="M7" s="1" t="b">
        <f>IFERROR(__xludf.DUMMYFUNCTION("""COMPUTED_VALUE"""),TRUE)</f>
        <v>1</v>
      </c>
    </row>
    <row r="8">
      <c r="A8" s="1" t="str">
        <f>IFERROR(__xludf.DUMMYFUNCTION("""COMPUTED_VALUE"""),"L-65380")</f>
        <v>L-65380</v>
      </c>
      <c r="B8" s="1" t="str">
        <f>IFERROR(__xludf.DUMMYFUNCTION("""COMPUTED_VALUE"""),"Ricciardello")</f>
        <v>Ricciardello</v>
      </c>
      <c r="C8" s="1" t="str">
        <f>IFERROR(__xludf.DUMMYFUNCTION("""COMPUTED_VALUE"""),"Gabbi")</f>
        <v>Gabbi</v>
      </c>
      <c r="D8" s="1" t="b">
        <f>IFERROR(__xludf.DUMMYFUNCTION("""COMPUTED_VALUE"""),TRUE)</f>
        <v>1</v>
      </c>
      <c r="E8" s="1" t="b">
        <f>IFERROR(__xludf.DUMMYFUNCTION("""COMPUTED_VALUE"""),TRUE)</f>
        <v>1</v>
      </c>
      <c r="F8" s="1" t="b">
        <f>IFERROR(__xludf.DUMMYFUNCTION("""COMPUTED_VALUE"""),TRUE)</f>
        <v>1</v>
      </c>
      <c r="G8" s="1" t="b">
        <f>IFERROR(__xludf.DUMMYFUNCTION("""COMPUTED_VALUE"""),TRUE)</f>
        <v>1</v>
      </c>
      <c r="H8" s="1" t="b">
        <f>IFERROR(__xludf.DUMMYFUNCTION("""COMPUTED_VALUE"""),TRUE)</f>
        <v>1</v>
      </c>
      <c r="I8" s="1" t="b">
        <f>IFERROR(__xludf.DUMMYFUNCTION("""COMPUTED_VALUE"""),TRUE)</f>
        <v>1</v>
      </c>
      <c r="J8" s="1" t="b">
        <f>IFERROR(__xludf.DUMMYFUNCTION("""COMPUTED_VALUE"""),TRUE)</f>
        <v>1</v>
      </c>
      <c r="K8" s="1" t="b">
        <f>IFERROR(__xludf.DUMMYFUNCTION("""COMPUTED_VALUE"""),TRUE)</f>
        <v>1</v>
      </c>
      <c r="L8" s="1" t="b">
        <f>IFERROR(__xludf.DUMMYFUNCTION("""COMPUTED_VALUE"""),TRUE)</f>
        <v>1</v>
      </c>
      <c r="M8" s="1" t="b">
        <f>IFERROR(__xludf.DUMMYFUNCTION("""COMPUTED_VALUE"""),TRUE)</f>
        <v>1</v>
      </c>
    </row>
    <row r="9">
      <c r="A9" s="1" t="str">
        <f>IFERROR(__xludf.DUMMYFUNCTION("""COMPUTED_VALUE"""),"L-65381")</f>
        <v>L-65381</v>
      </c>
      <c r="B9" s="1" t="str">
        <f>IFERROR(__xludf.DUMMYFUNCTION("""COMPUTED_VALUE"""),"Willets")</f>
        <v>Willets</v>
      </c>
      <c r="C9" s="1" t="str">
        <f>IFERROR(__xludf.DUMMYFUNCTION("""COMPUTED_VALUE"""),"Deanne")</f>
        <v>Deanne</v>
      </c>
      <c r="D9" s="1" t="b">
        <f>IFERROR(__xludf.DUMMYFUNCTION("""COMPUTED_VALUE"""),TRUE)</f>
        <v>1</v>
      </c>
      <c r="E9" s="1" t="b">
        <f>IFERROR(__xludf.DUMMYFUNCTION("""COMPUTED_VALUE"""),TRUE)</f>
        <v>1</v>
      </c>
      <c r="F9" s="1" t="b">
        <f>IFERROR(__xludf.DUMMYFUNCTION("""COMPUTED_VALUE"""),TRUE)</f>
        <v>1</v>
      </c>
      <c r="G9" s="1" t="b">
        <f>IFERROR(__xludf.DUMMYFUNCTION("""COMPUTED_VALUE"""),TRUE)</f>
        <v>1</v>
      </c>
      <c r="H9" s="1" t="b">
        <f>IFERROR(__xludf.DUMMYFUNCTION("""COMPUTED_VALUE"""),TRUE)</f>
        <v>1</v>
      </c>
      <c r="I9" s="1" t="b">
        <f>IFERROR(__xludf.DUMMYFUNCTION("""COMPUTED_VALUE"""),TRUE)</f>
        <v>1</v>
      </c>
      <c r="J9" s="1" t="b">
        <f>IFERROR(__xludf.DUMMYFUNCTION("""COMPUTED_VALUE"""),TRUE)</f>
        <v>1</v>
      </c>
      <c r="K9" s="1" t="b">
        <f>IFERROR(__xludf.DUMMYFUNCTION("""COMPUTED_VALUE"""),TRUE)</f>
        <v>1</v>
      </c>
      <c r="L9" s="1" t="b">
        <f>IFERROR(__xludf.DUMMYFUNCTION("""COMPUTED_VALUE"""),TRUE)</f>
        <v>1</v>
      </c>
      <c r="M9" s="1" t="b">
        <f>IFERROR(__xludf.DUMMYFUNCTION("""COMPUTED_VALUE"""),FALSE)</f>
        <v>0</v>
      </c>
    </row>
    <row r="10">
      <c r="A10" s="1" t="str">
        <f>IFERROR(__xludf.DUMMYFUNCTION("""COMPUTED_VALUE"""),"L-65382")</f>
        <v>L-65382</v>
      </c>
      <c r="B10" s="1" t="str">
        <f>IFERROR(__xludf.DUMMYFUNCTION("""COMPUTED_VALUE"""),"Figura")</f>
        <v>Figura</v>
      </c>
      <c r="C10" s="1" t="str">
        <f>IFERROR(__xludf.DUMMYFUNCTION("""COMPUTED_VALUE"""),"Marlena")</f>
        <v>Marlena</v>
      </c>
      <c r="D10" s="1" t="b">
        <f>IFERROR(__xludf.DUMMYFUNCTION("""COMPUTED_VALUE"""),TRUE)</f>
        <v>1</v>
      </c>
      <c r="E10" s="1" t="b">
        <f>IFERROR(__xludf.DUMMYFUNCTION("""COMPUTED_VALUE"""),TRUE)</f>
        <v>1</v>
      </c>
      <c r="F10" s="1" t="b">
        <f>IFERROR(__xludf.DUMMYFUNCTION("""COMPUTED_VALUE"""),TRUE)</f>
        <v>1</v>
      </c>
      <c r="G10" s="1" t="b">
        <f>IFERROR(__xludf.DUMMYFUNCTION("""COMPUTED_VALUE"""),TRUE)</f>
        <v>1</v>
      </c>
      <c r="H10" s="1" t="b">
        <f>IFERROR(__xludf.DUMMYFUNCTION("""COMPUTED_VALUE"""),TRUE)</f>
        <v>1</v>
      </c>
      <c r="I10" s="1" t="b">
        <f>IFERROR(__xludf.DUMMYFUNCTION("""COMPUTED_VALUE"""),TRUE)</f>
        <v>1</v>
      </c>
      <c r="J10" s="1" t="b">
        <f>IFERROR(__xludf.DUMMYFUNCTION("""COMPUTED_VALUE"""),TRUE)</f>
        <v>1</v>
      </c>
      <c r="K10" s="1" t="b">
        <f>IFERROR(__xludf.DUMMYFUNCTION("""COMPUTED_VALUE"""),TRUE)</f>
        <v>1</v>
      </c>
      <c r="L10" s="1" t="b">
        <f>IFERROR(__xludf.DUMMYFUNCTION("""COMPUTED_VALUE"""),TRUE)</f>
        <v>1</v>
      </c>
      <c r="M10" s="1" t="b">
        <f>IFERROR(__xludf.DUMMYFUNCTION("""COMPUTED_VALUE"""),TRUE)</f>
        <v>1</v>
      </c>
    </row>
    <row r="11">
      <c r="A11" s="1" t="str">
        <f>IFERROR(__xludf.DUMMYFUNCTION("""COMPUTED_VALUE"""),"L-65383")</f>
        <v>L-65383</v>
      </c>
      <c r="B11" s="1" t="str">
        <f>IFERROR(__xludf.DUMMYFUNCTION("""COMPUTED_VALUE"""),"Yeowell")</f>
        <v>Yeowell</v>
      </c>
      <c r="C11" s="1" t="str">
        <f>IFERROR(__xludf.DUMMYFUNCTION("""COMPUTED_VALUE"""),"Pavel")</f>
        <v>Pavel</v>
      </c>
      <c r="D11" s="1" t="b">
        <f>IFERROR(__xludf.DUMMYFUNCTION("""COMPUTED_VALUE"""),TRUE)</f>
        <v>1</v>
      </c>
      <c r="E11" s="1" t="b">
        <f>IFERROR(__xludf.DUMMYFUNCTION("""COMPUTED_VALUE"""),TRUE)</f>
        <v>1</v>
      </c>
      <c r="F11" s="1" t="b">
        <f>IFERROR(__xludf.DUMMYFUNCTION("""COMPUTED_VALUE"""),TRUE)</f>
        <v>1</v>
      </c>
      <c r="G11" s="1" t="b">
        <f>IFERROR(__xludf.DUMMYFUNCTION("""COMPUTED_VALUE"""),TRUE)</f>
        <v>1</v>
      </c>
      <c r="H11" s="1" t="b">
        <f>IFERROR(__xludf.DUMMYFUNCTION("""COMPUTED_VALUE"""),FALSE)</f>
        <v>0</v>
      </c>
      <c r="I11" s="1" t="b">
        <f>IFERROR(__xludf.DUMMYFUNCTION("""COMPUTED_VALUE"""),TRUE)</f>
        <v>1</v>
      </c>
      <c r="J11" s="1" t="b">
        <f>IFERROR(__xludf.DUMMYFUNCTION("""COMPUTED_VALUE"""),TRUE)</f>
        <v>1</v>
      </c>
      <c r="K11" s="1" t="b">
        <f>IFERROR(__xludf.DUMMYFUNCTION("""COMPUTED_VALUE"""),TRUE)</f>
        <v>1</v>
      </c>
      <c r="L11" s="1" t="b">
        <f>IFERROR(__xludf.DUMMYFUNCTION("""COMPUTED_VALUE"""),TRUE)</f>
        <v>1</v>
      </c>
      <c r="M11" s="1" t="b">
        <f>IFERROR(__xludf.DUMMYFUNCTION("""COMPUTED_VALUE"""),TRUE)</f>
        <v>1</v>
      </c>
    </row>
    <row r="12">
      <c r="A12" s="1" t="str">
        <f>IFERROR(__xludf.DUMMYFUNCTION("""COMPUTED_VALUE"""),"L-65384")</f>
        <v>L-65384</v>
      </c>
      <c r="B12" s="1" t="str">
        <f>IFERROR(__xludf.DUMMYFUNCTION("""COMPUTED_VALUE"""),"Kerfut")</f>
        <v>Kerfut</v>
      </c>
      <c r="C12" s="1" t="str">
        <f>IFERROR(__xludf.DUMMYFUNCTION("""COMPUTED_VALUE"""),"Cortie")</f>
        <v>Cortie</v>
      </c>
      <c r="D12" s="1" t="b">
        <f>IFERROR(__xludf.DUMMYFUNCTION("""COMPUTED_VALUE"""),TRUE)</f>
        <v>1</v>
      </c>
      <c r="E12" s="1" t="b">
        <f>IFERROR(__xludf.DUMMYFUNCTION("""COMPUTED_VALUE"""),TRUE)</f>
        <v>1</v>
      </c>
      <c r="F12" s="1" t="b">
        <f>IFERROR(__xludf.DUMMYFUNCTION("""COMPUTED_VALUE"""),TRUE)</f>
        <v>1</v>
      </c>
      <c r="G12" s="1" t="b">
        <f>IFERROR(__xludf.DUMMYFUNCTION("""COMPUTED_VALUE"""),TRUE)</f>
        <v>1</v>
      </c>
      <c r="H12" s="1" t="b">
        <f>IFERROR(__xludf.DUMMYFUNCTION("""COMPUTED_VALUE"""),TRUE)</f>
        <v>1</v>
      </c>
      <c r="I12" s="1" t="b">
        <f>IFERROR(__xludf.DUMMYFUNCTION("""COMPUTED_VALUE"""),TRUE)</f>
        <v>1</v>
      </c>
      <c r="J12" s="1" t="b">
        <f>IFERROR(__xludf.DUMMYFUNCTION("""COMPUTED_VALUE"""),TRUE)</f>
        <v>1</v>
      </c>
      <c r="K12" s="1" t="b">
        <f>IFERROR(__xludf.DUMMYFUNCTION("""COMPUTED_VALUE"""),TRUE)</f>
        <v>1</v>
      </c>
      <c r="L12" s="1" t="b">
        <f>IFERROR(__xludf.DUMMYFUNCTION("""COMPUTED_VALUE"""),TRUE)</f>
        <v>1</v>
      </c>
      <c r="M12" s="1" t="b">
        <f>IFERROR(__xludf.DUMMYFUNCTION("""COMPUTED_VALUE"""),TRUE)</f>
        <v>1</v>
      </c>
    </row>
    <row r="13">
      <c r="A13" s="1" t="str">
        <f>IFERROR(__xludf.DUMMYFUNCTION("""COMPUTED_VALUE"""),"L-65385")</f>
        <v>L-65385</v>
      </c>
      <c r="B13" s="1" t="str">
        <f>IFERROR(__xludf.DUMMYFUNCTION("""COMPUTED_VALUE"""),"Le Grys")</f>
        <v>Le Grys</v>
      </c>
      <c r="C13" s="1" t="str">
        <f>IFERROR(__xludf.DUMMYFUNCTION("""COMPUTED_VALUE"""),"Konstantin")</f>
        <v>Konstantin</v>
      </c>
      <c r="D13" s="1" t="b">
        <f>IFERROR(__xludf.DUMMYFUNCTION("""COMPUTED_VALUE"""),FALSE)</f>
        <v>0</v>
      </c>
      <c r="E13" s="1" t="b">
        <f>IFERROR(__xludf.DUMMYFUNCTION("""COMPUTED_VALUE"""),TRUE)</f>
        <v>1</v>
      </c>
      <c r="F13" s="1" t="b">
        <f>IFERROR(__xludf.DUMMYFUNCTION("""COMPUTED_VALUE"""),TRUE)</f>
        <v>1</v>
      </c>
      <c r="G13" s="1" t="b">
        <f>IFERROR(__xludf.DUMMYFUNCTION("""COMPUTED_VALUE"""),TRUE)</f>
        <v>1</v>
      </c>
      <c r="H13" s="1" t="b">
        <f>IFERROR(__xludf.DUMMYFUNCTION("""COMPUTED_VALUE"""),TRUE)</f>
        <v>1</v>
      </c>
      <c r="I13" s="1" t="b">
        <f>IFERROR(__xludf.DUMMYFUNCTION("""COMPUTED_VALUE"""),TRUE)</f>
        <v>1</v>
      </c>
      <c r="J13" s="1" t="b">
        <f>IFERROR(__xludf.DUMMYFUNCTION("""COMPUTED_VALUE"""),TRUE)</f>
        <v>1</v>
      </c>
      <c r="K13" s="1" t="b">
        <f>IFERROR(__xludf.DUMMYFUNCTION("""COMPUTED_VALUE"""),TRUE)</f>
        <v>1</v>
      </c>
      <c r="L13" s="1" t="b">
        <f>IFERROR(__xludf.DUMMYFUNCTION("""COMPUTED_VALUE"""),TRUE)</f>
        <v>1</v>
      </c>
      <c r="M13" s="1" t="b">
        <f>IFERROR(__xludf.DUMMYFUNCTION("""COMPUTED_VALUE"""),TRUE)</f>
        <v>1</v>
      </c>
    </row>
    <row r="14">
      <c r="A14" s="1" t="str">
        <f>IFERROR(__xludf.DUMMYFUNCTION("""COMPUTED_VALUE"""),"L-65386")</f>
        <v>L-65386</v>
      </c>
      <c r="B14" s="1" t="str">
        <f>IFERROR(__xludf.DUMMYFUNCTION("""COMPUTED_VALUE"""),"Hubber")</f>
        <v>Hubber</v>
      </c>
      <c r="C14" s="1" t="str">
        <f>IFERROR(__xludf.DUMMYFUNCTION("""COMPUTED_VALUE"""),"Darryl")</f>
        <v>Darryl</v>
      </c>
      <c r="D14" s="1" t="b">
        <f>IFERROR(__xludf.DUMMYFUNCTION("""COMPUTED_VALUE"""),TRUE)</f>
        <v>1</v>
      </c>
      <c r="E14" s="1" t="b">
        <f>IFERROR(__xludf.DUMMYFUNCTION("""COMPUTED_VALUE"""),TRUE)</f>
        <v>1</v>
      </c>
      <c r="F14" s="1" t="b">
        <f>IFERROR(__xludf.DUMMYFUNCTION("""COMPUTED_VALUE"""),TRUE)</f>
        <v>1</v>
      </c>
      <c r="G14" s="1" t="b">
        <f>IFERROR(__xludf.DUMMYFUNCTION("""COMPUTED_VALUE"""),TRUE)</f>
        <v>1</v>
      </c>
      <c r="H14" s="1" t="b">
        <f>IFERROR(__xludf.DUMMYFUNCTION("""COMPUTED_VALUE"""),TRUE)</f>
        <v>1</v>
      </c>
      <c r="I14" s="1" t="b">
        <f>IFERROR(__xludf.DUMMYFUNCTION("""COMPUTED_VALUE"""),FALSE)</f>
        <v>0</v>
      </c>
      <c r="J14" s="1" t="b">
        <f>IFERROR(__xludf.DUMMYFUNCTION("""COMPUTED_VALUE"""),TRUE)</f>
        <v>1</v>
      </c>
      <c r="K14" s="1" t="b">
        <f>IFERROR(__xludf.DUMMYFUNCTION("""COMPUTED_VALUE"""),TRUE)</f>
        <v>1</v>
      </c>
      <c r="L14" s="1" t="b">
        <f>IFERROR(__xludf.DUMMYFUNCTION("""COMPUTED_VALUE"""),TRUE)</f>
        <v>1</v>
      </c>
      <c r="M14" s="1" t="b">
        <f>IFERROR(__xludf.DUMMYFUNCTION("""COMPUTED_VALUE"""),FALSE)</f>
        <v>0</v>
      </c>
    </row>
    <row r="15">
      <c r="A15" s="1" t="str">
        <f>IFERROR(__xludf.DUMMYFUNCTION("""COMPUTED_VALUE"""),"L-65387")</f>
        <v>L-65387</v>
      </c>
      <c r="B15" s="1" t="str">
        <f>IFERROR(__xludf.DUMMYFUNCTION("""COMPUTED_VALUE"""),"Proom")</f>
        <v>Proom</v>
      </c>
      <c r="C15" s="1" t="str">
        <f>IFERROR(__xludf.DUMMYFUNCTION("""COMPUTED_VALUE"""),"Jaimie")</f>
        <v>Jaimie</v>
      </c>
      <c r="D15" s="1" t="b">
        <f>IFERROR(__xludf.DUMMYFUNCTION("""COMPUTED_VALUE"""),TRUE)</f>
        <v>1</v>
      </c>
      <c r="E15" s="1" t="b">
        <f>IFERROR(__xludf.DUMMYFUNCTION("""COMPUTED_VALUE"""),TRUE)</f>
        <v>1</v>
      </c>
      <c r="F15" s="1" t="b">
        <f>IFERROR(__xludf.DUMMYFUNCTION("""COMPUTED_VALUE"""),TRUE)</f>
        <v>1</v>
      </c>
      <c r="G15" s="1" t="b">
        <f>IFERROR(__xludf.DUMMYFUNCTION("""COMPUTED_VALUE"""),TRUE)</f>
        <v>1</v>
      </c>
      <c r="H15" s="1" t="b">
        <f>IFERROR(__xludf.DUMMYFUNCTION("""COMPUTED_VALUE"""),TRUE)</f>
        <v>1</v>
      </c>
      <c r="I15" s="1" t="b">
        <f>IFERROR(__xludf.DUMMYFUNCTION("""COMPUTED_VALUE"""),TRUE)</f>
        <v>1</v>
      </c>
      <c r="J15" s="1" t="b">
        <f>IFERROR(__xludf.DUMMYFUNCTION("""COMPUTED_VALUE"""),TRUE)</f>
        <v>1</v>
      </c>
      <c r="K15" s="1" t="b">
        <f>IFERROR(__xludf.DUMMYFUNCTION("""COMPUTED_VALUE"""),FALSE)</f>
        <v>0</v>
      </c>
      <c r="L15" s="1" t="b">
        <f>IFERROR(__xludf.DUMMYFUNCTION("""COMPUTED_VALUE"""),TRUE)</f>
        <v>1</v>
      </c>
      <c r="M15" s="1" t="b">
        <f>IFERROR(__xludf.DUMMYFUNCTION("""COMPUTED_VALUE"""),TRUE)</f>
        <v>1</v>
      </c>
    </row>
    <row r="16">
      <c r="A16" s="1" t="str">
        <f>IFERROR(__xludf.DUMMYFUNCTION("""COMPUTED_VALUE"""),"L-65388")</f>
        <v>L-65388</v>
      </c>
      <c r="B16" s="1" t="str">
        <f>IFERROR(__xludf.DUMMYFUNCTION("""COMPUTED_VALUE"""),"Dyers")</f>
        <v>Dyers</v>
      </c>
      <c r="C16" s="1" t="str">
        <f>IFERROR(__xludf.DUMMYFUNCTION("""COMPUTED_VALUE"""),"Crissie")</f>
        <v>Crissie</v>
      </c>
      <c r="D16" s="1" t="b">
        <f>IFERROR(__xludf.DUMMYFUNCTION("""COMPUTED_VALUE"""),FALSE)</f>
        <v>0</v>
      </c>
      <c r="E16" s="1" t="b">
        <f>IFERROR(__xludf.DUMMYFUNCTION("""COMPUTED_VALUE"""),TRUE)</f>
        <v>1</v>
      </c>
      <c r="F16" s="1" t="b">
        <f>IFERROR(__xludf.DUMMYFUNCTION("""COMPUTED_VALUE"""),TRUE)</f>
        <v>1</v>
      </c>
      <c r="G16" s="1" t="b">
        <f>IFERROR(__xludf.DUMMYFUNCTION("""COMPUTED_VALUE"""),FALSE)</f>
        <v>0</v>
      </c>
      <c r="H16" s="1" t="b">
        <f>IFERROR(__xludf.DUMMYFUNCTION("""COMPUTED_VALUE"""),TRUE)</f>
        <v>1</v>
      </c>
      <c r="I16" s="1" t="b">
        <f>IFERROR(__xludf.DUMMYFUNCTION("""COMPUTED_VALUE"""),FALSE)</f>
        <v>0</v>
      </c>
      <c r="J16" s="1" t="b">
        <f>IFERROR(__xludf.DUMMYFUNCTION("""COMPUTED_VALUE"""),TRUE)</f>
        <v>1</v>
      </c>
      <c r="K16" s="1" t="b">
        <f>IFERROR(__xludf.DUMMYFUNCTION("""COMPUTED_VALUE"""),TRUE)</f>
        <v>1</v>
      </c>
      <c r="L16" s="1" t="b">
        <f>IFERROR(__xludf.DUMMYFUNCTION("""COMPUTED_VALUE"""),TRUE)</f>
        <v>1</v>
      </c>
      <c r="M16" s="1" t="b">
        <f>IFERROR(__xludf.DUMMYFUNCTION("""COMPUTED_VALUE"""),TRUE)</f>
        <v>1</v>
      </c>
    </row>
    <row r="17">
      <c r="A17" s="1" t="str">
        <f>IFERROR(__xludf.DUMMYFUNCTION("""COMPUTED_VALUE"""),"L-65389")</f>
        <v>L-65389</v>
      </c>
      <c r="B17" s="1" t="str">
        <f>IFERROR(__xludf.DUMMYFUNCTION("""COMPUTED_VALUE"""),"Inge")</f>
        <v>Inge</v>
      </c>
      <c r="C17" s="1" t="str">
        <f>IFERROR(__xludf.DUMMYFUNCTION("""COMPUTED_VALUE"""),"Kip")</f>
        <v>Kip</v>
      </c>
      <c r="D17" s="1" t="b">
        <f>IFERROR(__xludf.DUMMYFUNCTION("""COMPUTED_VALUE"""),TRUE)</f>
        <v>1</v>
      </c>
      <c r="E17" s="1" t="b">
        <f>IFERROR(__xludf.DUMMYFUNCTION("""COMPUTED_VALUE"""),TRUE)</f>
        <v>1</v>
      </c>
      <c r="F17" s="1" t="b">
        <f>IFERROR(__xludf.DUMMYFUNCTION("""COMPUTED_VALUE"""),FALSE)</f>
        <v>0</v>
      </c>
      <c r="G17" s="1" t="b">
        <f>IFERROR(__xludf.DUMMYFUNCTION("""COMPUTED_VALUE"""),TRUE)</f>
        <v>1</v>
      </c>
      <c r="H17" s="1" t="b">
        <f>IFERROR(__xludf.DUMMYFUNCTION("""COMPUTED_VALUE"""),FALSE)</f>
        <v>0</v>
      </c>
      <c r="I17" s="1" t="b">
        <f>IFERROR(__xludf.DUMMYFUNCTION("""COMPUTED_VALUE"""),TRUE)</f>
        <v>1</v>
      </c>
      <c r="J17" s="1" t="b">
        <f>IFERROR(__xludf.DUMMYFUNCTION("""COMPUTED_VALUE"""),TRUE)</f>
        <v>1</v>
      </c>
      <c r="K17" s="1" t="b">
        <f>IFERROR(__xludf.DUMMYFUNCTION("""COMPUTED_VALUE"""),TRUE)</f>
        <v>1</v>
      </c>
      <c r="L17" s="1" t="b">
        <f>IFERROR(__xludf.DUMMYFUNCTION("""COMPUTED_VALUE"""),TRUE)</f>
        <v>1</v>
      </c>
      <c r="M17" s="1" t="b">
        <f>IFERROR(__xludf.DUMMYFUNCTION("""COMPUTED_VALUE"""),TRUE)</f>
        <v>1</v>
      </c>
    </row>
    <row r="18">
      <c r="A18" s="1" t="str">
        <f>IFERROR(__xludf.DUMMYFUNCTION("""COMPUTED_VALUE"""),"L-65390")</f>
        <v>L-65390</v>
      </c>
      <c r="B18" s="1" t="str">
        <f>IFERROR(__xludf.DUMMYFUNCTION("""COMPUTED_VALUE"""),"Stuffins")</f>
        <v>Stuffins</v>
      </c>
      <c r="C18" s="1" t="str">
        <f>IFERROR(__xludf.DUMMYFUNCTION("""COMPUTED_VALUE"""),"Virginia")</f>
        <v>Virginia</v>
      </c>
      <c r="D18" s="1" t="b">
        <f>IFERROR(__xludf.DUMMYFUNCTION("""COMPUTED_VALUE"""),TRUE)</f>
        <v>1</v>
      </c>
      <c r="E18" s="1" t="b">
        <f>IFERROR(__xludf.DUMMYFUNCTION("""COMPUTED_VALUE"""),TRUE)</f>
        <v>1</v>
      </c>
      <c r="F18" s="1" t="b">
        <f>IFERROR(__xludf.DUMMYFUNCTION("""COMPUTED_VALUE"""),TRUE)</f>
        <v>1</v>
      </c>
      <c r="G18" s="1" t="b">
        <f>IFERROR(__xludf.DUMMYFUNCTION("""COMPUTED_VALUE"""),TRUE)</f>
        <v>1</v>
      </c>
      <c r="H18" s="1" t="b">
        <f>IFERROR(__xludf.DUMMYFUNCTION("""COMPUTED_VALUE"""),TRUE)</f>
        <v>1</v>
      </c>
      <c r="I18" s="1" t="b">
        <f>IFERROR(__xludf.DUMMYFUNCTION("""COMPUTED_VALUE"""),TRUE)</f>
        <v>1</v>
      </c>
      <c r="J18" s="1" t="b">
        <f>IFERROR(__xludf.DUMMYFUNCTION("""COMPUTED_VALUE"""),TRUE)</f>
        <v>1</v>
      </c>
      <c r="K18" s="1" t="b">
        <f>IFERROR(__xludf.DUMMYFUNCTION("""COMPUTED_VALUE"""),TRUE)</f>
        <v>1</v>
      </c>
      <c r="L18" s="1" t="b">
        <f>IFERROR(__xludf.DUMMYFUNCTION("""COMPUTED_VALUE"""),FALSE)</f>
        <v>0</v>
      </c>
      <c r="M18" s="1" t="b">
        <f>IFERROR(__xludf.DUMMYFUNCTION("""COMPUTED_VALUE"""),TRUE)</f>
        <v>1</v>
      </c>
    </row>
    <row r="19">
      <c r="A19" s="1" t="str">
        <f>IFERROR(__xludf.DUMMYFUNCTION("""COMPUTED_VALUE"""),"L-65391")</f>
        <v>L-65391</v>
      </c>
      <c r="B19" s="1" t="str">
        <f>IFERROR(__xludf.DUMMYFUNCTION("""COMPUTED_VALUE"""),"Valois")</f>
        <v>Valois</v>
      </c>
      <c r="C19" s="1" t="str">
        <f>IFERROR(__xludf.DUMMYFUNCTION("""COMPUTED_VALUE"""),"Glen")</f>
        <v>Glen</v>
      </c>
      <c r="D19" s="1" t="b">
        <f>IFERROR(__xludf.DUMMYFUNCTION("""COMPUTED_VALUE"""),TRUE)</f>
        <v>1</v>
      </c>
      <c r="E19" s="1" t="b">
        <f>IFERROR(__xludf.DUMMYFUNCTION("""COMPUTED_VALUE"""),TRUE)</f>
        <v>1</v>
      </c>
      <c r="F19" s="1" t="b">
        <f>IFERROR(__xludf.DUMMYFUNCTION("""COMPUTED_VALUE"""),TRUE)</f>
        <v>1</v>
      </c>
      <c r="G19" s="1" t="b">
        <f>IFERROR(__xludf.DUMMYFUNCTION("""COMPUTED_VALUE"""),TRUE)</f>
        <v>1</v>
      </c>
      <c r="H19" s="1" t="b">
        <f>IFERROR(__xludf.DUMMYFUNCTION("""COMPUTED_VALUE"""),TRUE)</f>
        <v>1</v>
      </c>
      <c r="I19" s="1" t="b">
        <f>IFERROR(__xludf.DUMMYFUNCTION("""COMPUTED_VALUE"""),TRUE)</f>
        <v>1</v>
      </c>
      <c r="J19" s="1" t="b">
        <f>IFERROR(__xludf.DUMMYFUNCTION("""COMPUTED_VALUE"""),TRUE)</f>
        <v>1</v>
      </c>
      <c r="K19" s="1" t="b">
        <f>IFERROR(__xludf.DUMMYFUNCTION("""COMPUTED_VALUE"""),TRUE)</f>
        <v>1</v>
      </c>
      <c r="L19" s="1" t="b">
        <f>IFERROR(__xludf.DUMMYFUNCTION("""COMPUTED_VALUE"""),TRUE)</f>
        <v>1</v>
      </c>
      <c r="M19" s="1" t="b">
        <f>IFERROR(__xludf.DUMMYFUNCTION("""COMPUTED_VALUE"""),TRUE)</f>
        <v>1</v>
      </c>
    </row>
    <row r="20">
      <c r="A20" s="1" t="str">
        <f>IFERROR(__xludf.DUMMYFUNCTION("""COMPUTED_VALUE"""),"L-65392")</f>
        <v>L-65392</v>
      </c>
      <c r="B20" s="1" t="str">
        <f>IFERROR(__xludf.DUMMYFUNCTION("""COMPUTED_VALUE"""),"Yeowell")</f>
        <v>Yeowell</v>
      </c>
      <c r="C20" s="1" t="str">
        <f>IFERROR(__xludf.DUMMYFUNCTION("""COMPUTED_VALUE"""),"Caryl")</f>
        <v>Caryl</v>
      </c>
      <c r="D20" s="1" t="b">
        <f>IFERROR(__xludf.DUMMYFUNCTION("""COMPUTED_VALUE"""),TRUE)</f>
        <v>1</v>
      </c>
      <c r="E20" s="1" t="b">
        <f>IFERROR(__xludf.DUMMYFUNCTION("""COMPUTED_VALUE"""),TRUE)</f>
        <v>1</v>
      </c>
      <c r="F20" s="1" t="b">
        <f>IFERROR(__xludf.DUMMYFUNCTION("""COMPUTED_VALUE"""),TRUE)</f>
        <v>1</v>
      </c>
      <c r="G20" s="1" t="b">
        <f>IFERROR(__xludf.DUMMYFUNCTION("""COMPUTED_VALUE"""),TRUE)</f>
        <v>1</v>
      </c>
      <c r="H20" s="1" t="b">
        <f>IFERROR(__xludf.DUMMYFUNCTION("""COMPUTED_VALUE"""),TRUE)</f>
        <v>1</v>
      </c>
      <c r="I20" s="1" t="b">
        <f>IFERROR(__xludf.DUMMYFUNCTION("""COMPUTED_VALUE"""),TRUE)</f>
        <v>1</v>
      </c>
      <c r="J20" s="1" t="b">
        <f>IFERROR(__xludf.DUMMYFUNCTION("""COMPUTED_VALUE"""),FALSE)</f>
        <v>0</v>
      </c>
      <c r="K20" s="1" t="b">
        <f>IFERROR(__xludf.DUMMYFUNCTION("""COMPUTED_VALUE"""),TRUE)</f>
        <v>1</v>
      </c>
      <c r="L20" s="1" t="b">
        <f>IFERROR(__xludf.DUMMYFUNCTION("""COMPUTED_VALUE"""),TRUE)</f>
        <v>1</v>
      </c>
      <c r="M20" s="1" t="b">
        <f>IFERROR(__xludf.DUMMYFUNCTION("""COMPUTED_VALUE"""),TRUE)</f>
        <v>1</v>
      </c>
    </row>
    <row r="21">
      <c r="A21" s="1" t="str">
        <f>IFERROR(__xludf.DUMMYFUNCTION("""COMPUTED_VALUE"""),"L-65393")</f>
        <v>L-65393</v>
      </c>
      <c r="B21" s="1" t="str">
        <f>IFERROR(__xludf.DUMMYFUNCTION("""COMPUTED_VALUE"""),"Killeley")</f>
        <v>Killeley</v>
      </c>
      <c r="C21" s="1" t="str">
        <f>IFERROR(__xludf.DUMMYFUNCTION("""COMPUTED_VALUE"""),"Tarah")</f>
        <v>Tarah</v>
      </c>
      <c r="D21" s="1" t="b">
        <f>IFERROR(__xludf.DUMMYFUNCTION("""COMPUTED_VALUE"""),TRUE)</f>
        <v>1</v>
      </c>
      <c r="E21" s="1" t="b">
        <f>IFERROR(__xludf.DUMMYFUNCTION("""COMPUTED_VALUE"""),TRUE)</f>
        <v>1</v>
      </c>
      <c r="F21" s="1" t="b">
        <f>IFERROR(__xludf.DUMMYFUNCTION("""COMPUTED_VALUE"""),FALSE)</f>
        <v>0</v>
      </c>
      <c r="G21" s="1" t="b">
        <f>IFERROR(__xludf.DUMMYFUNCTION("""COMPUTED_VALUE"""),TRUE)</f>
        <v>1</v>
      </c>
      <c r="H21" s="1" t="b">
        <f>IFERROR(__xludf.DUMMYFUNCTION("""COMPUTED_VALUE"""),TRUE)</f>
        <v>1</v>
      </c>
      <c r="I21" s="1" t="b">
        <f>IFERROR(__xludf.DUMMYFUNCTION("""COMPUTED_VALUE"""),FALSE)</f>
        <v>0</v>
      </c>
      <c r="J21" s="1" t="b">
        <f>IFERROR(__xludf.DUMMYFUNCTION("""COMPUTED_VALUE"""),TRUE)</f>
        <v>1</v>
      </c>
      <c r="K21" s="1" t="b">
        <f>IFERROR(__xludf.DUMMYFUNCTION("""COMPUTED_VALUE"""),TRUE)</f>
        <v>1</v>
      </c>
      <c r="L21" s="1" t="b">
        <f>IFERROR(__xludf.DUMMYFUNCTION("""COMPUTED_VALUE"""),TRUE)</f>
        <v>1</v>
      </c>
      <c r="M21" s="1" t="b">
        <f>IFERROR(__xludf.DUMMYFUNCTION("""COMPUTED_VALUE"""),TRUE)</f>
        <v>1</v>
      </c>
    </row>
    <row r="22">
      <c r="A22" s="1" t="str">
        <f>IFERROR(__xludf.DUMMYFUNCTION("""COMPUTED_VALUE"""),"L-65394")</f>
        <v>L-65394</v>
      </c>
      <c r="B22" s="1" t="str">
        <f>IFERROR(__xludf.DUMMYFUNCTION("""COMPUTED_VALUE"""),"Gatecliff")</f>
        <v>Gatecliff</v>
      </c>
      <c r="C22" s="1" t="str">
        <f>IFERROR(__xludf.DUMMYFUNCTION("""COMPUTED_VALUE"""),"Rianon")</f>
        <v>Rianon</v>
      </c>
      <c r="D22" s="1" t="b">
        <f>IFERROR(__xludf.DUMMYFUNCTION("""COMPUTED_VALUE"""),TRUE)</f>
        <v>1</v>
      </c>
      <c r="E22" s="1" t="b">
        <f>IFERROR(__xludf.DUMMYFUNCTION("""COMPUTED_VALUE"""),TRUE)</f>
        <v>1</v>
      </c>
      <c r="F22" s="1" t="b">
        <f>IFERROR(__xludf.DUMMYFUNCTION("""COMPUTED_VALUE"""),TRUE)</f>
        <v>1</v>
      </c>
      <c r="G22" s="1" t="b">
        <f>IFERROR(__xludf.DUMMYFUNCTION("""COMPUTED_VALUE"""),TRUE)</f>
        <v>1</v>
      </c>
      <c r="H22" s="1" t="b">
        <f>IFERROR(__xludf.DUMMYFUNCTION("""COMPUTED_VALUE"""),TRUE)</f>
        <v>1</v>
      </c>
      <c r="I22" s="1" t="b">
        <f>IFERROR(__xludf.DUMMYFUNCTION("""COMPUTED_VALUE"""),TRUE)</f>
        <v>1</v>
      </c>
      <c r="J22" s="1" t="b">
        <f>IFERROR(__xludf.DUMMYFUNCTION("""COMPUTED_VALUE"""),TRUE)</f>
        <v>1</v>
      </c>
      <c r="K22" s="1" t="b">
        <f>IFERROR(__xludf.DUMMYFUNCTION("""COMPUTED_VALUE"""),TRUE)</f>
        <v>1</v>
      </c>
      <c r="L22" s="1" t="b">
        <f>IFERROR(__xludf.DUMMYFUNCTION("""COMPUTED_VALUE"""),FALSE)</f>
        <v>0</v>
      </c>
      <c r="M22" s="1" t="b">
        <f>IFERROR(__xludf.DUMMYFUNCTION("""COMPUTED_VALUE"""),TRUE)</f>
        <v>1</v>
      </c>
    </row>
    <row r="23">
      <c r="A23" s="1" t="str">
        <f>IFERROR(__xludf.DUMMYFUNCTION("""COMPUTED_VALUE"""),"L-65395")</f>
        <v>L-65395</v>
      </c>
      <c r="B23" s="1" t="str">
        <f>IFERROR(__xludf.DUMMYFUNCTION("""COMPUTED_VALUE"""),"Cockney")</f>
        <v>Cockney</v>
      </c>
      <c r="C23" s="1" t="str">
        <f>IFERROR(__xludf.DUMMYFUNCTION("""COMPUTED_VALUE"""),"Annmarie")</f>
        <v>Annmarie</v>
      </c>
      <c r="D23" s="1" t="b">
        <f>IFERROR(__xludf.DUMMYFUNCTION("""COMPUTED_VALUE"""),TRUE)</f>
        <v>1</v>
      </c>
      <c r="E23" s="1" t="b">
        <f>IFERROR(__xludf.DUMMYFUNCTION("""COMPUTED_VALUE"""),TRUE)</f>
        <v>1</v>
      </c>
      <c r="F23" s="1" t="b">
        <f>IFERROR(__xludf.DUMMYFUNCTION("""COMPUTED_VALUE"""),TRUE)</f>
        <v>1</v>
      </c>
      <c r="G23" s="1" t="b">
        <f>IFERROR(__xludf.DUMMYFUNCTION("""COMPUTED_VALUE"""),TRUE)</f>
        <v>1</v>
      </c>
      <c r="H23" s="1" t="b">
        <f>IFERROR(__xludf.DUMMYFUNCTION("""COMPUTED_VALUE"""),TRUE)</f>
        <v>1</v>
      </c>
      <c r="I23" s="1" t="b">
        <f>IFERROR(__xludf.DUMMYFUNCTION("""COMPUTED_VALUE"""),TRUE)</f>
        <v>1</v>
      </c>
      <c r="J23" s="1" t="b">
        <f>IFERROR(__xludf.DUMMYFUNCTION("""COMPUTED_VALUE"""),TRUE)</f>
        <v>1</v>
      </c>
      <c r="K23" s="1" t="b">
        <f>IFERROR(__xludf.DUMMYFUNCTION("""COMPUTED_VALUE"""),TRUE)</f>
        <v>1</v>
      </c>
      <c r="L23" s="1" t="b">
        <f>IFERROR(__xludf.DUMMYFUNCTION("""COMPUTED_VALUE"""),FALSE)</f>
        <v>0</v>
      </c>
      <c r="M23" s="1" t="b">
        <f>IFERROR(__xludf.DUMMYFUNCTION("""COMPUTED_VALUE"""),TRUE)</f>
        <v>1</v>
      </c>
    </row>
    <row r="24">
      <c r="A24" s="1" t="str">
        <f>IFERROR(__xludf.DUMMYFUNCTION("""COMPUTED_VALUE"""),"L-65396")</f>
        <v>L-65396</v>
      </c>
      <c r="B24" s="1" t="str">
        <f>IFERROR(__xludf.DUMMYFUNCTION("""COMPUTED_VALUE"""),"Peacocke")</f>
        <v>Peacocke</v>
      </c>
      <c r="C24" s="1" t="str">
        <f>IFERROR(__xludf.DUMMYFUNCTION("""COMPUTED_VALUE"""),"Neysa")</f>
        <v>Neysa</v>
      </c>
      <c r="D24" s="1" t="b">
        <f>IFERROR(__xludf.DUMMYFUNCTION("""COMPUTED_VALUE"""),TRUE)</f>
        <v>1</v>
      </c>
      <c r="E24" s="1" t="b">
        <f>IFERROR(__xludf.DUMMYFUNCTION("""COMPUTED_VALUE"""),TRUE)</f>
        <v>1</v>
      </c>
      <c r="F24" s="1" t="b">
        <f>IFERROR(__xludf.DUMMYFUNCTION("""COMPUTED_VALUE"""),TRUE)</f>
        <v>1</v>
      </c>
      <c r="G24" s="1" t="b">
        <f>IFERROR(__xludf.DUMMYFUNCTION("""COMPUTED_VALUE"""),TRUE)</f>
        <v>1</v>
      </c>
      <c r="H24" s="1" t="b">
        <f>IFERROR(__xludf.DUMMYFUNCTION("""COMPUTED_VALUE"""),TRUE)</f>
        <v>1</v>
      </c>
      <c r="I24" s="1" t="b">
        <f>IFERROR(__xludf.DUMMYFUNCTION("""COMPUTED_VALUE"""),TRUE)</f>
        <v>1</v>
      </c>
      <c r="J24" s="1" t="b">
        <f>IFERROR(__xludf.DUMMYFUNCTION("""COMPUTED_VALUE"""),TRUE)</f>
        <v>1</v>
      </c>
      <c r="K24" s="1" t="b">
        <f>IFERROR(__xludf.DUMMYFUNCTION("""COMPUTED_VALUE"""),TRUE)</f>
        <v>1</v>
      </c>
      <c r="L24" s="1" t="b">
        <f>IFERROR(__xludf.DUMMYFUNCTION("""COMPUTED_VALUE"""),TRUE)</f>
        <v>1</v>
      </c>
      <c r="M24" s="1" t="b">
        <f>IFERROR(__xludf.DUMMYFUNCTION("""COMPUTED_VALUE"""),TRUE)</f>
        <v>1</v>
      </c>
    </row>
    <row r="25">
      <c r="A25" s="1" t="str">
        <f>IFERROR(__xludf.DUMMYFUNCTION("""COMPUTED_VALUE"""),"L-65397")</f>
        <v>L-65397</v>
      </c>
      <c r="B25" s="1" t="str">
        <f>IFERROR(__xludf.DUMMYFUNCTION("""COMPUTED_VALUE"""),"McIlwaine")</f>
        <v>McIlwaine</v>
      </c>
      <c r="C25" s="1" t="str">
        <f>IFERROR(__xludf.DUMMYFUNCTION("""COMPUTED_VALUE"""),"Caro")</f>
        <v>Caro</v>
      </c>
      <c r="D25" s="1" t="b">
        <f>IFERROR(__xludf.DUMMYFUNCTION("""COMPUTED_VALUE"""),TRUE)</f>
        <v>1</v>
      </c>
      <c r="E25" s="1" t="b">
        <f>IFERROR(__xludf.DUMMYFUNCTION("""COMPUTED_VALUE"""),TRUE)</f>
        <v>1</v>
      </c>
      <c r="F25" s="1" t="b">
        <f>IFERROR(__xludf.DUMMYFUNCTION("""COMPUTED_VALUE"""),TRUE)</f>
        <v>1</v>
      </c>
      <c r="G25" s="1" t="b">
        <f>IFERROR(__xludf.DUMMYFUNCTION("""COMPUTED_VALUE"""),TRUE)</f>
        <v>1</v>
      </c>
      <c r="H25" s="1" t="b">
        <f>IFERROR(__xludf.DUMMYFUNCTION("""COMPUTED_VALUE"""),TRUE)</f>
        <v>1</v>
      </c>
      <c r="I25" s="1" t="b">
        <f>IFERROR(__xludf.DUMMYFUNCTION("""COMPUTED_VALUE"""),FALSE)</f>
        <v>0</v>
      </c>
      <c r="J25" s="1" t="b">
        <f>IFERROR(__xludf.DUMMYFUNCTION("""COMPUTED_VALUE"""),TRUE)</f>
        <v>1</v>
      </c>
      <c r="K25" s="1" t="b">
        <f>IFERROR(__xludf.DUMMYFUNCTION("""COMPUTED_VALUE"""),TRUE)</f>
        <v>1</v>
      </c>
      <c r="L25" s="1" t="b">
        <f>IFERROR(__xludf.DUMMYFUNCTION("""COMPUTED_VALUE"""),FALSE)</f>
        <v>0</v>
      </c>
      <c r="M25" s="1" t="b">
        <f>IFERROR(__xludf.DUMMYFUNCTION("""COMPUTED_VALUE"""),TRUE)</f>
        <v>1</v>
      </c>
    </row>
    <row r="26">
      <c r="A26" s="1" t="str">
        <f>IFERROR(__xludf.DUMMYFUNCTION("""COMPUTED_VALUE"""),"L-65398")</f>
        <v>L-65398</v>
      </c>
      <c r="B26" s="1" t="str">
        <f>IFERROR(__xludf.DUMMYFUNCTION("""COMPUTED_VALUE"""),"Milesop")</f>
        <v>Milesop</v>
      </c>
      <c r="C26" s="1" t="str">
        <f>IFERROR(__xludf.DUMMYFUNCTION("""COMPUTED_VALUE"""),"Wernher")</f>
        <v>Wernher</v>
      </c>
      <c r="D26" s="1" t="b">
        <f>IFERROR(__xludf.DUMMYFUNCTION("""COMPUTED_VALUE"""),TRUE)</f>
        <v>1</v>
      </c>
      <c r="E26" s="1" t="b">
        <f>IFERROR(__xludf.DUMMYFUNCTION("""COMPUTED_VALUE"""),TRUE)</f>
        <v>1</v>
      </c>
      <c r="F26" s="1" t="b">
        <f>IFERROR(__xludf.DUMMYFUNCTION("""COMPUTED_VALUE"""),FALSE)</f>
        <v>0</v>
      </c>
      <c r="G26" s="1" t="b">
        <f>IFERROR(__xludf.DUMMYFUNCTION("""COMPUTED_VALUE"""),TRUE)</f>
        <v>1</v>
      </c>
      <c r="H26" s="1" t="b">
        <f>IFERROR(__xludf.DUMMYFUNCTION("""COMPUTED_VALUE"""),TRUE)</f>
        <v>1</v>
      </c>
      <c r="I26" s="1" t="b">
        <f>IFERROR(__xludf.DUMMYFUNCTION("""COMPUTED_VALUE"""),TRUE)</f>
        <v>1</v>
      </c>
      <c r="J26" s="1" t="b">
        <f>IFERROR(__xludf.DUMMYFUNCTION("""COMPUTED_VALUE"""),TRUE)</f>
        <v>1</v>
      </c>
      <c r="K26" s="1" t="b">
        <f>IFERROR(__xludf.DUMMYFUNCTION("""COMPUTED_VALUE"""),TRUE)</f>
        <v>1</v>
      </c>
      <c r="L26" s="1" t="b">
        <f>IFERROR(__xludf.DUMMYFUNCTION("""COMPUTED_VALUE"""),TRUE)</f>
        <v>1</v>
      </c>
      <c r="M26" s="1" t="b">
        <f>IFERROR(__xludf.DUMMYFUNCTION("""COMPUTED_VALUE"""),TRUE)</f>
        <v>1</v>
      </c>
    </row>
    <row r="27">
      <c r="A27" s="1" t="str">
        <f>IFERROR(__xludf.DUMMYFUNCTION("""COMPUTED_VALUE"""),"L-65399")</f>
        <v>L-65399</v>
      </c>
      <c r="B27" s="1" t="str">
        <f>IFERROR(__xludf.DUMMYFUNCTION("""COMPUTED_VALUE"""),"Hutton")</f>
        <v>Hutton</v>
      </c>
      <c r="C27" s="1" t="str">
        <f>IFERROR(__xludf.DUMMYFUNCTION("""COMPUTED_VALUE"""),"Maryann")</f>
        <v>Maryann</v>
      </c>
      <c r="D27" s="1" t="b">
        <f>IFERROR(__xludf.DUMMYFUNCTION("""COMPUTED_VALUE"""),TRUE)</f>
        <v>1</v>
      </c>
      <c r="E27" s="1" t="b">
        <f>IFERROR(__xludf.DUMMYFUNCTION("""COMPUTED_VALUE"""),FALSE)</f>
        <v>0</v>
      </c>
      <c r="F27" s="1" t="b">
        <f>IFERROR(__xludf.DUMMYFUNCTION("""COMPUTED_VALUE"""),TRUE)</f>
        <v>1</v>
      </c>
      <c r="G27" s="1" t="b">
        <f>IFERROR(__xludf.DUMMYFUNCTION("""COMPUTED_VALUE"""),TRUE)</f>
        <v>1</v>
      </c>
      <c r="H27" s="1" t="b">
        <f>IFERROR(__xludf.DUMMYFUNCTION("""COMPUTED_VALUE"""),TRUE)</f>
        <v>1</v>
      </c>
      <c r="I27" s="1" t="b">
        <f>IFERROR(__xludf.DUMMYFUNCTION("""COMPUTED_VALUE"""),TRUE)</f>
        <v>1</v>
      </c>
      <c r="J27" s="1" t="b">
        <f>IFERROR(__xludf.DUMMYFUNCTION("""COMPUTED_VALUE"""),TRUE)</f>
        <v>1</v>
      </c>
      <c r="K27" s="1" t="b">
        <f>IFERROR(__xludf.DUMMYFUNCTION("""COMPUTED_VALUE"""),TRUE)</f>
        <v>1</v>
      </c>
      <c r="L27" s="1" t="b">
        <f>IFERROR(__xludf.DUMMYFUNCTION("""COMPUTED_VALUE"""),FALSE)</f>
        <v>0</v>
      </c>
      <c r="M27" s="1" t="b">
        <f>IFERROR(__xludf.DUMMYFUNCTION("""COMPUTED_VALUE"""),TRUE)</f>
        <v>1</v>
      </c>
    </row>
    <row r="28">
      <c r="A28" s="1" t="str">
        <f>IFERROR(__xludf.DUMMYFUNCTION("""COMPUTED_VALUE"""),"L-65400")</f>
        <v>L-65400</v>
      </c>
      <c r="B28" s="1" t="str">
        <f>IFERROR(__xludf.DUMMYFUNCTION("""COMPUTED_VALUE"""),"Lewington")</f>
        <v>Lewington</v>
      </c>
      <c r="C28" s="1" t="str">
        <f>IFERROR(__xludf.DUMMYFUNCTION("""COMPUTED_VALUE"""),"Nadiya")</f>
        <v>Nadiya</v>
      </c>
      <c r="D28" s="1" t="b">
        <f>IFERROR(__xludf.DUMMYFUNCTION("""COMPUTED_VALUE"""),TRUE)</f>
        <v>1</v>
      </c>
      <c r="E28" s="1" t="b">
        <f>IFERROR(__xludf.DUMMYFUNCTION("""COMPUTED_VALUE"""),TRUE)</f>
        <v>1</v>
      </c>
      <c r="F28" s="1" t="b">
        <f>IFERROR(__xludf.DUMMYFUNCTION("""COMPUTED_VALUE"""),TRUE)</f>
        <v>1</v>
      </c>
      <c r="G28" s="1" t="b">
        <f>IFERROR(__xludf.DUMMYFUNCTION("""COMPUTED_VALUE"""),TRUE)</f>
        <v>1</v>
      </c>
      <c r="H28" s="1" t="b">
        <f>IFERROR(__xludf.DUMMYFUNCTION("""COMPUTED_VALUE"""),TRUE)</f>
        <v>1</v>
      </c>
      <c r="I28" s="1" t="b">
        <f>IFERROR(__xludf.DUMMYFUNCTION("""COMPUTED_VALUE"""),TRUE)</f>
        <v>1</v>
      </c>
      <c r="J28" s="1" t="b">
        <f>IFERROR(__xludf.DUMMYFUNCTION("""COMPUTED_VALUE"""),TRUE)</f>
        <v>1</v>
      </c>
      <c r="K28" s="1" t="b">
        <f>IFERROR(__xludf.DUMMYFUNCTION("""COMPUTED_VALUE"""),TRUE)</f>
        <v>1</v>
      </c>
      <c r="L28" s="1" t="b">
        <f>IFERROR(__xludf.DUMMYFUNCTION("""COMPUTED_VALUE"""),FALSE)</f>
        <v>0</v>
      </c>
      <c r="M28" s="1" t="b">
        <f>IFERROR(__xludf.DUMMYFUNCTION("""COMPUTED_VALUE"""),TRUE)</f>
        <v>1</v>
      </c>
    </row>
    <row r="29">
      <c r="A29" s="1" t="str">
        <f>IFERROR(__xludf.DUMMYFUNCTION("""COMPUTED_VALUE"""),"L-65401")</f>
        <v>L-65401</v>
      </c>
      <c r="B29" s="1" t="str">
        <f>IFERROR(__xludf.DUMMYFUNCTION("""COMPUTED_VALUE"""),"Iannuzzi")</f>
        <v>Iannuzzi</v>
      </c>
      <c r="C29" s="1" t="str">
        <f>IFERROR(__xludf.DUMMYFUNCTION("""COMPUTED_VALUE"""),"Mada")</f>
        <v>Mada</v>
      </c>
      <c r="D29" s="1" t="b">
        <f>IFERROR(__xludf.DUMMYFUNCTION("""COMPUTED_VALUE"""),TRUE)</f>
        <v>1</v>
      </c>
      <c r="E29" s="1" t="b">
        <f>IFERROR(__xludf.DUMMYFUNCTION("""COMPUTED_VALUE"""),FALSE)</f>
        <v>0</v>
      </c>
      <c r="F29" s="1" t="b">
        <f>IFERROR(__xludf.DUMMYFUNCTION("""COMPUTED_VALUE"""),TRUE)</f>
        <v>1</v>
      </c>
      <c r="G29" s="1" t="b">
        <f>IFERROR(__xludf.DUMMYFUNCTION("""COMPUTED_VALUE"""),TRUE)</f>
        <v>1</v>
      </c>
      <c r="H29" s="1" t="b">
        <f>IFERROR(__xludf.DUMMYFUNCTION("""COMPUTED_VALUE"""),TRUE)</f>
        <v>1</v>
      </c>
      <c r="I29" s="1" t="b">
        <f>IFERROR(__xludf.DUMMYFUNCTION("""COMPUTED_VALUE"""),TRUE)</f>
        <v>1</v>
      </c>
      <c r="J29" s="1" t="b">
        <f>IFERROR(__xludf.DUMMYFUNCTION("""COMPUTED_VALUE"""),FALSE)</f>
        <v>0</v>
      </c>
      <c r="K29" s="1" t="b">
        <f>IFERROR(__xludf.DUMMYFUNCTION("""COMPUTED_VALUE"""),TRUE)</f>
        <v>1</v>
      </c>
      <c r="L29" s="1" t="b">
        <f>IFERROR(__xludf.DUMMYFUNCTION("""COMPUTED_VALUE"""),TRUE)</f>
        <v>1</v>
      </c>
      <c r="M29" s="1" t="b">
        <f>IFERROR(__xludf.DUMMYFUNCTION("""COMPUTED_VALUE"""),TRUE)</f>
        <v>1</v>
      </c>
    </row>
    <row r="30">
      <c r="A30" s="1" t="str">
        <f>IFERROR(__xludf.DUMMYFUNCTION("""COMPUTED_VALUE"""),"L-65402")</f>
        <v>L-65402</v>
      </c>
      <c r="B30" s="1" t="str">
        <f>IFERROR(__xludf.DUMMYFUNCTION("""COMPUTED_VALUE"""),"Kettlestringes")</f>
        <v>Kettlestringes</v>
      </c>
      <c r="C30" s="1" t="str">
        <f>IFERROR(__xludf.DUMMYFUNCTION("""COMPUTED_VALUE"""),"Rene")</f>
        <v>Rene</v>
      </c>
      <c r="D30" s="1" t="b">
        <f>IFERROR(__xludf.DUMMYFUNCTION("""COMPUTED_VALUE"""),TRUE)</f>
        <v>1</v>
      </c>
      <c r="E30" s="1" t="b">
        <f>IFERROR(__xludf.DUMMYFUNCTION("""COMPUTED_VALUE"""),TRUE)</f>
        <v>1</v>
      </c>
      <c r="F30" s="1" t="b">
        <f>IFERROR(__xludf.DUMMYFUNCTION("""COMPUTED_VALUE"""),TRUE)</f>
        <v>1</v>
      </c>
      <c r="G30" s="1" t="b">
        <f>IFERROR(__xludf.DUMMYFUNCTION("""COMPUTED_VALUE"""),TRUE)</f>
        <v>1</v>
      </c>
      <c r="H30" s="1" t="b">
        <f>IFERROR(__xludf.DUMMYFUNCTION("""COMPUTED_VALUE"""),TRUE)</f>
        <v>1</v>
      </c>
      <c r="I30" s="1" t="b">
        <f>IFERROR(__xludf.DUMMYFUNCTION("""COMPUTED_VALUE"""),TRUE)</f>
        <v>1</v>
      </c>
      <c r="J30" s="1" t="b">
        <f>IFERROR(__xludf.DUMMYFUNCTION("""COMPUTED_VALUE"""),TRUE)</f>
        <v>1</v>
      </c>
      <c r="K30" s="1" t="b">
        <f>IFERROR(__xludf.DUMMYFUNCTION("""COMPUTED_VALUE"""),FALSE)</f>
        <v>0</v>
      </c>
      <c r="L30" s="1" t="b">
        <f>IFERROR(__xludf.DUMMYFUNCTION("""COMPUTED_VALUE"""),TRUE)</f>
        <v>1</v>
      </c>
      <c r="M30" s="1" t="b">
        <f>IFERROR(__xludf.DUMMYFUNCTION("""COMPUTED_VALUE"""),TRUE)</f>
        <v>1</v>
      </c>
    </row>
    <row r="31">
      <c r="A31" s="1" t="str">
        <f>IFERROR(__xludf.DUMMYFUNCTION("""COMPUTED_VALUE"""),"L-65403")</f>
        <v>L-65403</v>
      </c>
      <c r="B31" s="1" t="str">
        <f>IFERROR(__xludf.DUMMYFUNCTION("""COMPUTED_VALUE"""),"Ceillier")</f>
        <v>Ceillier</v>
      </c>
      <c r="C31" s="1" t="str">
        <f>IFERROR(__xludf.DUMMYFUNCTION("""COMPUTED_VALUE"""),"Belva")</f>
        <v>Belva</v>
      </c>
      <c r="D31" s="1" t="b">
        <f>IFERROR(__xludf.DUMMYFUNCTION("""COMPUTED_VALUE"""),TRUE)</f>
        <v>1</v>
      </c>
      <c r="E31" s="1" t="b">
        <f>IFERROR(__xludf.DUMMYFUNCTION("""COMPUTED_VALUE"""),TRUE)</f>
        <v>1</v>
      </c>
      <c r="F31" s="1" t="b">
        <f>IFERROR(__xludf.DUMMYFUNCTION("""COMPUTED_VALUE"""),TRUE)</f>
        <v>1</v>
      </c>
      <c r="G31" s="1" t="b">
        <f>IFERROR(__xludf.DUMMYFUNCTION("""COMPUTED_VALUE"""),TRUE)</f>
        <v>1</v>
      </c>
      <c r="H31" s="1" t="b">
        <f>IFERROR(__xludf.DUMMYFUNCTION("""COMPUTED_VALUE"""),TRUE)</f>
        <v>1</v>
      </c>
      <c r="I31" s="1" t="b">
        <f>IFERROR(__xludf.DUMMYFUNCTION("""COMPUTED_VALUE"""),TRUE)</f>
        <v>1</v>
      </c>
      <c r="J31" s="1" t="b">
        <f>IFERROR(__xludf.DUMMYFUNCTION("""COMPUTED_VALUE"""),TRUE)</f>
        <v>1</v>
      </c>
      <c r="K31" s="1" t="b">
        <f>IFERROR(__xludf.DUMMYFUNCTION("""COMPUTED_VALUE"""),TRUE)</f>
        <v>1</v>
      </c>
      <c r="L31" s="1" t="b">
        <f>IFERROR(__xludf.DUMMYFUNCTION("""COMPUTED_VALUE"""),TRUE)</f>
        <v>1</v>
      </c>
      <c r="M31" s="1" t="b">
        <f>IFERROR(__xludf.DUMMYFUNCTION("""COMPUTED_VALUE"""),TRUE)</f>
        <v>1</v>
      </c>
    </row>
    <row r="32">
      <c r="A32" s="1" t="str">
        <f>IFERROR(__xludf.DUMMYFUNCTION("""COMPUTED_VALUE"""),"L-65404")</f>
        <v>L-65404</v>
      </c>
      <c r="B32" s="1" t="str">
        <f>IFERROR(__xludf.DUMMYFUNCTION("""COMPUTED_VALUE"""),"Cow")</f>
        <v>Cow</v>
      </c>
      <c r="C32" s="1" t="str">
        <f>IFERROR(__xludf.DUMMYFUNCTION("""COMPUTED_VALUE"""),"Bibbye")</f>
        <v>Bibbye</v>
      </c>
      <c r="D32" s="1" t="b">
        <f>IFERROR(__xludf.DUMMYFUNCTION("""COMPUTED_VALUE"""),TRUE)</f>
        <v>1</v>
      </c>
      <c r="E32" s="1" t="b">
        <f>IFERROR(__xludf.DUMMYFUNCTION("""COMPUTED_VALUE"""),TRUE)</f>
        <v>1</v>
      </c>
      <c r="F32" s="1" t="b">
        <f>IFERROR(__xludf.DUMMYFUNCTION("""COMPUTED_VALUE"""),TRUE)</f>
        <v>1</v>
      </c>
      <c r="G32" s="1" t="b">
        <f>IFERROR(__xludf.DUMMYFUNCTION("""COMPUTED_VALUE"""),TRUE)</f>
        <v>1</v>
      </c>
      <c r="H32" s="1" t="b">
        <f>IFERROR(__xludf.DUMMYFUNCTION("""COMPUTED_VALUE"""),TRUE)</f>
        <v>1</v>
      </c>
      <c r="I32" s="1" t="b">
        <f>IFERROR(__xludf.DUMMYFUNCTION("""COMPUTED_VALUE"""),TRUE)</f>
        <v>1</v>
      </c>
      <c r="J32" s="1" t="b">
        <f>IFERROR(__xludf.DUMMYFUNCTION("""COMPUTED_VALUE"""),TRUE)</f>
        <v>1</v>
      </c>
      <c r="K32" s="1" t="b">
        <f>IFERROR(__xludf.DUMMYFUNCTION("""COMPUTED_VALUE"""),TRUE)</f>
        <v>1</v>
      </c>
      <c r="L32" s="1" t="b">
        <f>IFERROR(__xludf.DUMMYFUNCTION("""COMPUTED_VALUE"""),TRUE)</f>
        <v>1</v>
      </c>
      <c r="M32" s="1" t="b">
        <f>IFERROR(__xludf.DUMMYFUNCTION("""COMPUTED_VALUE"""),TRUE)</f>
        <v>1</v>
      </c>
    </row>
    <row r="33">
      <c r="A33" s="1" t="str">
        <f>IFERROR(__xludf.DUMMYFUNCTION("""COMPUTED_VALUE"""),"L-65405")</f>
        <v>L-65405</v>
      </c>
      <c r="B33" s="1" t="str">
        <f>IFERROR(__xludf.DUMMYFUNCTION("""COMPUTED_VALUE"""),"Gadesby")</f>
        <v>Gadesby</v>
      </c>
      <c r="C33" s="1" t="str">
        <f>IFERROR(__xludf.DUMMYFUNCTION("""COMPUTED_VALUE"""),"Minta")</f>
        <v>Minta</v>
      </c>
      <c r="D33" s="1" t="b">
        <f>IFERROR(__xludf.DUMMYFUNCTION("""COMPUTED_VALUE"""),TRUE)</f>
        <v>1</v>
      </c>
      <c r="E33" s="1" t="b">
        <f>IFERROR(__xludf.DUMMYFUNCTION("""COMPUTED_VALUE"""),TRUE)</f>
        <v>1</v>
      </c>
      <c r="F33" s="1" t="b">
        <f>IFERROR(__xludf.DUMMYFUNCTION("""COMPUTED_VALUE"""),TRUE)</f>
        <v>1</v>
      </c>
      <c r="G33" s="1" t="b">
        <f>IFERROR(__xludf.DUMMYFUNCTION("""COMPUTED_VALUE"""),TRUE)</f>
        <v>1</v>
      </c>
      <c r="H33" s="1" t="b">
        <f>IFERROR(__xludf.DUMMYFUNCTION("""COMPUTED_VALUE"""),TRUE)</f>
        <v>1</v>
      </c>
      <c r="I33" s="1" t="b">
        <f>IFERROR(__xludf.DUMMYFUNCTION("""COMPUTED_VALUE"""),TRUE)</f>
        <v>1</v>
      </c>
      <c r="J33" s="1" t="b">
        <f>IFERROR(__xludf.DUMMYFUNCTION("""COMPUTED_VALUE"""),TRUE)</f>
        <v>1</v>
      </c>
      <c r="K33" s="1" t="b">
        <f>IFERROR(__xludf.DUMMYFUNCTION("""COMPUTED_VALUE"""),TRUE)</f>
        <v>1</v>
      </c>
      <c r="L33" s="1" t="b">
        <f>IFERROR(__xludf.DUMMYFUNCTION("""COMPUTED_VALUE"""),FALSE)</f>
        <v>0</v>
      </c>
      <c r="M33" s="1" t="b">
        <f>IFERROR(__xludf.DUMMYFUNCTION("""COMPUTED_VALUE"""),TRUE)</f>
        <v>1</v>
      </c>
    </row>
    <row r="34">
      <c r="A34" s="1" t="str">
        <f>IFERROR(__xludf.DUMMYFUNCTION("""COMPUTED_VALUE"""),"L-65406")</f>
        <v>L-65406</v>
      </c>
      <c r="B34" s="1" t="str">
        <f>IFERROR(__xludf.DUMMYFUNCTION("""COMPUTED_VALUE"""),"Hurford")</f>
        <v>Hurford</v>
      </c>
      <c r="C34" s="1" t="str">
        <f>IFERROR(__xludf.DUMMYFUNCTION("""COMPUTED_VALUE"""),"Aeriela")</f>
        <v>Aeriela</v>
      </c>
      <c r="D34" s="1" t="b">
        <f>IFERROR(__xludf.DUMMYFUNCTION("""COMPUTED_VALUE"""),TRUE)</f>
        <v>1</v>
      </c>
      <c r="E34" s="1" t="b">
        <f>IFERROR(__xludf.DUMMYFUNCTION("""COMPUTED_VALUE"""),FALSE)</f>
        <v>0</v>
      </c>
      <c r="F34" s="1" t="b">
        <f>IFERROR(__xludf.DUMMYFUNCTION("""COMPUTED_VALUE"""),TRUE)</f>
        <v>1</v>
      </c>
      <c r="G34" s="1" t="b">
        <f>IFERROR(__xludf.DUMMYFUNCTION("""COMPUTED_VALUE"""),TRUE)</f>
        <v>1</v>
      </c>
      <c r="H34" s="1" t="b">
        <f>IFERROR(__xludf.DUMMYFUNCTION("""COMPUTED_VALUE"""),FALSE)</f>
        <v>0</v>
      </c>
      <c r="I34" s="1" t="b">
        <f>IFERROR(__xludf.DUMMYFUNCTION("""COMPUTED_VALUE"""),TRUE)</f>
        <v>1</v>
      </c>
      <c r="J34" s="1" t="b">
        <f>IFERROR(__xludf.DUMMYFUNCTION("""COMPUTED_VALUE"""),TRUE)</f>
        <v>1</v>
      </c>
      <c r="K34" s="1" t="b">
        <f>IFERROR(__xludf.DUMMYFUNCTION("""COMPUTED_VALUE"""),TRUE)</f>
        <v>1</v>
      </c>
      <c r="L34" s="1" t="b">
        <f>IFERROR(__xludf.DUMMYFUNCTION("""COMPUTED_VALUE"""),TRUE)</f>
        <v>1</v>
      </c>
      <c r="M34" s="1" t="b">
        <f>IFERROR(__xludf.DUMMYFUNCTION("""COMPUTED_VALUE"""),TRUE)</f>
        <v>1</v>
      </c>
    </row>
    <row r="35">
      <c r="A35" s="1" t="str">
        <f>IFERROR(__xludf.DUMMYFUNCTION("""COMPUTED_VALUE"""),"L-65407")</f>
        <v>L-65407</v>
      </c>
      <c r="B35" s="1" t="str">
        <f>IFERROR(__xludf.DUMMYFUNCTION("""COMPUTED_VALUE"""),"Toor")</f>
        <v>Toor</v>
      </c>
      <c r="C35" s="1" t="str">
        <f>IFERROR(__xludf.DUMMYFUNCTION("""COMPUTED_VALUE"""),"Nikolaos")</f>
        <v>Nikolaos</v>
      </c>
      <c r="D35" s="1" t="b">
        <f>IFERROR(__xludf.DUMMYFUNCTION("""COMPUTED_VALUE"""),TRUE)</f>
        <v>1</v>
      </c>
      <c r="E35" s="1" t="b">
        <f>IFERROR(__xludf.DUMMYFUNCTION("""COMPUTED_VALUE"""),TRUE)</f>
        <v>1</v>
      </c>
      <c r="F35" s="1" t="b">
        <f>IFERROR(__xludf.DUMMYFUNCTION("""COMPUTED_VALUE"""),TRUE)</f>
        <v>1</v>
      </c>
      <c r="G35" s="1" t="b">
        <f>IFERROR(__xludf.DUMMYFUNCTION("""COMPUTED_VALUE"""),TRUE)</f>
        <v>1</v>
      </c>
      <c r="H35" s="1" t="b">
        <f>IFERROR(__xludf.DUMMYFUNCTION("""COMPUTED_VALUE"""),TRUE)</f>
        <v>1</v>
      </c>
      <c r="I35" s="1" t="b">
        <f>IFERROR(__xludf.DUMMYFUNCTION("""COMPUTED_VALUE"""),TRUE)</f>
        <v>1</v>
      </c>
      <c r="J35" s="1" t="b">
        <f>IFERROR(__xludf.DUMMYFUNCTION("""COMPUTED_VALUE"""),TRUE)</f>
        <v>1</v>
      </c>
      <c r="K35" s="1" t="b">
        <f>IFERROR(__xludf.DUMMYFUNCTION("""COMPUTED_VALUE"""),TRUE)</f>
        <v>1</v>
      </c>
      <c r="L35" s="1" t="b">
        <f>IFERROR(__xludf.DUMMYFUNCTION("""COMPUTED_VALUE"""),TRUE)</f>
        <v>1</v>
      </c>
      <c r="M35" s="1" t="b">
        <f>IFERROR(__xludf.DUMMYFUNCTION("""COMPUTED_VALUE"""),TRUE)</f>
        <v>1</v>
      </c>
    </row>
    <row r="36">
      <c r="A36" s="1" t="str">
        <f>IFERROR(__xludf.DUMMYFUNCTION("""COMPUTED_VALUE"""),"L-65408")</f>
        <v>L-65408</v>
      </c>
      <c r="B36" s="1" t="str">
        <f>IFERROR(__xludf.DUMMYFUNCTION("""COMPUTED_VALUE"""),"Saiz")</f>
        <v>Saiz</v>
      </c>
      <c r="C36" s="1" t="str">
        <f>IFERROR(__xludf.DUMMYFUNCTION("""COMPUTED_VALUE"""),"Mort")</f>
        <v>Mort</v>
      </c>
      <c r="D36" s="1" t="b">
        <f>IFERROR(__xludf.DUMMYFUNCTION("""COMPUTED_VALUE"""),TRUE)</f>
        <v>1</v>
      </c>
      <c r="E36" s="1" t="b">
        <f>IFERROR(__xludf.DUMMYFUNCTION("""COMPUTED_VALUE"""),TRUE)</f>
        <v>1</v>
      </c>
      <c r="F36" s="1" t="b">
        <f>IFERROR(__xludf.DUMMYFUNCTION("""COMPUTED_VALUE"""),TRUE)</f>
        <v>1</v>
      </c>
      <c r="G36" s="1" t="b">
        <f>IFERROR(__xludf.DUMMYFUNCTION("""COMPUTED_VALUE"""),TRUE)</f>
        <v>1</v>
      </c>
      <c r="H36" s="1" t="b">
        <f>IFERROR(__xludf.DUMMYFUNCTION("""COMPUTED_VALUE"""),TRUE)</f>
        <v>1</v>
      </c>
      <c r="I36" s="1" t="b">
        <f>IFERROR(__xludf.DUMMYFUNCTION("""COMPUTED_VALUE"""),TRUE)</f>
        <v>1</v>
      </c>
      <c r="J36" s="1" t="b">
        <f>IFERROR(__xludf.DUMMYFUNCTION("""COMPUTED_VALUE"""),TRUE)</f>
        <v>1</v>
      </c>
      <c r="K36" s="1" t="b">
        <f>IFERROR(__xludf.DUMMYFUNCTION("""COMPUTED_VALUE"""),TRUE)</f>
        <v>1</v>
      </c>
      <c r="L36" s="1" t="b">
        <f>IFERROR(__xludf.DUMMYFUNCTION("""COMPUTED_VALUE"""),TRUE)</f>
        <v>1</v>
      </c>
      <c r="M36" s="1" t="b">
        <f>IFERROR(__xludf.DUMMYFUNCTION("""COMPUTED_VALUE"""),TRUE)</f>
        <v>1</v>
      </c>
    </row>
  </sheetData>
  <dataValidations>
    <dataValidation type="list" allowBlank="1" showErrorMessage="1" sqref="B1">
      <formula1>comisiones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88"/>
    <col customWidth="1" min="3" max="3" width="8.75"/>
    <col customWidth="1" min="4" max="5" width="5.63"/>
    <col customWidth="1" min="6" max="6" width="6.5"/>
    <col customWidth="1" min="7" max="7" width="12.38"/>
  </cols>
  <sheetData>
    <row r="1">
      <c r="A1" s="8" t="s">
        <v>15</v>
      </c>
      <c r="B1" s="9" t="s">
        <v>26</v>
      </c>
      <c r="C1" s="2"/>
      <c r="D1" s="2"/>
      <c r="E1" s="2"/>
      <c r="F1" s="2"/>
      <c r="G1" s="2"/>
    </row>
    <row r="2">
      <c r="A2" s="10" t="s">
        <v>17</v>
      </c>
      <c r="B2" s="11" t="str">
        <f t="array" ref="B2">XLOOKUP(B1,comisiones,instructores)</f>
        <v>Daniel Porth</v>
      </c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1" t="s">
        <v>27</v>
      </c>
      <c r="H3" s="22">
        <v>6.0</v>
      </c>
    </row>
    <row r="4">
      <c r="A4" s="23" t="s">
        <v>23</v>
      </c>
      <c r="B4" s="23" t="s">
        <v>24</v>
      </c>
      <c r="C4" s="23" t="s">
        <v>25</v>
      </c>
      <c r="D4" s="23" t="s">
        <v>12</v>
      </c>
      <c r="E4" s="23" t="s">
        <v>13</v>
      </c>
      <c r="F4" s="23" t="s">
        <v>14</v>
      </c>
      <c r="G4" s="23" t="s">
        <v>28</v>
      </c>
    </row>
    <row r="5">
      <c r="A5" s="1" t="str">
        <f>IFERROR(__xludf.DUMMYFUNCTION("FILTER(QUERY(data,""SELECT C,D,E,R,S,T""),comisiones = B1)"),"L-65501")</f>
        <v>L-65501</v>
      </c>
      <c r="B5" s="1" t="str">
        <f>IFERROR(__xludf.DUMMYFUNCTION("""COMPUTED_VALUE"""),"Sheed")</f>
        <v>Sheed</v>
      </c>
      <c r="C5" s="1" t="str">
        <f>IFERROR(__xludf.DUMMYFUNCTION("""COMPUTED_VALUE"""),"Heywood")</f>
        <v>Heywood</v>
      </c>
      <c r="D5" s="1">
        <f>IFERROR(__xludf.DUMMYFUNCTION("""COMPUTED_VALUE"""),9.0)</f>
        <v>9</v>
      </c>
      <c r="E5" s="1">
        <f>IFERROR(__xludf.DUMMYFUNCTION("""COMPUTED_VALUE"""),9.0)</f>
        <v>9</v>
      </c>
      <c r="F5" s="1">
        <f>IFERROR(__xludf.DUMMYFUNCTION("""COMPUTED_VALUE"""),9.0)</f>
        <v>9</v>
      </c>
      <c r="G5" s="1" t="b">
        <f t="shared" ref="G5:G34" si="1">OR(D5 &lt;6,E5 &lt;6,F5 &lt;6)</f>
        <v>0</v>
      </c>
      <c r="H5" s="1" t="str">
        <f>IF(D5&lt;H1,"E1","")</f>
        <v/>
      </c>
      <c r="I5" s="1" t="str">
        <f t="shared" ref="I5:I34" si="2">IF(E5&lt;6,"E2","")</f>
        <v/>
      </c>
      <c r="J5" s="1" t="str">
        <f t="shared" ref="J5:J34" si="3">IF(F5&lt;6,"E3","")</f>
        <v/>
      </c>
      <c r="K5" s="1" t="str">
        <f t="shared" ref="K5:K34" si="4">CONCAT(H5,CONCAT(I5,J5))</f>
        <v/>
      </c>
    </row>
    <row r="6">
      <c r="A6" s="1" t="str">
        <f>IFERROR(__xludf.DUMMYFUNCTION("""COMPUTED_VALUE"""),"L-65502")</f>
        <v>L-65502</v>
      </c>
      <c r="B6" s="1" t="str">
        <f>IFERROR(__xludf.DUMMYFUNCTION("""COMPUTED_VALUE"""),"Cleft")</f>
        <v>Cleft</v>
      </c>
      <c r="C6" s="1" t="str">
        <f>IFERROR(__xludf.DUMMYFUNCTION("""COMPUTED_VALUE"""),"Graham")</f>
        <v>Graham</v>
      </c>
      <c r="D6" s="1">
        <f>IFERROR(__xludf.DUMMYFUNCTION("""COMPUTED_VALUE"""),9.0)</f>
        <v>9</v>
      </c>
      <c r="E6" s="1">
        <f>IFERROR(__xludf.DUMMYFUNCTION("""COMPUTED_VALUE"""),9.0)</f>
        <v>9</v>
      </c>
      <c r="F6" s="1">
        <f>IFERROR(__xludf.DUMMYFUNCTION("""COMPUTED_VALUE"""),10.0)</f>
        <v>10</v>
      </c>
      <c r="G6" s="1" t="b">
        <f t="shared" si="1"/>
        <v>0</v>
      </c>
      <c r="H6" s="1" t="str">
        <f t="shared" ref="H6:H34" si="5">IF(D6&lt;6,"E1","")</f>
        <v/>
      </c>
      <c r="I6" s="1" t="str">
        <f t="shared" si="2"/>
        <v/>
      </c>
      <c r="J6" s="1" t="str">
        <f t="shared" si="3"/>
        <v/>
      </c>
      <c r="K6" s="1" t="str">
        <f t="shared" si="4"/>
        <v/>
      </c>
    </row>
    <row r="7">
      <c r="A7" s="1" t="str">
        <f>IFERROR(__xludf.DUMMYFUNCTION("""COMPUTED_VALUE"""),"L-65503")</f>
        <v>L-65503</v>
      </c>
      <c r="B7" s="1" t="str">
        <f>IFERROR(__xludf.DUMMYFUNCTION("""COMPUTED_VALUE"""),"Fochs")</f>
        <v>Fochs</v>
      </c>
      <c r="C7" s="1" t="str">
        <f>IFERROR(__xludf.DUMMYFUNCTION("""COMPUTED_VALUE"""),"Hillier")</f>
        <v>Hillier</v>
      </c>
      <c r="D7" s="1">
        <f>IFERROR(__xludf.DUMMYFUNCTION("""COMPUTED_VALUE"""),10.0)</f>
        <v>10</v>
      </c>
      <c r="E7" s="1">
        <f>IFERROR(__xludf.DUMMYFUNCTION("""COMPUTED_VALUE"""),10.0)</f>
        <v>10</v>
      </c>
      <c r="F7" s="1">
        <f>IFERROR(__xludf.DUMMYFUNCTION("""COMPUTED_VALUE"""),10.0)</f>
        <v>10</v>
      </c>
      <c r="G7" s="1" t="b">
        <f t="shared" si="1"/>
        <v>0</v>
      </c>
      <c r="H7" s="1" t="str">
        <f t="shared" si="5"/>
        <v/>
      </c>
      <c r="I7" s="1" t="str">
        <f t="shared" si="2"/>
        <v/>
      </c>
      <c r="J7" s="1" t="str">
        <f t="shared" si="3"/>
        <v/>
      </c>
      <c r="K7" s="1" t="str">
        <f t="shared" si="4"/>
        <v/>
      </c>
    </row>
    <row r="8">
      <c r="A8" s="1" t="str">
        <f>IFERROR(__xludf.DUMMYFUNCTION("""COMPUTED_VALUE"""),"L-65504")</f>
        <v>L-65504</v>
      </c>
      <c r="B8" s="1" t="str">
        <f>IFERROR(__xludf.DUMMYFUNCTION("""COMPUTED_VALUE"""),"Tankus")</f>
        <v>Tankus</v>
      </c>
      <c r="C8" s="1" t="str">
        <f>IFERROR(__xludf.DUMMYFUNCTION("""COMPUTED_VALUE"""),"Kimball")</f>
        <v>Kimball</v>
      </c>
      <c r="D8" s="1">
        <f>IFERROR(__xludf.DUMMYFUNCTION("""COMPUTED_VALUE"""),7.0)</f>
        <v>7</v>
      </c>
      <c r="E8" s="1">
        <f>IFERROR(__xludf.DUMMYFUNCTION("""COMPUTED_VALUE"""),7.0)</f>
        <v>7</v>
      </c>
      <c r="F8" s="1">
        <f>IFERROR(__xludf.DUMMYFUNCTION("""COMPUTED_VALUE"""),6.0)</f>
        <v>6</v>
      </c>
      <c r="G8" s="1" t="b">
        <f t="shared" si="1"/>
        <v>0</v>
      </c>
      <c r="H8" s="1" t="str">
        <f t="shared" si="5"/>
        <v/>
      </c>
      <c r="I8" s="1" t="str">
        <f t="shared" si="2"/>
        <v/>
      </c>
      <c r="J8" s="1" t="str">
        <f t="shared" si="3"/>
        <v/>
      </c>
      <c r="K8" s="1" t="str">
        <f t="shared" si="4"/>
        <v/>
      </c>
    </row>
    <row r="9">
      <c r="A9" s="1" t="str">
        <f>IFERROR(__xludf.DUMMYFUNCTION("""COMPUTED_VALUE"""),"L-65505")</f>
        <v>L-65505</v>
      </c>
      <c r="B9" s="1" t="str">
        <f>IFERROR(__xludf.DUMMYFUNCTION("""COMPUTED_VALUE"""),"Fellman")</f>
        <v>Fellman</v>
      </c>
      <c r="C9" s="1" t="str">
        <f>IFERROR(__xludf.DUMMYFUNCTION("""COMPUTED_VALUE"""),"Maurie")</f>
        <v>Maurie</v>
      </c>
      <c r="D9" s="1">
        <f>IFERROR(__xludf.DUMMYFUNCTION("""COMPUTED_VALUE"""),3.0)</f>
        <v>3</v>
      </c>
      <c r="E9" s="1">
        <f>IFERROR(__xludf.DUMMYFUNCTION("""COMPUTED_VALUE"""),5.0)</f>
        <v>5</v>
      </c>
      <c r="F9" s="1">
        <f>IFERROR(__xludf.DUMMYFUNCTION("""COMPUTED_VALUE"""),10.0)</f>
        <v>10</v>
      </c>
      <c r="G9" s="1" t="b">
        <f t="shared" si="1"/>
        <v>1</v>
      </c>
      <c r="H9" s="1" t="str">
        <f t="shared" si="5"/>
        <v>E1</v>
      </c>
      <c r="I9" s="1" t="str">
        <f t="shared" si="2"/>
        <v>E2</v>
      </c>
      <c r="J9" s="1" t="str">
        <f t="shared" si="3"/>
        <v/>
      </c>
      <c r="K9" s="1" t="str">
        <f t="shared" si="4"/>
        <v>E1E2</v>
      </c>
    </row>
    <row r="10">
      <c r="A10" s="1" t="str">
        <f>IFERROR(__xludf.DUMMYFUNCTION("""COMPUTED_VALUE"""),"L-65506")</f>
        <v>L-65506</v>
      </c>
      <c r="B10" s="1" t="str">
        <f>IFERROR(__xludf.DUMMYFUNCTION("""COMPUTED_VALUE"""),"Timbrell")</f>
        <v>Timbrell</v>
      </c>
      <c r="C10" s="1" t="str">
        <f>IFERROR(__xludf.DUMMYFUNCTION("""COMPUTED_VALUE"""),"Had")</f>
        <v>Had</v>
      </c>
      <c r="D10" s="1">
        <f>IFERROR(__xludf.DUMMYFUNCTION("""COMPUTED_VALUE"""),7.0)</f>
        <v>7</v>
      </c>
      <c r="E10" s="1">
        <f>IFERROR(__xludf.DUMMYFUNCTION("""COMPUTED_VALUE"""),5.0)</f>
        <v>5</v>
      </c>
      <c r="F10" s="1">
        <f>IFERROR(__xludf.DUMMYFUNCTION("""COMPUTED_VALUE"""),8.0)</f>
        <v>8</v>
      </c>
      <c r="G10" s="1" t="b">
        <f t="shared" si="1"/>
        <v>1</v>
      </c>
      <c r="H10" s="1" t="str">
        <f t="shared" si="5"/>
        <v/>
      </c>
      <c r="I10" s="1" t="str">
        <f t="shared" si="2"/>
        <v>E2</v>
      </c>
      <c r="J10" s="1" t="str">
        <f t="shared" si="3"/>
        <v/>
      </c>
      <c r="K10" s="1" t="str">
        <f t="shared" si="4"/>
        <v>E2</v>
      </c>
    </row>
    <row r="11">
      <c r="A11" s="1" t="str">
        <f>IFERROR(__xludf.DUMMYFUNCTION("""COMPUTED_VALUE"""),"L-65507")</f>
        <v>L-65507</v>
      </c>
      <c r="B11" s="1" t="str">
        <f>IFERROR(__xludf.DUMMYFUNCTION("""COMPUTED_VALUE"""),"Hessenthaler")</f>
        <v>Hessenthaler</v>
      </c>
      <c r="C11" s="1" t="str">
        <f>IFERROR(__xludf.DUMMYFUNCTION("""COMPUTED_VALUE"""),"Darya")</f>
        <v>Darya</v>
      </c>
      <c r="D11" s="1">
        <f>IFERROR(__xludf.DUMMYFUNCTION("""COMPUTED_VALUE"""),7.0)</f>
        <v>7</v>
      </c>
      <c r="E11" s="1">
        <f>IFERROR(__xludf.DUMMYFUNCTION("""COMPUTED_VALUE"""),4.0)</f>
        <v>4</v>
      </c>
      <c r="F11" s="1">
        <f>IFERROR(__xludf.DUMMYFUNCTION("""COMPUTED_VALUE"""),10.0)</f>
        <v>10</v>
      </c>
      <c r="G11" s="1" t="b">
        <f t="shared" si="1"/>
        <v>1</v>
      </c>
      <c r="H11" s="1" t="str">
        <f t="shared" si="5"/>
        <v/>
      </c>
      <c r="I11" s="1" t="str">
        <f t="shared" si="2"/>
        <v>E2</v>
      </c>
      <c r="J11" s="1" t="str">
        <f t="shared" si="3"/>
        <v/>
      </c>
      <c r="K11" s="1" t="str">
        <f t="shared" si="4"/>
        <v>E2</v>
      </c>
    </row>
    <row r="12">
      <c r="A12" s="1" t="str">
        <f>IFERROR(__xludf.DUMMYFUNCTION("""COMPUTED_VALUE"""),"L-65508")</f>
        <v>L-65508</v>
      </c>
      <c r="B12" s="1" t="str">
        <f>IFERROR(__xludf.DUMMYFUNCTION("""COMPUTED_VALUE"""),"Wallege")</f>
        <v>Wallege</v>
      </c>
      <c r="C12" s="1" t="str">
        <f>IFERROR(__xludf.DUMMYFUNCTION("""COMPUTED_VALUE"""),"Christye")</f>
        <v>Christye</v>
      </c>
      <c r="D12" s="1">
        <f>IFERROR(__xludf.DUMMYFUNCTION("""COMPUTED_VALUE"""),7.0)</f>
        <v>7</v>
      </c>
      <c r="E12" s="1">
        <f>IFERROR(__xludf.DUMMYFUNCTION("""COMPUTED_VALUE"""),4.0)</f>
        <v>4</v>
      </c>
      <c r="F12" s="1">
        <f>IFERROR(__xludf.DUMMYFUNCTION("""COMPUTED_VALUE"""),9.0)</f>
        <v>9</v>
      </c>
      <c r="G12" s="1" t="b">
        <f t="shared" si="1"/>
        <v>1</v>
      </c>
      <c r="H12" s="1" t="str">
        <f t="shared" si="5"/>
        <v/>
      </c>
      <c r="I12" s="1" t="str">
        <f t="shared" si="2"/>
        <v>E2</v>
      </c>
      <c r="J12" s="1" t="str">
        <f t="shared" si="3"/>
        <v/>
      </c>
      <c r="K12" s="1" t="str">
        <f t="shared" si="4"/>
        <v>E2</v>
      </c>
    </row>
    <row r="13">
      <c r="A13" s="1" t="str">
        <f>IFERROR(__xludf.DUMMYFUNCTION("""COMPUTED_VALUE"""),"L-65509")</f>
        <v>L-65509</v>
      </c>
      <c r="B13" s="1" t="str">
        <f>IFERROR(__xludf.DUMMYFUNCTION("""COMPUTED_VALUE"""),"Giraldo")</f>
        <v>Giraldo</v>
      </c>
      <c r="C13" s="1" t="str">
        <f>IFERROR(__xludf.DUMMYFUNCTION("""COMPUTED_VALUE"""),"Torrie")</f>
        <v>Torrie</v>
      </c>
      <c r="D13" s="1">
        <f>IFERROR(__xludf.DUMMYFUNCTION("""COMPUTED_VALUE"""),6.0)</f>
        <v>6</v>
      </c>
      <c r="E13" s="1">
        <f>IFERROR(__xludf.DUMMYFUNCTION("""COMPUTED_VALUE"""),8.0)</f>
        <v>8</v>
      </c>
      <c r="F13" s="1">
        <f>IFERROR(__xludf.DUMMYFUNCTION("""COMPUTED_VALUE"""),5.0)</f>
        <v>5</v>
      </c>
      <c r="G13" s="1" t="b">
        <f t="shared" si="1"/>
        <v>1</v>
      </c>
      <c r="H13" s="1" t="str">
        <f t="shared" si="5"/>
        <v/>
      </c>
      <c r="I13" s="1" t="str">
        <f t="shared" si="2"/>
        <v/>
      </c>
      <c r="J13" s="1" t="str">
        <f t="shared" si="3"/>
        <v>E3</v>
      </c>
      <c r="K13" s="1" t="str">
        <f t="shared" si="4"/>
        <v>E3</v>
      </c>
    </row>
    <row r="14">
      <c r="A14" s="1" t="str">
        <f>IFERROR(__xludf.DUMMYFUNCTION("""COMPUTED_VALUE"""),"L-65510")</f>
        <v>L-65510</v>
      </c>
      <c r="B14" s="1" t="str">
        <f>IFERROR(__xludf.DUMMYFUNCTION("""COMPUTED_VALUE"""),"Harrisson")</f>
        <v>Harrisson</v>
      </c>
      <c r="C14" s="1" t="str">
        <f>IFERROR(__xludf.DUMMYFUNCTION("""COMPUTED_VALUE"""),"Dorisa")</f>
        <v>Dorisa</v>
      </c>
      <c r="D14" s="1">
        <f>IFERROR(__xludf.DUMMYFUNCTION("""COMPUTED_VALUE"""),7.0)</f>
        <v>7</v>
      </c>
      <c r="E14" s="1">
        <f>IFERROR(__xludf.DUMMYFUNCTION("""COMPUTED_VALUE"""),9.0)</f>
        <v>9</v>
      </c>
      <c r="F14" s="1">
        <f>IFERROR(__xludf.DUMMYFUNCTION("""COMPUTED_VALUE"""),6.0)</f>
        <v>6</v>
      </c>
      <c r="G14" s="1" t="b">
        <f t="shared" si="1"/>
        <v>0</v>
      </c>
      <c r="H14" s="1" t="str">
        <f t="shared" si="5"/>
        <v/>
      </c>
      <c r="I14" s="1" t="str">
        <f t="shared" si="2"/>
        <v/>
      </c>
      <c r="J14" s="1" t="str">
        <f t="shared" si="3"/>
        <v/>
      </c>
      <c r="K14" s="1" t="str">
        <f t="shared" si="4"/>
        <v/>
      </c>
    </row>
    <row r="15">
      <c r="A15" s="1" t="str">
        <f>IFERROR(__xludf.DUMMYFUNCTION("""COMPUTED_VALUE"""),"L-65511")</f>
        <v>L-65511</v>
      </c>
      <c r="B15" s="1" t="str">
        <f>IFERROR(__xludf.DUMMYFUNCTION("""COMPUTED_VALUE"""),"Fiander")</f>
        <v>Fiander</v>
      </c>
      <c r="C15" s="1" t="str">
        <f>IFERROR(__xludf.DUMMYFUNCTION("""COMPUTED_VALUE"""),"Rudd")</f>
        <v>Rudd</v>
      </c>
      <c r="D15" s="1">
        <f>IFERROR(__xludf.DUMMYFUNCTION("""COMPUTED_VALUE"""),8.0)</f>
        <v>8</v>
      </c>
      <c r="E15" s="1">
        <f>IFERROR(__xludf.DUMMYFUNCTION("""COMPUTED_VALUE"""),7.0)</f>
        <v>7</v>
      </c>
      <c r="F15" s="1">
        <f>IFERROR(__xludf.DUMMYFUNCTION("""COMPUTED_VALUE"""),5.0)</f>
        <v>5</v>
      </c>
      <c r="G15" s="1" t="b">
        <f t="shared" si="1"/>
        <v>1</v>
      </c>
      <c r="H15" s="1" t="str">
        <f t="shared" si="5"/>
        <v/>
      </c>
      <c r="I15" s="1" t="str">
        <f t="shared" si="2"/>
        <v/>
      </c>
      <c r="J15" s="1" t="str">
        <f t="shared" si="3"/>
        <v>E3</v>
      </c>
      <c r="K15" s="1" t="str">
        <f t="shared" si="4"/>
        <v>E3</v>
      </c>
    </row>
    <row r="16">
      <c r="A16" s="1" t="str">
        <f>IFERROR(__xludf.DUMMYFUNCTION("""COMPUTED_VALUE"""),"L-65512")</f>
        <v>L-65512</v>
      </c>
      <c r="B16" s="1" t="str">
        <f>IFERROR(__xludf.DUMMYFUNCTION("""COMPUTED_VALUE"""),"Saiz")</f>
        <v>Saiz</v>
      </c>
      <c r="C16" s="1" t="str">
        <f>IFERROR(__xludf.DUMMYFUNCTION("""COMPUTED_VALUE"""),"Briant")</f>
        <v>Briant</v>
      </c>
      <c r="D16" s="1">
        <f>IFERROR(__xludf.DUMMYFUNCTION("""COMPUTED_VALUE"""),10.0)</f>
        <v>10</v>
      </c>
      <c r="E16" s="1">
        <f>IFERROR(__xludf.DUMMYFUNCTION("""COMPUTED_VALUE"""),9.0)</f>
        <v>9</v>
      </c>
      <c r="F16" s="1">
        <f>IFERROR(__xludf.DUMMYFUNCTION("""COMPUTED_VALUE"""),4.0)</f>
        <v>4</v>
      </c>
      <c r="G16" s="1" t="b">
        <f t="shared" si="1"/>
        <v>1</v>
      </c>
      <c r="H16" s="1" t="str">
        <f t="shared" si="5"/>
        <v/>
      </c>
      <c r="I16" s="1" t="str">
        <f t="shared" si="2"/>
        <v/>
      </c>
      <c r="J16" s="1" t="str">
        <f t="shared" si="3"/>
        <v>E3</v>
      </c>
      <c r="K16" s="1" t="str">
        <f t="shared" si="4"/>
        <v>E3</v>
      </c>
    </row>
    <row r="17">
      <c r="A17" s="1" t="str">
        <f>IFERROR(__xludf.DUMMYFUNCTION("""COMPUTED_VALUE"""),"L-65513")</f>
        <v>L-65513</v>
      </c>
      <c r="B17" s="1" t="str">
        <f>IFERROR(__xludf.DUMMYFUNCTION("""COMPUTED_VALUE"""),"Monks")</f>
        <v>Monks</v>
      </c>
      <c r="C17" s="1" t="str">
        <f>IFERROR(__xludf.DUMMYFUNCTION("""COMPUTED_VALUE"""),"Elsi")</f>
        <v>Elsi</v>
      </c>
      <c r="D17" s="1">
        <f>IFERROR(__xludf.DUMMYFUNCTION("""COMPUTED_VALUE"""),10.0)</f>
        <v>10</v>
      </c>
      <c r="E17" s="1">
        <f>IFERROR(__xludf.DUMMYFUNCTION("""COMPUTED_VALUE"""),5.0)</f>
        <v>5</v>
      </c>
      <c r="F17" s="1">
        <f>IFERROR(__xludf.DUMMYFUNCTION("""COMPUTED_VALUE"""),9.0)</f>
        <v>9</v>
      </c>
      <c r="G17" s="1" t="b">
        <f t="shared" si="1"/>
        <v>1</v>
      </c>
      <c r="H17" s="1" t="str">
        <f t="shared" si="5"/>
        <v/>
      </c>
      <c r="I17" s="1" t="str">
        <f t="shared" si="2"/>
        <v>E2</v>
      </c>
      <c r="J17" s="1" t="str">
        <f t="shared" si="3"/>
        <v/>
      </c>
      <c r="K17" s="1" t="str">
        <f t="shared" si="4"/>
        <v>E2</v>
      </c>
    </row>
    <row r="18">
      <c r="A18" s="1" t="str">
        <f>IFERROR(__xludf.DUMMYFUNCTION("""COMPUTED_VALUE"""),"L-65514")</f>
        <v>L-65514</v>
      </c>
      <c r="B18" s="1" t="str">
        <f>IFERROR(__xludf.DUMMYFUNCTION("""COMPUTED_VALUE"""),"Machen")</f>
        <v>Machen</v>
      </c>
      <c r="C18" s="1" t="str">
        <f>IFERROR(__xludf.DUMMYFUNCTION("""COMPUTED_VALUE"""),"Ranna")</f>
        <v>Ranna</v>
      </c>
      <c r="D18" s="1">
        <f>IFERROR(__xludf.DUMMYFUNCTION("""COMPUTED_VALUE"""),9.0)</f>
        <v>9</v>
      </c>
      <c r="E18" s="1">
        <f>IFERROR(__xludf.DUMMYFUNCTION("""COMPUTED_VALUE"""),6.0)</f>
        <v>6</v>
      </c>
      <c r="F18" s="1">
        <f>IFERROR(__xludf.DUMMYFUNCTION("""COMPUTED_VALUE"""),5.0)</f>
        <v>5</v>
      </c>
      <c r="G18" s="1" t="b">
        <f t="shared" si="1"/>
        <v>1</v>
      </c>
      <c r="H18" s="1" t="str">
        <f t="shared" si="5"/>
        <v/>
      </c>
      <c r="I18" s="1" t="str">
        <f t="shared" si="2"/>
        <v/>
      </c>
      <c r="J18" s="1" t="str">
        <f t="shared" si="3"/>
        <v>E3</v>
      </c>
      <c r="K18" s="1" t="str">
        <f t="shared" si="4"/>
        <v>E3</v>
      </c>
    </row>
    <row r="19">
      <c r="A19" s="1" t="str">
        <f>IFERROR(__xludf.DUMMYFUNCTION("""COMPUTED_VALUE"""),"L-65515")</f>
        <v>L-65515</v>
      </c>
      <c r="B19" s="1" t="str">
        <f>IFERROR(__xludf.DUMMYFUNCTION("""COMPUTED_VALUE"""),"Bogace")</f>
        <v>Bogace</v>
      </c>
      <c r="C19" s="1" t="str">
        <f>IFERROR(__xludf.DUMMYFUNCTION("""COMPUTED_VALUE"""),"Nobe")</f>
        <v>Nobe</v>
      </c>
      <c r="D19" s="1">
        <f>IFERROR(__xludf.DUMMYFUNCTION("""COMPUTED_VALUE"""),8.0)</f>
        <v>8</v>
      </c>
      <c r="E19" s="1">
        <f>IFERROR(__xludf.DUMMYFUNCTION("""COMPUTED_VALUE"""),9.0)</f>
        <v>9</v>
      </c>
      <c r="F19" s="1">
        <f>IFERROR(__xludf.DUMMYFUNCTION("""COMPUTED_VALUE"""),7.0)</f>
        <v>7</v>
      </c>
      <c r="G19" s="1" t="b">
        <f t="shared" si="1"/>
        <v>0</v>
      </c>
      <c r="H19" s="1" t="str">
        <f t="shared" si="5"/>
        <v/>
      </c>
      <c r="I19" s="1" t="str">
        <f t="shared" si="2"/>
        <v/>
      </c>
      <c r="J19" s="1" t="str">
        <f t="shared" si="3"/>
        <v/>
      </c>
      <c r="K19" s="1" t="str">
        <f t="shared" si="4"/>
        <v/>
      </c>
    </row>
    <row r="20">
      <c r="A20" s="1" t="str">
        <f>IFERROR(__xludf.DUMMYFUNCTION("""COMPUTED_VALUE"""),"L-65516")</f>
        <v>L-65516</v>
      </c>
      <c r="B20" s="1" t="str">
        <f>IFERROR(__xludf.DUMMYFUNCTION("""COMPUTED_VALUE"""),"Olyfat")</f>
        <v>Olyfat</v>
      </c>
      <c r="C20" s="1" t="str">
        <f>IFERROR(__xludf.DUMMYFUNCTION("""COMPUTED_VALUE"""),"Marlo")</f>
        <v>Marlo</v>
      </c>
      <c r="D20" s="1">
        <f>IFERROR(__xludf.DUMMYFUNCTION("""COMPUTED_VALUE"""),6.0)</f>
        <v>6</v>
      </c>
      <c r="E20" s="1">
        <f>IFERROR(__xludf.DUMMYFUNCTION("""COMPUTED_VALUE"""),5.0)</f>
        <v>5</v>
      </c>
      <c r="F20" s="1">
        <f>IFERROR(__xludf.DUMMYFUNCTION("""COMPUTED_VALUE"""),4.0)</f>
        <v>4</v>
      </c>
      <c r="G20" s="1" t="b">
        <f t="shared" si="1"/>
        <v>1</v>
      </c>
      <c r="H20" s="1" t="str">
        <f t="shared" si="5"/>
        <v/>
      </c>
      <c r="I20" s="1" t="str">
        <f t="shared" si="2"/>
        <v>E2</v>
      </c>
      <c r="J20" s="1" t="str">
        <f t="shared" si="3"/>
        <v>E3</v>
      </c>
      <c r="K20" s="1" t="str">
        <f t="shared" si="4"/>
        <v>E2E3</v>
      </c>
    </row>
    <row r="21">
      <c r="A21" s="1" t="str">
        <f>IFERROR(__xludf.DUMMYFUNCTION("""COMPUTED_VALUE"""),"L-65517")</f>
        <v>L-65517</v>
      </c>
      <c r="B21" s="1" t="str">
        <f>IFERROR(__xludf.DUMMYFUNCTION("""COMPUTED_VALUE"""),"Coldwell")</f>
        <v>Coldwell</v>
      </c>
      <c r="C21" s="1" t="str">
        <f>IFERROR(__xludf.DUMMYFUNCTION("""COMPUTED_VALUE"""),"Devlen")</f>
        <v>Devlen</v>
      </c>
      <c r="D21" s="1">
        <f>IFERROR(__xludf.DUMMYFUNCTION("""COMPUTED_VALUE"""),6.0)</f>
        <v>6</v>
      </c>
      <c r="E21" s="1">
        <f>IFERROR(__xludf.DUMMYFUNCTION("""COMPUTED_VALUE"""),10.0)</f>
        <v>10</v>
      </c>
      <c r="F21" s="1">
        <f>IFERROR(__xludf.DUMMYFUNCTION("""COMPUTED_VALUE"""),8.0)</f>
        <v>8</v>
      </c>
      <c r="G21" s="1" t="b">
        <f t="shared" si="1"/>
        <v>0</v>
      </c>
      <c r="H21" s="1" t="str">
        <f t="shared" si="5"/>
        <v/>
      </c>
      <c r="I21" s="1" t="str">
        <f t="shared" si="2"/>
        <v/>
      </c>
      <c r="J21" s="1" t="str">
        <f t="shared" si="3"/>
        <v/>
      </c>
      <c r="K21" s="1" t="str">
        <f t="shared" si="4"/>
        <v/>
      </c>
    </row>
    <row r="22">
      <c r="A22" s="1" t="str">
        <f>IFERROR(__xludf.DUMMYFUNCTION("""COMPUTED_VALUE"""),"L-65518")</f>
        <v>L-65518</v>
      </c>
      <c r="B22" s="1" t="str">
        <f>IFERROR(__xludf.DUMMYFUNCTION("""COMPUTED_VALUE"""),"Buddington")</f>
        <v>Buddington</v>
      </c>
      <c r="C22" s="1" t="str">
        <f>IFERROR(__xludf.DUMMYFUNCTION("""COMPUTED_VALUE"""),"Tore")</f>
        <v>Tore</v>
      </c>
      <c r="D22" s="1">
        <f>IFERROR(__xludf.DUMMYFUNCTION("""COMPUTED_VALUE"""),10.0)</f>
        <v>10</v>
      </c>
      <c r="E22" s="1">
        <f>IFERROR(__xludf.DUMMYFUNCTION("""COMPUTED_VALUE"""),10.0)</f>
        <v>10</v>
      </c>
      <c r="F22" s="1">
        <f>IFERROR(__xludf.DUMMYFUNCTION("""COMPUTED_VALUE"""),7.0)</f>
        <v>7</v>
      </c>
      <c r="G22" s="1" t="b">
        <f t="shared" si="1"/>
        <v>0</v>
      </c>
      <c r="H22" s="1" t="str">
        <f t="shared" si="5"/>
        <v/>
      </c>
      <c r="I22" s="1" t="str">
        <f t="shared" si="2"/>
        <v/>
      </c>
      <c r="J22" s="1" t="str">
        <f t="shared" si="3"/>
        <v/>
      </c>
      <c r="K22" s="1" t="str">
        <f t="shared" si="4"/>
        <v/>
      </c>
    </row>
    <row r="23">
      <c r="A23" s="1" t="str">
        <f>IFERROR(__xludf.DUMMYFUNCTION("""COMPUTED_VALUE"""),"L-65519")</f>
        <v>L-65519</v>
      </c>
      <c r="B23" s="1" t="str">
        <f>IFERROR(__xludf.DUMMYFUNCTION("""COMPUTED_VALUE"""),"McFaul")</f>
        <v>McFaul</v>
      </c>
      <c r="C23" s="1" t="str">
        <f>IFERROR(__xludf.DUMMYFUNCTION("""COMPUTED_VALUE"""),"Elyssa")</f>
        <v>Elyssa</v>
      </c>
      <c r="D23" s="1">
        <f>IFERROR(__xludf.DUMMYFUNCTION("""COMPUTED_VALUE"""),10.0)</f>
        <v>10</v>
      </c>
      <c r="E23" s="1">
        <f>IFERROR(__xludf.DUMMYFUNCTION("""COMPUTED_VALUE"""),6.0)</f>
        <v>6</v>
      </c>
      <c r="F23" s="1">
        <f>IFERROR(__xludf.DUMMYFUNCTION("""COMPUTED_VALUE"""),9.0)</f>
        <v>9</v>
      </c>
      <c r="G23" s="1" t="b">
        <f t="shared" si="1"/>
        <v>0</v>
      </c>
      <c r="H23" s="1" t="str">
        <f t="shared" si="5"/>
        <v/>
      </c>
      <c r="I23" s="1" t="str">
        <f t="shared" si="2"/>
        <v/>
      </c>
      <c r="J23" s="1" t="str">
        <f t="shared" si="3"/>
        <v/>
      </c>
      <c r="K23" s="1" t="str">
        <f t="shared" si="4"/>
        <v/>
      </c>
    </row>
    <row r="24">
      <c r="A24" s="1" t="str">
        <f>IFERROR(__xludf.DUMMYFUNCTION("""COMPUTED_VALUE"""),"L-65520")</f>
        <v>L-65520</v>
      </c>
      <c r="B24" s="1" t="str">
        <f>IFERROR(__xludf.DUMMYFUNCTION("""COMPUTED_VALUE"""),"Gribbon")</f>
        <v>Gribbon</v>
      </c>
      <c r="C24" s="1" t="str">
        <f>IFERROR(__xludf.DUMMYFUNCTION("""COMPUTED_VALUE"""),"Lynett")</f>
        <v>Lynett</v>
      </c>
      <c r="D24" s="1">
        <f>IFERROR(__xludf.DUMMYFUNCTION("""COMPUTED_VALUE"""),9.0)</f>
        <v>9</v>
      </c>
      <c r="E24" s="1">
        <f>IFERROR(__xludf.DUMMYFUNCTION("""COMPUTED_VALUE"""),4.0)</f>
        <v>4</v>
      </c>
      <c r="F24" s="1">
        <f>IFERROR(__xludf.DUMMYFUNCTION("""COMPUTED_VALUE"""),9.0)</f>
        <v>9</v>
      </c>
      <c r="G24" s="1" t="b">
        <f t="shared" si="1"/>
        <v>1</v>
      </c>
      <c r="H24" s="1" t="str">
        <f t="shared" si="5"/>
        <v/>
      </c>
      <c r="I24" s="1" t="str">
        <f t="shared" si="2"/>
        <v>E2</v>
      </c>
      <c r="J24" s="1" t="str">
        <f t="shared" si="3"/>
        <v/>
      </c>
      <c r="K24" s="1" t="str">
        <f t="shared" si="4"/>
        <v>E2</v>
      </c>
    </row>
    <row r="25">
      <c r="A25" s="1" t="str">
        <f>IFERROR(__xludf.DUMMYFUNCTION("""COMPUTED_VALUE"""),"L-65521")</f>
        <v>L-65521</v>
      </c>
      <c r="B25" s="1" t="str">
        <f>IFERROR(__xludf.DUMMYFUNCTION("""COMPUTED_VALUE"""),"Lidster")</f>
        <v>Lidster</v>
      </c>
      <c r="C25" s="1" t="str">
        <f>IFERROR(__xludf.DUMMYFUNCTION("""COMPUTED_VALUE"""),"Darrin")</f>
        <v>Darrin</v>
      </c>
      <c r="D25" s="1">
        <f>IFERROR(__xludf.DUMMYFUNCTION("""COMPUTED_VALUE"""),5.0)</f>
        <v>5</v>
      </c>
      <c r="E25" s="1">
        <f>IFERROR(__xludf.DUMMYFUNCTION("""COMPUTED_VALUE"""),7.0)</f>
        <v>7</v>
      </c>
      <c r="F25" s="1">
        <f>IFERROR(__xludf.DUMMYFUNCTION("""COMPUTED_VALUE"""),7.0)</f>
        <v>7</v>
      </c>
      <c r="G25" s="1" t="b">
        <f t="shared" si="1"/>
        <v>1</v>
      </c>
      <c r="H25" s="1" t="str">
        <f t="shared" si="5"/>
        <v>E1</v>
      </c>
      <c r="I25" s="1" t="str">
        <f t="shared" si="2"/>
        <v/>
      </c>
      <c r="J25" s="1" t="str">
        <f t="shared" si="3"/>
        <v/>
      </c>
      <c r="K25" s="1" t="str">
        <f t="shared" si="4"/>
        <v>E1</v>
      </c>
    </row>
    <row r="26">
      <c r="A26" s="1" t="str">
        <f>IFERROR(__xludf.DUMMYFUNCTION("""COMPUTED_VALUE"""),"L-65522")</f>
        <v>L-65522</v>
      </c>
      <c r="B26" s="1" t="str">
        <f>IFERROR(__xludf.DUMMYFUNCTION("""COMPUTED_VALUE"""),"Serrels")</f>
        <v>Serrels</v>
      </c>
      <c r="C26" s="1" t="str">
        <f>IFERROR(__xludf.DUMMYFUNCTION("""COMPUTED_VALUE"""),"Prentiss")</f>
        <v>Prentiss</v>
      </c>
      <c r="D26" s="1">
        <f>IFERROR(__xludf.DUMMYFUNCTION("""COMPUTED_VALUE"""),6.0)</f>
        <v>6</v>
      </c>
      <c r="E26" s="1">
        <f>IFERROR(__xludf.DUMMYFUNCTION("""COMPUTED_VALUE"""),10.0)</f>
        <v>10</v>
      </c>
      <c r="F26" s="1">
        <f>IFERROR(__xludf.DUMMYFUNCTION("""COMPUTED_VALUE"""),4.0)</f>
        <v>4</v>
      </c>
      <c r="G26" s="1" t="b">
        <f t="shared" si="1"/>
        <v>1</v>
      </c>
      <c r="H26" s="1" t="str">
        <f t="shared" si="5"/>
        <v/>
      </c>
      <c r="I26" s="1" t="str">
        <f t="shared" si="2"/>
        <v/>
      </c>
      <c r="J26" s="1" t="str">
        <f t="shared" si="3"/>
        <v>E3</v>
      </c>
      <c r="K26" s="1" t="str">
        <f t="shared" si="4"/>
        <v>E3</v>
      </c>
    </row>
    <row r="27">
      <c r="A27" s="1" t="str">
        <f>IFERROR(__xludf.DUMMYFUNCTION("""COMPUTED_VALUE"""),"L-65523")</f>
        <v>L-65523</v>
      </c>
      <c r="B27" s="1" t="str">
        <f>IFERROR(__xludf.DUMMYFUNCTION("""COMPUTED_VALUE"""),"Fern")</f>
        <v>Fern</v>
      </c>
      <c r="C27" s="1" t="str">
        <f>IFERROR(__xludf.DUMMYFUNCTION("""COMPUTED_VALUE"""),"Abigale")</f>
        <v>Abigale</v>
      </c>
      <c r="D27" s="1">
        <f>IFERROR(__xludf.DUMMYFUNCTION("""COMPUTED_VALUE"""),8.0)</f>
        <v>8</v>
      </c>
      <c r="E27" s="1">
        <f>IFERROR(__xludf.DUMMYFUNCTION("""COMPUTED_VALUE"""),4.0)</f>
        <v>4</v>
      </c>
      <c r="F27" s="1">
        <f>IFERROR(__xludf.DUMMYFUNCTION("""COMPUTED_VALUE"""),7.0)</f>
        <v>7</v>
      </c>
      <c r="G27" s="1" t="b">
        <f t="shared" si="1"/>
        <v>1</v>
      </c>
      <c r="H27" s="1" t="str">
        <f t="shared" si="5"/>
        <v/>
      </c>
      <c r="I27" s="1" t="str">
        <f t="shared" si="2"/>
        <v>E2</v>
      </c>
      <c r="J27" s="1" t="str">
        <f t="shared" si="3"/>
        <v/>
      </c>
      <c r="K27" s="1" t="str">
        <f t="shared" si="4"/>
        <v>E2</v>
      </c>
    </row>
    <row r="28">
      <c r="A28" s="1" t="str">
        <f>IFERROR(__xludf.DUMMYFUNCTION("""COMPUTED_VALUE"""),"L-65524")</f>
        <v>L-65524</v>
      </c>
      <c r="B28" s="1" t="str">
        <f>IFERROR(__xludf.DUMMYFUNCTION("""COMPUTED_VALUE"""),"Reddecliffe")</f>
        <v>Reddecliffe</v>
      </c>
      <c r="C28" s="1" t="str">
        <f>IFERROR(__xludf.DUMMYFUNCTION("""COMPUTED_VALUE"""),"Garold")</f>
        <v>Garold</v>
      </c>
      <c r="D28" s="1">
        <f>IFERROR(__xludf.DUMMYFUNCTION("""COMPUTED_VALUE"""),10.0)</f>
        <v>10</v>
      </c>
      <c r="E28" s="1">
        <f>IFERROR(__xludf.DUMMYFUNCTION("""COMPUTED_VALUE"""),8.0)</f>
        <v>8</v>
      </c>
      <c r="F28" s="1">
        <f>IFERROR(__xludf.DUMMYFUNCTION("""COMPUTED_VALUE"""),9.0)</f>
        <v>9</v>
      </c>
      <c r="G28" s="1" t="b">
        <f t="shared" si="1"/>
        <v>0</v>
      </c>
      <c r="H28" s="1" t="str">
        <f t="shared" si="5"/>
        <v/>
      </c>
      <c r="I28" s="1" t="str">
        <f t="shared" si="2"/>
        <v/>
      </c>
      <c r="J28" s="1" t="str">
        <f t="shared" si="3"/>
        <v/>
      </c>
      <c r="K28" s="1" t="str">
        <f t="shared" si="4"/>
        <v/>
      </c>
    </row>
    <row r="29">
      <c r="A29" s="1" t="str">
        <f>IFERROR(__xludf.DUMMYFUNCTION("""COMPUTED_VALUE"""),"L-65525")</f>
        <v>L-65525</v>
      </c>
      <c r="B29" s="1" t="str">
        <f>IFERROR(__xludf.DUMMYFUNCTION("""COMPUTED_VALUE"""),"Wentworth")</f>
        <v>Wentworth</v>
      </c>
      <c r="C29" s="1" t="str">
        <f>IFERROR(__xludf.DUMMYFUNCTION("""COMPUTED_VALUE"""),"Ermina")</f>
        <v>Ermina</v>
      </c>
      <c r="D29" s="1">
        <f>IFERROR(__xludf.DUMMYFUNCTION("""COMPUTED_VALUE"""),9.0)</f>
        <v>9</v>
      </c>
      <c r="E29" s="1">
        <f>IFERROR(__xludf.DUMMYFUNCTION("""COMPUTED_VALUE"""),7.0)</f>
        <v>7</v>
      </c>
      <c r="F29" s="1">
        <f>IFERROR(__xludf.DUMMYFUNCTION("""COMPUTED_VALUE"""),7.0)</f>
        <v>7</v>
      </c>
      <c r="G29" s="1" t="b">
        <f t="shared" si="1"/>
        <v>0</v>
      </c>
      <c r="H29" s="1" t="str">
        <f t="shared" si="5"/>
        <v/>
      </c>
      <c r="I29" s="1" t="str">
        <f t="shared" si="2"/>
        <v/>
      </c>
      <c r="J29" s="1" t="str">
        <f t="shared" si="3"/>
        <v/>
      </c>
      <c r="K29" s="1" t="str">
        <f t="shared" si="4"/>
        <v/>
      </c>
    </row>
    <row r="30">
      <c r="A30" s="1" t="str">
        <f>IFERROR(__xludf.DUMMYFUNCTION("""COMPUTED_VALUE"""),"L-65526")</f>
        <v>L-65526</v>
      </c>
      <c r="B30" s="1" t="str">
        <f>IFERROR(__xludf.DUMMYFUNCTION("""COMPUTED_VALUE"""),"Sore")</f>
        <v>Sore</v>
      </c>
      <c r="C30" s="1" t="str">
        <f>IFERROR(__xludf.DUMMYFUNCTION("""COMPUTED_VALUE"""),"Brantley")</f>
        <v>Brantley</v>
      </c>
      <c r="D30" s="1">
        <f>IFERROR(__xludf.DUMMYFUNCTION("""COMPUTED_VALUE"""),6.0)</f>
        <v>6</v>
      </c>
      <c r="E30" s="1">
        <f>IFERROR(__xludf.DUMMYFUNCTION("""COMPUTED_VALUE"""),4.0)</f>
        <v>4</v>
      </c>
      <c r="F30" s="1">
        <f>IFERROR(__xludf.DUMMYFUNCTION("""COMPUTED_VALUE"""),5.0)</f>
        <v>5</v>
      </c>
      <c r="G30" s="1" t="b">
        <f t="shared" si="1"/>
        <v>1</v>
      </c>
      <c r="H30" s="1" t="str">
        <f t="shared" si="5"/>
        <v/>
      </c>
      <c r="I30" s="1" t="str">
        <f t="shared" si="2"/>
        <v>E2</v>
      </c>
      <c r="J30" s="1" t="str">
        <f t="shared" si="3"/>
        <v>E3</v>
      </c>
      <c r="K30" s="1" t="str">
        <f t="shared" si="4"/>
        <v>E2E3</v>
      </c>
    </row>
    <row r="31">
      <c r="A31" s="1" t="str">
        <f>IFERROR(__xludf.DUMMYFUNCTION("""COMPUTED_VALUE"""),"L-65527")</f>
        <v>L-65527</v>
      </c>
      <c r="B31" s="1" t="str">
        <f>IFERROR(__xludf.DUMMYFUNCTION("""COMPUTED_VALUE"""),"Knapman")</f>
        <v>Knapman</v>
      </c>
      <c r="C31" s="1" t="str">
        <f>IFERROR(__xludf.DUMMYFUNCTION("""COMPUTED_VALUE"""),"Lurlene")</f>
        <v>Lurlene</v>
      </c>
      <c r="D31" s="1">
        <f>IFERROR(__xludf.DUMMYFUNCTION("""COMPUTED_VALUE"""),8.0)</f>
        <v>8</v>
      </c>
      <c r="E31" s="1">
        <f>IFERROR(__xludf.DUMMYFUNCTION("""COMPUTED_VALUE"""),7.0)</f>
        <v>7</v>
      </c>
      <c r="F31" s="1">
        <f>IFERROR(__xludf.DUMMYFUNCTION("""COMPUTED_VALUE"""),4.0)</f>
        <v>4</v>
      </c>
      <c r="G31" s="1" t="b">
        <f t="shared" si="1"/>
        <v>1</v>
      </c>
      <c r="H31" s="1" t="str">
        <f t="shared" si="5"/>
        <v/>
      </c>
      <c r="I31" s="1" t="str">
        <f t="shared" si="2"/>
        <v/>
      </c>
      <c r="J31" s="1" t="str">
        <f t="shared" si="3"/>
        <v>E3</v>
      </c>
      <c r="K31" s="1" t="str">
        <f t="shared" si="4"/>
        <v>E3</v>
      </c>
    </row>
    <row r="32">
      <c r="A32" s="1" t="str">
        <f>IFERROR(__xludf.DUMMYFUNCTION("""COMPUTED_VALUE"""),"L-65528")</f>
        <v>L-65528</v>
      </c>
      <c r="B32" s="1" t="str">
        <f>IFERROR(__xludf.DUMMYFUNCTION("""COMPUTED_VALUE"""),"Senyard")</f>
        <v>Senyard</v>
      </c>
      <c r="C32" s="1" t="str">
        <f>IFERROR(__xludf.DUMMYFUNCTION("""COMPUTED_VALUE"""),"Penny")</f>
        <v>Penny</v>
      </c>
      <c r="D32" s="1">
        <f>IFERROR(__xludf.DUMMYFUNCTION("""COMPUTED_VALUE"""),3.0)</f>
        <v>3</v>
      </c>
      <c r="E32" s="1">
        <f>IFERROR(__xludf.DUMMYFUNCTION("""COMPUTED_VALUE"""),4.0)</f>
        <v>4</v>
      </c>
      <c r="F32" s="1">
        <f>IFERROR(__xludf.DUMMYFUNCTION("""COMPUTED_VALUE"""),10.0)</f>
        <v>10</v>
      </c>
      <c r="G32" s="1" t="b">
        <f t="shared" si="1"/>
        <v>1</v>
      </c>
      <c r="H32" s="1" t="str">
        <f t="shared" si="5"/>
        <v>E1</v>
      </c>
      <c r="I32" s="1" t="str">
        <f t="shared" si="2"/>
        <v>E2</v>
      </c>
      <c r="J32" s="1" t="str">
        <f t="shared" si="3"/>
        <v/>
      </c>
      <c r="K32" s="1" t="str">
        <f t="shared" si="4"/>
        <v>E1E2</v>
      </c>
    </row>
    <row r="33">
      <c r="A33" s="1" t="str">
        <f>IFERROR(__xludf.DUMMYFUNCTION("""COMPUTED_VALUE"""),"L-65529")</f>
        <v>L-65529</v>
      </c>
      <c r="B33" s="1" t="str">
        <f>IFERROR(__xludf.DUMMYFUNCTION("""COMPUTED_VALUE"""),"Whatson")</f>
        <v>Whatson</v>
      </c>
      <c r="C33" s="1" t="str">
        <f>IFERROR(__xludf.DUMMYFUNCTION("""COMPUTED_VALUE"""),"Brew")</f>
        <v>Brew</v>
      </c>
      <c r="D33" s="1">
        <f>IFERROR(__xludf.DUMMYFUNCTION("""COMPUTED_VALUE"""),7.0)</f>
        <v>7</v>
      </c>
      <c r="E33" s="1">
        <f>IFERROR(__xludf.DUMMYFUNCTION("""COMPUTED_VALUE"""),8.0)</f>
        <v>8</v>
      </c>
      <c r="F33" s="1">
        <f>IFERROR(__xludf.DUMMYFUNCTION("""COMPUTED_VALUE"""),9.0)</f>
        <v>9</v>
      </c>
      <c r="G33" s="1" t="b">
        <f t="shared" si="1"/>
        <v>0</v>
      </c>
      <c r="H33" s="1" t="str">
        <f t="shared" si="5"/>
        <v/>
      </c>
      <c r="I33" s="1" t="str">
        <f t="shared" si="2"/>
        <v/>
      </c>
      <c r="J33" s="1" t="str">
        <f t="shared" si="3"/>
        <v/>
      </c>
      <c r="K33" s="1" t="str">
        <f t="shared" si="4"/>
        <v/>
      </c>
    </row>
    <row r="34">
      <c r="A34" s="1" t="str">
        <f>IFERROR(__xludf.DUMMYFUNCTION("""COMPUTED_VALUE"""),"L-65530")</f>
        <v>L-65530</v>
      </c>
      <c r="B34" s="1" t="str">
        <f>IFERROR(__xludf.DUMMYFUNCTION("""COMPUTED_VALUE"""),"Dury")</f>
        <v>Dury</v>
      </c>
      <c r="C34" s="1" t="str">
        <f>IFERROR(__xludf.DUMMYFUNCTION("""COMPUTED_VALUE"""),"Marinna")</f>
        <v>Marinna</v>
      </c>
      <c r="D34" s="1">
        <f>IFERROR(__xludf.DUMMYFUNCTION("""COMPUTED_VALUE"""),4.0)</f>
        <v>4</v>
      </c>
      <c r="E34" s="1">
        <f>IFERROR(__xludf.DUMMYFUNCTION("""COMPUTED_VALUE"""),10.0)</f>
        <v>10</v>
      </c>
      <c r="F34" s="1"/>
      <c r="G34" s="1" t="b">
        <f t="shared" si="1"/>
        <v>1</v>
      </c>
      <c r="H34" s="1" t="str">
        <f t="shared" si="5"/>
        <v>E1</v>
      </c>
      <c r="I34" s="1" t="str">
        <f t="shared" si="2"/>
        <v/>
      </c>
      <c r="J34" s="1" t="str">
        <f t="shared" si="3"/>
        <v>E3</v>
      </c>
      <c r="K34" s="1" t="str">
        <f t="shared" si="4"/>
        <v>E1E3</v>
      </c>
    </row>
  </sheetData>
  <dataValidations>
    <dataValidation type="list" allowBlank="1" showErrorMessage="1" sqref="B1">
      <formula1>comisiones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15</v>
      </c>
      <c r="B1" s="9" t="s">
        <v>16</v>
      </c>
      <c r="C1" s="2"/>
      <c r="D1" s="2"/>
      <c r="E1" s="2"/>
      <c r="F1" s="2"/>
    </row>
    <row r="2">
      <c r="A2" s="10" t="s">
        <v>17</v>
      </c>
      <c r="B2" s="11" t="str">
        <f t="array" ref="B2">XLOOKUP(B1,comisiones,instructores)</f>
        <v>Albert Smith</v>
      </c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3" t="s">
        <v>23</v>
      </c>
      <c r="B4" s="23" t="s">
        <v>24</v>
      </c>
      <c r="C4" s="23" t="s">
        <v>25</v>
      </c>
      <c r="D4" s="23" t="s">
        <v>10</v>
      </c>
      <c r="E4" s="23" t="s">
        <v>11</v>
      </c>
      <c r="F4" s="23" t="s">
        <v>29</v>
      </c>
    </row>
    <row r="5">
      <c r="A5" s="1" t="str">
        <f>IFERROR(__xludf.DUMMYFUNCTION("FILTER(QUERY(data,""SELECT C,D,E,AE,AF ""),comisiones = B1)"),"L-65379")</f>
        <v>L-65379</v>
      </c>
      <c r="B5" s="1" t="str">
        <f>IFERROR(__xludf.DUMMYFUNCTION("""COMPUTED_VALUE"""),"Beddows")</f>
        <v>Beddows</v>
      </c>
      <c r="C5" s="1" t="str">
        <f>IFERROR(__xludf.DUMMYFUNCTION("""COMPUTED_VALUE"""),"Sara")</f>
        <v>Sara</v>
      </c>
      <c r="D5" s="6">
        <f>IFERROR(__xludf.DUMMYFUNCTION("""COMPUTED_VALUE"""),1.0)</f>
        <v>1</v>
      </c>
      <c r="E5" s="1">
        <f>IFERROR(__xludf.DUMMYFUNCTION("""COMPUTED_VALUE"""),7.4)</f>
        <v>7.4</v>
      </c>
      <c r="F5" s="1" t="str">
        <f t="shared" ref="F5:F34" si="1">IF(D5 &lt; 0.7,"Asistencias Insuficientes",IF(E5&lt;6,"Recupera",IF(E5&gt;=9,"Beca","")))</f>
        <v/>
      </c>
    </row>
    <row r="6">
      <c r="A6" s="1" t="str">
        <f>IFERROR(__xludf.DUMMYFUNCTION("""COMPUTED_VALUE"""),"L-65380")</f>
        <v>L-65380</v>
      </c>
      <c r="B6" s="1" t="str">
        <f>IFERROR(__xludf.DUMMYFUNCTION("""COMPUTED_VALUE"""),"Ricciardello")</f>
        <v>Ricciardello</v>
      </c>
      <c r="C6" s="1" t="str">
        <f>IFERROR(__xludf.DUMMYFUNCTION("""COMPUTED_VALUE"""),"Gabbi")</f>
        <v>Gabbi</v>
      </c>
      <c r="D6" s="6">
        <f>IFERROR(__xludf.DUMMYFUNCTION("""COMPUTED_VALUE"""),1.0)</f>
        <v>1</v>
      </c>
      <c r="E6" s="1">
        <f>IFERROR(__xludf.DUMMYFUNCTION("""COMPUTED_VALUE"""),9.0)</f>
        <v>9</v>
      </c>
      <c r="F6" s="1" t="str">
        <f t="shared" si="1"/>
        <v>Beca</v>
      </c>
    </row>
    <row r="7">
      <c r="A7" s="1" t="str">
        <f>IFERROR(__xludf.DUMMYFUNCTION("""COMPUTED_VALUE"""),"L-65381")</f>
        <v>L-65381</v>
      </c>
      <c r="B7" s="1" t="str">
        <f>IFERROR(__xludf.DUMMYFUNCTION("""COMPUTED_VALUE"""),"Willets")</f>
        <v>Willets</v>
      </c>
      <c r="C7" s="1" t="str">
        <f>IFERROR(__xludf.DUMMYFUNCTION("""COMPUTED_VALUE"""),"Deanne")</f>
        <v>Deanne</v>
      </c>
      <c r="D7" s="6">
        <f>IFERROR(__xludf.DUMMYFUNCTION("""COMPUTED_VALUE"""),0.9)</f>
        <v>0.9</v>
      </c>
      <c r="E7" s="1">
        <f>IFERROR(__xludf.DUMMYFUNCTION("""COMPUTED_VALUE"""),5.3)</f>
        <v>5.3</v>
      </c>
      <c r="F7" s="1" t="str">
        <f t="shared" si="1"/>
        <v>Recupera</v>
      </c>
    </row>
    <row r="8">
      <c r="A8" s="1" t="str">
        <f>IFERROR(__xludf.DUMMYFUNCTION("""COMPUTED_VALUE"""),"L-65382")</f>
        <v>L-65382</v>
      </c>
      <c r="B8" s="1" t="str">
        <f>IFERROR(__xludf.DUMMYFUNCTION("""COMPUTED_VALUE"""),"Figura")</f>
        <v>Figura</v>
      </c>
      <c r="C8" s="1" t="str">
        <f>IFERROR(__xludf.DUMMYFUNCTION("""COMPUTED_VALUE"""),"Marlena")</f>
        <v>Marlena</v>
      </c>
      <c r="D8" s="6">
        <f>IFERROR(__xludf.DUMMYFUNCTION("""COMPUTED_VALUE"""),1.0)</f>
        <v>1</v>
      </c>
      <c r="E8" s="1">
        <f>IFERROR(__xludf.DUMMYFUNCTION("""COMPUTED_VALUE"""),7.5)</f>
        <v>7.5</v>
      </c>
      <c r="F8" s="1" t="str">
        <f t="shared" si="1"/>
        <v/>
      </c>
    </row>
    <row r="9">
      <c r="A9" s="1" t="str">
        <f>IFERROR(__xludf.DUMMYFUNCTION("""COMPUTED_VALUE"""),"L-65383")</f>
        <v>L-65383</v>
      </c>
      <c r="B9" s="1" t="str">
        <f>IFERROR(__xludf.DUMMYFUNCTION("""COMPUTED_VALUE"""),"Yeowell")</f>
        <v>Yeowell</v>
      </c>
      <c r="C9" s="1" t="str">
        <f>IFERROR(__xludf.DUMMYFUNCTION("""COMPUTED_VALUE"""),"Pavel")</f>
        <v>Pavel</v>
      </c>
      <c r="D9" s="6">
        <f>IFERROR(__xludf.DUMMYFUNCTION("""COMPUTED_VALUE"""),0.9)</f>
        <v>0.9</v>
      </c>
      <c r="E9" s="1">
        <f>IFERROR(__xludf.DUMMYFUNCTION("""COMPUTED_VALUE"""),6.3)</f>
        <v>6.3</v>
      </c>
      <c r="F9" s="1" t="str">
        <f t="shared" si="1"/>
        <v/>
      </c>
    </row>
    <row r="10">
      <c r="A10" s="1" t="str">
        <f>IFERROR(__xludf.DUMMYFUNCTION("""COMPUTED_VALUE"""),"L-65384")</f>
        <v>L-65384</v>
      </c>
      <c r="B10" s="1" t="str">
        <f>IFERROR(__xludf.DUMMYFUNCTION("""COMPUTED_VALUE"""),"Kerfut")</f>
        <v>Kerfut</v>
      </c>
      <c r="C10" s="1" t="str">
        <f>IFERROR(__xludf.DUMMYFUNCTION("""COMPUTED_VALUE"""),"Cortie")</f>
        <v>Cortie</v>
      </c>
      <c r="D10" s="6">
        <f>IFERROR(__xludf.DUMMYFUNCTION("""COMPUTED_VALUE"""),1.0)</f>
        <v>1</v>
      </c>
      <c r="E10" s="1">
        <f>IFERROR(__xludf.DUMMYFUNCTION("""COMPUTED_VALUE"""),6.5)</f>
        <v>6.5</v>
      </c>
      <c r="F10" s="1" t="str">
        <f t="shared" si="1"/>
        <v/>
      </c>
    </row>
    <row r="11">
      <c r="A11" s="1" t="str">
        <f>IFERROR(__xludf.DUMMYFUNCTION("""COMPUTED_VALUE"""),"L-65385")</f>
        <v>L-65385</v>
      </c>
      <c r="B11" s="1" t="str">
        <f>IFERROR(__xludf.DUMMYFUNCTION("""COMPUTED_VALUE"""),"Le Grys")</f>
        <v>Le Grys</v>
      </c>
      <c r="C11" s="1" t="str">
        <f>IFERROR(__xludf.DUMMYFUNCTION("""COMPUTED_VALUE"""),"Konstantin")</f>
        <v>Konstantin</v>
      </c>
      <c r="D11" s="6">
        <f>IFERROR(__xludf.DUMMYFUNCTION("""COMPUTED_VALUE"""),0.9)</f>
        <v>0.9</v>
      </c>
      <c r="E11" s="1">
        <f>IFERROR(__xludf.DUMMYFUNCTION("""COMPUTED_VALUE"""),5.300000000000001)</f>
        <v>5.3</v>
      </c>
      <c r="F11" s="1" t="str">
        <f t="shared" si="1"/>
        <v>Recupera</v>
      </c>
    </row>
    <row r="12">
      <c r="A12" s="1" t="str">
        <f>IFERROR(__xludf.DUMMYFUNCTION("""COMPUTED_VALUE"""),"L-65386")</f>
        <v>L-65386</v>
      </c>
      <c r="B12" s="1" t="str">
        <f>IFERROR(__xludf.DUMMYFUNCTION("""COMPUTED_VALUE"""),"Hubber")</f>
        <v>Hubber</v>
      </c>
      <c r="C12" s="1" t="str">
        <f>IFERROR(__xludf.DUMMYFUNCTION("""COMPUTED_VALUE"""),"Darryl")</f>
        <v>Darryl</v>
      </c>
      <c r="D12" s="6">
        <f>IFERROR(__xludf.DUMMYFUNCTION("""COMPUTED_VALUE"""),0.8)</f>
        <v>0.8</v>
      </c>
      <c r="E12" s="1">
        <f>IFERROR(__xludf.DUMMYFUNCTION("""COMPUTED_VALUE"""),5.6)</f>
        <v>5.6</v>
      </c>
      <c r="F12" s="1" t="str">
        <f t="shared" si="1"/>
        <v>Recupera</v>
      </c>
    </row>
    <row r="13">
      <c r="A13" s="1" t="str">
        <f>IFERROR(__xludf.DUMMYFUNCTION("""COMPUTED_VALUE"""),"L-65387")</f>
        <v>L-65387</v>
      </c>
      <c r="B13" s="1" t="str">
        <f>IFERROR(__xludf.DUMMYFUNCTION("""COMPUTED_VALUE"""),"Proom")</f>
        <v>Proom</v>
      </c>
      <c r="C13" s="1" t="str">
        <f>IFERROR(__xludf.DUMMYFUNCTION("""COMPUTED_VALUE"""),"Jaimie")</f>
        <v>Jaimie</v>
      </c>
      <c r="D13" s="6">
        <f>IFERROR(__xludf.DUMMYFUNCTION("""COMPUTED_VALUE"""),0.9)</f>
        <v>0.9</v>
      </c>
      <c r="E13" s="1">
        <f>IFERROR(__xludf.DUMMYFUNCTION("""COMPUTED_VALUE"""),7.4)</f>
        <v>7.4</v>
      </c>
      <c r="F13" s="1" t="str">
        <f t="shared" si="1"/>
        <v/>
      </c>
    </row>
    <row r="14">
      <c r="A14" s="1" t="str">
        <f>IFERROR(__xludf.DUMMYFUNCTION("""COMPUTED_VALUE"""),"L-65388")</f>
        <v>L-65388</v>
      </c>
      <c r="B14" s="1" t="str">
        <f>IFERROR(__xludf.DUMMYFUNCTION("""COMPUTED_VALUE"""),"Dyers")</f>
        <v>Dyers</v>
      </c>
      <c r="C14" s="1" t="str">
        <f>IFERROR(__xludf.DUMMYFUNCTION("""COMPUTED_VALUE"""),"Crissie")</f>
        <v>Crissie</v>
      </c>
      <c r="D14" s="6">
        <f>IFERROR(__xludf.DUMMYFUNCTION("""COMPUTED_VALUE"""),0.7)</f>
        <v>0.7</v>
      </c>
      <c r="E14" s="1">
        <f>IFERROR(__xludf.DUMMYFUNCTION("""COMPUTED_VALUE"""),8.0)</f>
        <v>8</v>
      </c>
      <c r="F14" s="1" t="str">
        <f t="shared" si="1"/>
        <v/>
      </c>
    </row>
    <row r="15">
      <c r="A15" s="1" t="str">
        <f>IFERROR(__xludf.DUMMYFUNCTION("""COMPUTED_VALUE"""),"L-65389")</f>
        <v>L-65389</v>
      </c>
      <c r="B15" s="1" t="str">
        <f>IFERROR(__xludf.DUMMYFUNCTION("""COMPUTED_VALUE"""),"Inge")</f>
        <v>Inge</v>
      </c>
      <c r="C15" s="1" t="str">
        <f>IFERROR(__xludf.DUMMYFUNCTION("""COMPUTED_VALUE"""),"Kip")</f>
        <v>Kip</v>
      </c>
      <c r="D15" s="6">
        <f>IFERROR(__xludf.DUMMYFUNCTION("""COMPUTED_VALUE"""),0.8)</f>
        <v>0.8</v>
      </c>
      <c r="E15" s="1">
        <f>IFERROR(__xludf.DUMMYFUNCTION("""COMPUTED_VALUE"""),6.1)</f>
        <v>6.1</v>
      </c>
      <c r="F15" s="1" t="str">
        <f t="shared" si="1"/>
        <v/>
      </c>
    </row>
    <row r="16">
      <c r="A16" s="1" t="str">
        <f>IFERROR(__xludf.DUMMYFUNCTION("""COMPUTED_VALUE"""),"L-65390")</f>
        <v>L-65390</v>
      </c>
      <c r="B16" s="1" t="str">
        <f>IFERROR(__xludf.DUMMYFUNCTION("""COMPUTED_VALUE"""),"Stuffins")</f>
        <v>Stuffins</v>
      </c>
      <c r="C16" s="1" t="str">
        <f>IFERROR(__xludf.DUMMYFUNCTION("""COMPUTED_VALUE"""),"Virginia")</f>
        <v>Virginia</v>
      </c>
      <c r="D16" s="6">
        <f>IFERROR(__xludf.DUMMYFUNCTION("""COMPUTED_VALUE"""),0.9)</f>
        <v>0.9</v>
      </c>
      <c r="E16" s="1">
        <f>IFERROR(__xludf.DUMMYFUNCTION("""COMPUTED_VALUE"""),5.6)</f>
        <v>5.6</v>
      </c>
      <c r="F16" s="1" t="str">
        <f t="shared" si="1"/>
        <v>Recupera</v>
      </c>
    </row>
    <row r="17">
      <c r="A17" s="1" t="str">
        <f>IFERROR(__xludf.DUMMYFUNCTION("""COMPUTED_VALUE"""),"L-65391")</f>
        <v>L-65391</v>
      </c>
      <c r="B17" s="1" t="str">
        <f>IFERROR(__xludf.DUMMYFUNCTION("""COMPUTED_VALUE"""),"Valois")</f>
        <v>Valois</v>
      </c>
      <c r="C17" s="1" t="str">
        <f>IFERROR(__xludf.DUMMYFUNCTION("""COMPUTED_VALUE"""),"Glen")</f>
        <v>Glen</v>
      </c>
      <c r="D17" s="6">
        <f>IFERROR(__xludf.DUMMYFUNCTION("""COMPUTED_VALUE"""),1.0)</f>
        <v>1</v>
      </c>
      <c r="E17" s="1">
        <f>IFERROR(__xludf.DUMMYFUNCTION("""COMPUTED_VALUE"""),7.3)</f>
        <v>7.3</v>
      </c>
      <c r="F17" s="1" t="str">
        <f t="shared" si="1"/>
        <v/>
      </c>
    </row>
    <row r="18">
      <c r="A18" s="1" t="str">
        <f>IFERROR(__xludf.DUMMYFUNCTION("""COMPUTED_VALUE"""),"L-65392")</f>
        <v>L-65392</v>
      </c>
      <c r="B18" s="1" t="str">
        <f>IFERROR(__xludf.DUMMYFUNCTION("""COMPUTED_VALUE"""),"Yeowell")</f>
        <v>Yeowell</v>
      </c>
      <c r="C18" s="1" t="str">
        <f>IFERROR(__xludf.DUMMYFUNCTION("""COMPUTED_VALUE"""),"Caryl")</f>
        <v>Caryl</v>
      </c>
      <c r="D18" s="6">
        <f>IFERROR(__xludf.DUMMYFUNCTION("""COMPUTED_VALUE"""),0.9)</f>
        <v>0.9</v>
      </c>
      <c r="E18" s="1">
        <f>IFERROR(__xludf.DUMMYFUNCTION("""COMPUTED_VALUE"""),5.6)</f>
        <v>5.6</v>
      </c>
      <c r="F18" s="1" t="str">
        <f t="shared" si="1"/>
        <v>Recupera</v>
      </c>
    </row>
    <row r="19">
      <c r="A19" s="1" t="str">
        <f>IFERROR(__xludf.DUMMYFUNCTION("""COMPUTED_VALUE"""),"L-65393")</f>
        <v>L-65393</v>
      </c>
      <c r="B19" s="1" t="str">
        <f>IFERROR(__xludf.DUMMYFUNCTION("""COMPUTED_VALUE"""),"Killeley")</f>
        <v>Killeley</v>
      </c>
      <c r="C19" s="1" t="str">
        <f>IFERROR(__xludf.DUMMYFUNCTION("""COMPUTED_VALUE"""),"Tarah")</f>
        <v>Tarah</v>
      </c>
      <c r="D19" s="6">
        <f>IFERROR(__xludf.DUMMYFUNCTION("""COMPUTED_VALUE"""),0.8)</f>
        <v>0.8</v>
      </c>
      <c r="E19" s="1">
        <f>IFERROR(__xludf.DUMMYFUNCTION("""COMPUTED_VALUE"""),7.2)</f>
        <v>7.2</v>
      </c>
      <c r="F19" s="1" t="str">
        <f t="shared" si="1"/>
        <v/>
      </c>
    </row>
    <row r="20">
      <c r="A20" s="1" t="str">
        <f>IFERROR(__xludf.DUMMYFUNCTION("""COMPUTED_VALUE"""),"L-65394")</f>
        <v>L-65394</v>
      </c>
      <c r="B20" s="1" t="str">
        <f>IFERROR(__xludf.DUMMYFUNCTION("""COMPUTED_VALUE"""),"Gatecliff")</f>
        <v>Gatecliff</v>
      </c>
      <c r="C20" s="1" t="str">
        <f>IFERROR(__xludf.DUMMYFUNCTION("""COMPUTED_VALUE"""),"Rianon")</f>
        <v>Rianon</v>
      </c>
      <c r="D20" s="6">
        <f>IFERROR(__xludf.DUMMYFUNCTION("""COMPUTED_VALUE"""),0.9)</f>
        <v>0.9</v>
      </c>
      <c r="E20" s="1">
        <f>IFERROR(__xludf.DUMMYFUNCTION("""COMPUTED_VALUE"""),7.0)</f>
        <v>7</v>
      </c>
      <c r="F20" s="1" t="str">
        <f t="shared" si="1"/>
        <v/>
      </c>
    </row>
    <row r="21">
      <c r="A21" s="1" t="str">
        <f>IFERROR(__xludf.DUMMYFUNCTION("""COMPUTED_VALUE"""),"L-65395")</f>
        <v>L-65395</v>
      </c>
      <c r="B21" s="1" t="str">
        <f>IFERROR(__xludf.DUMMYFUNCTION("""COMPUTED_VALUE"""),"Cockney")</f>
        <v>Cockney</v>
      </c>
      <c r="C21" s="1" t="str">
        <f>IFERROR(__xludf.DUMMYFUNCTION("""COMPUTED_VALUE"""),"Annmarie")</f>
        <v>Annmarie</v>
      </c>
      <c r="D21" s="6">
        <f>IFERROR(__xludf.DUMMYFUNCTION("""COMPUTED_VALUE"""),0.9)</f>
        <v>0.9</v>
      </c>
      <c r="E21" s="1">
        <f>IFERROR(__xludf.DUMMYFUNCTION("""COMPUTED_VALUE"""),6.300000000000001)</f>
        <v>6.3</v>
      </c>
      <c r="F21" s="1" t="str">
        <f t="shared" si="1"/>
        <v/>
      </c>
    </row>
    <row r="22">
      <c r="A22" s="1" t="str">
        <f>IFERROR(__xludf.DUMMYFUNCTION("""COMPUTED_VALUE"""),"L-65396")</f>
        <v>L-65396</v>
      </c>
      <c r="B22" s="1" t="str">
        <f>IFERROR(__xludf.DUMMYFUNCTION("""COMPUTED_VALUE"""),"Peacocke")</f>
        <v>Peacocke</v>
      </c>
      <c r="C22" s="1" t="str">
        <f>IFERROR(__xludf.DUMMYFUNCTION("""COMPUTED_VALUE"""),"Neysa")</f>
        <v>Neysa</v>
      </c>
      <c r="D22" s="6">
        <f>IFERROR(__xludf.DUMMYFUNCTION("""COMPUTED_VALUE"""),1.0)</f>
        <v>1</v>
      </c>
      <c r="E22" s="1">
        <f>IFERROR(__xludf.DUMMYFUNCTION("""COMPUTED_VALUE"""),7.8)</f>
        <v>7.8</v>
      </c>
      <c r="F22" s="1" t="str">
        <f t="shared" si="1"/>
        <v/>
      </c>
    </row>
    <row r="23">
      <c r="A23" s="1" t="str">
        <f>IFERROR(__xludf.DUMMYFUNCTION("""COMPUTED_VALUE"""),"L-65397")</f>
        <v>L-65397</v>
      </c>
      <c r="B23" s="1" t="str">
        <f>IFERROR(__xludf.DUMMYFUNCTION("""COMPUTED_VALUE"""),"McIlwaine")</f>
        <v>McIlwaine</v>
      </c>
      <c r="C23" s="1" t="str">
        <f>IFERROR(__xludf.DUMMYFUNCTION("""COMPUTED_VALUE"""),"Caro")</f>
        <v>Caro</v>
      </c>
      <c r="D23" s="6">
        <f>IFERROR(__xludf.DUMMYFUNCTION("""COMPUTED_VALUE"""),0.8)</f>
        <v>0.8</v>
      </c>
      <c r="E23" s="1">
        <f>IFERROR(__xludf.DUMMYFUNCTION("""COMPUTED_VALUE"""),7.0)</f>
        <v>7</v>
      </c>
      <c r="F23" s="1" t="str">
        <f t="shared" si="1"/>
        <v/>
      </c>
    </row>
    <row r="24">
      <c r="A24" s="1" t="str">
        <f>IFERROR(__xludf.DUMMYFUNCTION("""COMPUTED_VALUE"""),"L-65398")</f>
        <v>L-65398</v>
      </c>
      <c r="B24" s="1" t="str">
        <f>IFERROR(__xludf.DUMMYFUNCTION("""COMPUTED_VALUE"""),"Milesop")</f>
        <v>Milesop</v>
      </c>
      <c r="C24" s="1" t="str">
        <f>IFERROR(__xludf.DUMMYFUNCTION("""COMPUTED_VALUE"""),"Wernher")</f>
        <v>Wernher</v>
      </c>
      <c r="D24" s="6">
        <f>IFERROR(__xludf.DUMMYFUNCTION("""COMPUTED_VALUE"""),0.9)</f>
        <v>0.9</v>
      </c>
      <c r="E24" s="1">
        <f>IFERROR(__xludf.DUMMYFUNCTION("""COMPUTED_VALUE"""),7.1)</f>
        <v>7.1</v>
      </c>
      <c r="F24" s="1" t="str">
        <f t="shared" si="1"/>
        <v/>
      </c>
    </row>
    <row r="25">
      <c r="A25" s="1" t="str">
        <f>IFERROR(__xludf.DUMMYFUNCTION("""COMPUTED_VALUE"""),"L-65399")</f>
        <v>L-65399</v>
      </c>
      <c r="B25" s="1" t="str">
        <f>IFERROR(__xludf.DUMMYFUNCTION("""COMPUTED_VALUE"""),"Hutton")</f>
        <v>Hutton</v>
      </c>
      <c r="C25" s="1" t="str">
        <f>IFERROR(__xludf.DUMMYFUNCTION("""COMPUTED_VALUE"""),"Maryann")</f>
        <v>Maryann</v>
      </c>
      <c r="D25" s="6">
        <f>IFERROR(__xludf.DUMMYFUNCTION("""COMPUTED_VALUE"""),0.8)</f>
        <v>0.8</v>
      </c>
      <c r="E25" s="1">
        <f>IFERROR(__xludf.DUMMYFUNCTION("""COMPUTED_VALUE"""),8.1)</f>
        <v>8.1</v>
      </c>
      <c r="F25" s="1" t="str">
        <f t="shared" si="1"/>
        <v/>
      </c>
    </row>
    <row r="26">
      <c r="A26" s="1" t="str">
        <f>IFERROR(__xludf.DUMMYFUNCTION("""COMPUTED_VALUE"""),"L-65400")</f>
        <v>L-65400</v>
      </c>
      <c r="B26" s="1" t="str">
        <f>IFERROR(__xludf.DUMMYFUNCTION("""COMPUTED_VALUE"""),"Lewington")</f>
        <v>Lewington</v>
      </c>
      <c r="C26" s="1" t="str">
        <f>IFERROR(__xludf.DUMMYFUNCTION("""COMPUTED_VALUE"""),"Nadiya")</f>
        <v>Nadiya</v>
      </c>
      <c r="D26" s="6">
        <f>IFERROR(__xludf.DUMMYFUNCTION("""COMPUTED_VALUE"""),0.9)</f>
        <v>0.9</v>
      </c>
      <c r="E26" s="1">
        <f>IFERROR(__xludf.DUMMYFUNCTION("""COMPUTED_VALUE"""),7.6)</f>
        <v>7.6</v>
      </c>
      <c r="F26" s="1" t="str">
        <f t="shared" si="1"/>
        <v/>
      </c>
    </row>
    <row r="27">
      <c r="A27" s="1" t="str">
        <f>IFERROR(__xludf.DUMMYFUNCTION("""COMPUTED_VALUE"""),"L-65401")</f>
        <v>L-65401</v>
      </c>
      <c r="B27" s="1" t="str">
        <f>IFERROR(__xludf.DUMMYFUNCTION("""COMPUTED_VALUE"""),"Iannuzzi")</f>
        <v>Iannuzzi</v>
      </c>
      <c r="C27" s="1" t="str">
        <f>IFERROR(__xludf.DUMMYFUNCTION("""COMPUTED_VALUE"""),"Mada")</f>
        <v>Mada</v>
      </c>
      <c r="D27" s="6">
        <f>IFERROR(__xludf.DUMMYFUNCTION("""COMPUTED_VALUE"""),0.8)</f>
        <v>0.8</v>
      </c>
      <c r="E27" s="1">
        <f>IFERROR(__xludf.DUMMYFUNCTION("""COMPUTED_VALUE"""),5.0)</f>
        <v>5</v>
      </c>
      <c r="F27" s="1" t="str">
        <f t="shared" si="1"/>
        <v>Recupera</v>
      </c>
    </row>
    <row r="28">
      <c r="A28" s="1" t="str">
        <f>IFERROR(__xludf.DUMMYFUNCTION("""COMPUTED_VALUE"""),"L-65402")</f>
        <v>L-65402</v>
      </c>
      <c r="B28" s="1" t="str">
        <f>IFERROR(__xludf.DUMMYFUNCTION("""COMPUTED_VALUE"""),"Kettlestringes")</f>
        <v>Kettlestringes</v>
      </c>
      <c r="C28" s="1" t="str">
        <f>IFERROR(__xludf.DUMMYFUNCTION("""COMPUTED_VALUE"""),"Rene")</f>
        <v>Rene</v>
      </c>
      <c r="D28" s="6">
        <f>IFERROR(__xludf.DUMMYFUNCTION("""COMPUTED_VALUE"""),0.9)</f>
        <v>0.9</v>
      </c>
      <c r="E28" s="1">
        <f>IFERROR(__xludf.DUMMYFUNCTION("""COMPUTED_VALUE"""),8.1)</f>
        <v>8.1</v>
      </c>
      <c r="F28" s="1" t="str">
        <f t="shared" si="1"/>
        <v/>
      </c>
    </row>
    <row r="29">
      <c r="A29" s="1" t="str">
        <f>IFERROR(__xludf.DUMMYFUNCTION("""COMPUTED_VALUE"""),"L-65403")</f>
        <v>L-65403</v>
      </c>
      <c r="B29" s="1" t="str">
        <f>IFERROR(__xludf.DUMMYFUNCTION("""COMPUTED_VALUE"""),"Ceillier")</f>
        <v>Ceillier</v>
      </c>
      <c r="C29" s="1" t="str">
        <f>IFERROR(__xludf.DUMMYFUNCTION("""COMPUTED_VALUE"""),"Belva")</f>
        <v>Belva</v>
      </c>
      <c r="D29" s="6">
        <f>IFERROR(__xludf.DUMMYFUNCTION("""COMPUTED_VALUE"""),1.0)</f>
        <v>1</v>
      </c>
      <c r="E29" s="1">
        <f>IFERROR(__xludf.DUMMYFUNCTION("""COMPUTED_VALUE"""),8.4)</f>
        <v>8.4</v>
      </c>
      <c r="F29" s="1" t="str">
        <f t="shared" si="1"/>
        <v/>
      </c>
    </row>
    <row r="30">
      <c r="A30" s="1" t="str">
        <f>IFERROR(__xludf.DUMMYFUNCTION("""COMPUTED_VALUE"""),"L-65404")</f>
        <v>L-65404</v>
      </c>
      <c r="B30" s="1" t="str">
        <f>IFERROR(__xludf.DUMMYFUNCTION("""COMPUTED_VALUE"""),"Cow")</f>
        <v>Cow</v>
      </c>
      <c r="C30" s="1" t="str">
        <f>IFERROR(__xludf.DUMMYFUNCTION("""COMPUTED_VALUE"""),"Bibbye")</f>
        <v>Bibbye</v>
      </c>
      <c r="D30" s="6">
        <f>IFERROR(__xludf.DUMMYFUNCTION("""COMPUTED_VALUE"""),1.0)</f>
        <v>1</v>
      </c>
      <c r="E30" s="1">
        <f>IFERROR(__xludf.DUMMYFUNCTION("""COMPUTED_VALUE"""),7.699999999999999)</f>
        <v>7.7</v>
      </c>
      <c r="F30" s="1" t="str">
        <f t="shared" si="1"/>
        <v/>
      </c>
    </row>
    <row r="31">
      <c r="A31" s="1" t="str">
        <f>IFERROR(__xludf.DUMMYFUNCTION("""COMPUTED_VALUE"""),"L-65405")</f>
        <v>L-65405</v>
      </c>
      <c r="B31" s="1" t="str">
        <f>IFERROR(__xludf.DUMMYFUNCTION("""COMPUTED_VALUE"""),"Gadesby")</f>
        <v>Gadesby</v>
      </c>
      <c r="C31" s="1" t="str">
        <f>IFERROR(__xludf.DUMMYFUNCTION("""COMPUTED_VALUE"""),"Minta")</f>
        <v>Minta</v>
      </c>
      <c r="D31" s="6">
        <f>IFERROR(__xludf.DUMMYFUNCTION("""COMPUTED_VALUE"""),0.9)</f>
        <v>0.9</v>
      </c>
      <c r="E31" s="1">
        <f>IFERROR(__xludf.DUMMYFUNCTION("""COMPUTED_VALUE"""),9.1)</f>
        <v>9.1</v>
      </c>
      <c r="F31" s="1" t="str">
        <f t="shared" si="1"/>
        <v>Beca</v>
      </c>
    </row>
    <row r="32">
      <c r="A32" s="1" t="str">
        <f>IFERROR(__xludf.DUMMYFUNCTION("""COMPUTED_VALUE"""),"L-65406")</f>
        <v>L-65406</v>
      </c>
      <c r="B32" s="1" t="str">
        <f>IFERROR(__xludf.DUMMYFUNCTION("""COMPUTED_VALUE"""),"Hurford")</f>
        <v>Hurford</v>
      </c>
      <c r="C32" s="1" t="str">
        <f>IFERROR(__xludf.DUMMYFUNCTION("""COMPUTED_VALUE"""),"Aeriela")</f>
        <v>Aeriela</v>
      </c>
      <c r="D32" s="6">
        <f>IFERROR(__xludf.DUMMYFUNCTION("""COMPUTED_VALUE"""),0.8)</f>
        <v>0.8</v>
      </c>
      <c r="E32" s="1">
        <f>IFERROR(__xludf.DUMMYFUNCTION("""COMPUTED_VALUE"""),7.2)</f>
        <v>7.2</v>
      </c>
      <c r="F32" s="1" t="str">
        <f t="shared" si="1"/>
        <v/>
      </c>
    </row>
    <row r="33">
      <c r="A33" s="1" t="str">
        <f>IFERROR(__xludf.DUMMYFUNCTION("""COMPUTED_VALUE"""),"L-65407")</f>
        <v>L-65407</v>
      </c>
      <c r="B33" s="1" t="str">
        <f>IFERROR(__xludf.DUMMYFUNCTION("""COMPUTED_VALUE"""),"Toor")</f>
        <v>Toor</v>
      </c>
      <c r="C33" s="1" t="str">
        <f>IFERROR(__xludf.DUMMYFUNCTION("""COMPUTED_VALUE"""),"Nikolaos")</f>
        <v>Nikolaos</v>
      </c>
      <c r="D33" s="6">
        <f>IFERROR(__xludf.DUMMYFUNCTION("""COMPUTED_VALUE"""),1.0)</f>
        <v>1</v>
      </c>
      <c r="E33" s="1">
        <f>IFERROR(__xludf.DUMMYFUNCTION("""COMPUTED_VALUE"""),6.0)</f>
        <v>6</v>
      </c>
      <c r="F33" s="1" t="str">
        <f t="shared" si="1"/>
        <v/>
      </c>
    </row>
    <row r="34">
      <c r="A34" s="1" t="str">
        <f>IFERROR(__xludf.DUMMYFUNCTION("""COMPUTED_VALUE"""),"L-65408")</f>
        <v>L-65408</v>
      </c>
      <c r="B34" s="1" t="str">
        <f>IFERROR(__xludf.DUMMYFUNCTION("""COMPUTED_VALUE"""),"Saiz")</f>
        <v>Saiz</v>
      </c>
      <c r="C34" s="1" t="str">
        <f>IFERROR(__xludf.DUMMYFUNCTION("""COMPUTED_VALUE"""),"Mort")</f>
        <v>Mort</v>
      </c>
      <c r="D34" s="6">
        <f>IFERROR(__xludf.DUMMYFUNCTION("""COMPUTED_VALUE"""),1.0)</f>
        <v>1</v>
      </c>
      <c r="E34" s="1">
        <f>IFERROR(__xludf.DUMMYFUNCTION("""COMPUTED_VALUE"""),7.8)</f>
        <v>7.8</v>
      </c>
      <c r="F34" s="1" t="str">
        <f t="shared" si="1"/>
        <v/>
      </c>
    </row>
  </sheetData>
  <conditionalFormatting sqref="A5:F34">
    <cfRule type="expression" dxfId="0" priority="1">
      <formula>$E:$E &gt;=9</formula>
    </cfRule>
  </conditionalFormatting>
  <conditionalFormatting sqref="A5:F34">
    <cfRule type="expression" dxfId="1" priority="2">
      <formula>$E:$E&lt;6</formula>
    </cfRule>
  </conditionalFormatting>
  <dataValidations>
    <dataValidation type="list" allowBlank="1" showErrorMessage="1" sqref="B1">
      <formula1>comisiones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30</v>
      </c>
      <c r="B1" s="25"/>
      <c r="C1" s="25"/>
      <c r="D1" s="25"/>
      <c r="E1" s="25"/>
      <c r="F1" s="25"/>
      <c r="G1" s="25"/>
      <c r="I1" s="26" t="s">
        <v>31</v>
      </c>
      <c r="J1" s="27"/>
    </row>
    <row r="2">
      <c r="A2" s="28" t="s">
        <v>32</v>
      </c>
      <c r="B2" s="29" t="s">
        <v>33</v>
      </c>
      <c r="C2" s="29" t="s">
        <v>34</v>
      </c>
      <c r="D2" s="29" t="s">
        <v>35</v>
      </c>
      <c r="E2" s="29" t="s">
        <v>36</v>
      </c>
      <c r="F2" s="29" t="s">
        <v>37</v>
      </c>
      <c r="G2" s="30" t="s">
        <v>38</v>
      </c>
      <c r="I2" s="31" t="s">
        <v>39</v>
      </c>
      <c r="J2" s="32"/>
    </row>
    <row r="3">
      <c r="A3" s="1" t="str">
        <f>IFERROR(__xludf.DUMMYFUNCTION("UNIQUE(comisiones)"),"Mars")</f>
        <v>Mars</v>
      </c>
      <c r="B3" s="1" t="str">
        <f t="array" ref="B3">XLOOKUP(A3,comisiones,instructores)</f>
        <v>Albert Smith</v>
      </c>
      <c r="E3" s="33">
        <v>45363.0</v>
      </c>
      <c r="F3" s="34">
        <v>45401.0</v>
      </c>
      <c r="G3" s="1">
        <f>F3-E3</f>
        <v>38</v>
      </c>
      <c r="I3" s="35">
        <f>IFERROR(__xludf.DUMMYFUNCTION("UNIQUE(ARRAYFORMULA(WORKDAY(SEQUENCE(G3,1,E3-1,1),1,G10:G13)))"),45363.0)</f>
        <v>45363</v>
      </c>
      <c r="J3" s="29" t="str">
        <f t="array" ref="J3:J26">TEXT(I3:I26,"dddd")</f>
        <v>martes</v>
      </c>
      <c r="K3" s="36">
        <f t="array" ref="K3:K40">SEQUENCE(G3,1,E3-1,1)</f>
        <v>45362</v>
      </c>
      <c r="L3" s="1" t="str">
        <f t="array" ref="L3:L1000">TEXT(K3:K1000,"dddd")</f>
        <v>lunes</v>
      </c>
      <c r="N3" s="37">
        <f>IFERROR(__xludf.DUMMYFUNCTION("QUERY(fechas,""SELECt * WHERE J ='martes'"")
"),45363.0)</f>
        <v>45363</v>
      </c>
      <c r="O3" s="1" t="str">
        <f>IFERROR(__xludf.DUMMYFUNCTION("""COMPUTED_VALUE"""),"martes")</f>
        <v>martes</v>
      </c>
    </row>
    <row r="4">
      <c r="A4" s="1" t="str">
        <f>IFERROR(__xludf.DUMMYFUNCTION("""COMPUTED_VALUE"""),"Mercury")</f>
        <v>Mercury</v>
      </c>
      <c r="B4" s="1" t="str">
        <f t="array" ref="B4">XLOOKUP(A4,comisiones,instructores)</f>
        <v>Daniel Porth</v>
      </c>
      <c r="I4" s="35">
        <f>IFERROR(__xludf.DUMMYFUNCTION("""COMPUTED_VALUE"""),45364.0)</f>
        <v>45364</v>
      </c>
      <c r="J4" s="29" t="s">
        <v>40</v>
      </c>
      <c r="K4" s="37">
        <v>45363.0</v>
      </c>
      <c r="L4" s="1" t="s">
        <v>21</v>
      </c>
      <c r="N4" s="37">
        <f>IFERROR(__xludf.DUMMYFUNCTION("""COMPUTED_VALUE"""),45370.0)</f>
        <v>45370</v>
      </c>
      <c r="O4" s="1" t="str">
        <f>IFERROR(__xludf.DUMMYFUNCTION("""COMPUTED_VALUE"""),"martes")</f>
        <v>martes</v>
      </c>
    </row>
    <row r="5">
      <c r="I5" s="35">
        <f>IFERROR(__xludf.DUMMYFUNCTION("""COMPUTED_VALUE"""),45365.0)</f>
        <v>45365</v>
      </c>
      <c r="J5" s="29" t="s">
        <v>22</v>
      </c>
      <c r="K5" s="37">
        <v>45364.0</v>
      </c>
      <c r="L5" s="1" t="s">
        <v>40</v>
      </c>
      <c r="N5" s="37">
        <f>IFERROR(__xludf.DUMMYFUNCTION("""COMPUTED_VALUE"""),45377.0)</f>
        <v>45377</v>
      </c>
      <c r="O5" s="1" t="str">
        <f>IFERROR(__xludf.DUMMYFUNCTION("""COMPUTED_VALUE"""),"martes")</f>
        <v>martes</v>
      </c>
    </row>
    <row r="6">
      <c r="I6" s="35">
        <f>IFERROR(__xludf.DUMMYFUNCTION("""COMPUTED_VALUE"""),45366.0)</f>
        <v>45366</v>
      </c>
      <c r="J6" s="29" t="s">
        <v>41</v>
      </c>
      <c r="K6" s="37">
        <v>45365.0</v>
      </c>
      <c r="L6" s="1" t="s">
        <v>22</v>
      </c>
      <c r="N6" s="37">
        <f>IFERROR(__xludf.DUMMYFUNCTION("""COMPUTED_VALUE"""),45391.0)</f>
        <v>45391</v>
      </c>
      <c r="O6" s="1" t="str">
        <f>IFERROR(__xludf.DUMMYFUNCTION("""COMPUTED_VALUE"""),"martes")</f>
        <v>martes</v>
      </c>
    </row>
    <row r="7">
      <c r="I7" s="35">
        <f>IFERROR(__xludf.DUMMYFUNCTION("""COMPUTED_VALUE"""),45369.0)</f>
        <v>45369</v>
      </c>
      <c r="J7" s="29" t="s">
        <v>42</v>
      </c>
      <c r="K7" s="37">
        <v>45366.0</v>
      </c>
      <c r="L7" s="1" t="s">
        <v>41</v>
      </c>
      <c r="N7" s="37">
        <f>IFERROR(__xludf.DUMMYFUNCTION("""COMPUTED_VALUE"""),45398.0)</f>
        <v>45398</v>
      </c>
      <c r="O7" s="1" t="str">
        <f>IFERROR(__xludf.DUMMYFUNCTION("""COMPUTED_VALUE"""),"martes")</f>
        <v>martes</v>
      </c>
    </row>
    <row r="8">
      <c r="A8" s="38" t="s">
        <v>43</v>
      </c>
      <c r="G8" s="39" t="s">
        <v>44</v>
      </c>
      <c r="I8" s="35">
        <f>IFERROR(__xludf.DUMMYFUNCTION("""COMPUTED_VALUE"""),45370.0)</f>
        <v>45370</v>
      </c>
      <c r="J8" s="29" t="s">
        <v>21</v>
      </c>
      <c r="K8" s="37">
        <v>45367.0</v>
      </c>
      <c r="L8" s="1" t="s">
        <v>45</v>
      </c>
    </row>
    <row r="9">
      <c r="B9" s="22" t="s">
        <v>16</v>
      </c>
      <c r="D9" s="22" t="s">
        <v>26</v>
      </c>
      <c r="G9" s="40" t="s">
        <v>46</v>
      </c>
      <c r="I9" s="35">
        <f>IFERROR(__xludf.DUMMYFUNCTION("""COMPUTED_VALUE"""),45371.0)</f>
        <v>45371</v>
      </c>
      <c r="J9" s="29" t="s">
        <v>40</v>
      </c>
      <c r="K9" s="37">
        <v>45368.0</v>
      </c>
      <c r="L9" s="1" t="s">
        <v>47</v>
      </c>
      <c r="N9" s="36">
        <f>IFERROR(__xludf.DUMMYFUNCTION("QUERY(K3:L40,""SELECT * WHERE L ='sábado'"")"),45367.0)</f>
        <v>45367</v>
      </c>
      <c r="O9" s="1" t="str">
        <f>IFERROR(__xludf.DUMMYFUNCTION("""COMPUTED_VALUE"""),"sábado")</f>
        <v>sábado</v>
      </c>
    </row>
    <row r="10">
      <c r="A10" s="41" t="s">
        <v>48</v>
      </c>
      <c r="B10" s="42" t="s">
        <v>49</v>
      </c>
      <c r="C10" s="27"/>
      <c r="D10" s="42" t="s">
        <v>50</v>
      </c>
      <c r="E10" s="27"/>
      <c r="G10" s="43">
        <v>45379.0</v>
      </c>
      <c r="I10" s="35">
        <f>IFERROR(__xludf.DUMMYFUNCTION("""COMPUTED_VALUE"""),45372.0)</f>
        <v>45372</v>
      </c>
      <c r="J10" s="29" t="s">
        <v>22</v>
      </c>
      <c r="K10" s="37">
        <v>45369.0</v>
      </c>
      <c r="L10" s="1" t="s">
        <v>42</v>
      </c>
      <c r="N10" s="37">
        <f>IFERROR(__xludf.DUMMYFUNCTION("""COMPUTED_VALUE"""),45374.0)</f>
        <v>45374</v>
      </c>
      <c r="O10" s="1" t="str">
        <f>IFERROR(__xludf.DUMMYFUNCTION("""COMPUTED_VALUE"""),"sábado")</f>
        <v>sábado</v>
      </c>
    </row>
    <row r="11">
      <c r="B11" s="37">
        <f>IFERROR(__xludf.DUMMYFUNCTION("FILTER(fechas,(J3:J26 =""martes"")+(J3:J26=""jueves""))"),45363.0)</f>
        <v>45363</v>
      </c>
      <c r="C11" s="1" t="str">
        <f>IFERROR(__xludf.DUMMYFUNCTION("""COMPUTED_VALUE"""),"martes")</f>
        <v>martes</v>
      </c>
      <c r="D11" s="37">
        <f>IFERROR(__xludf.DUMMYFUNCTION("FILTER(fechas,(J3:J26 =""miércoles"")+(J3:J26=""viernes""))"),45364.0)</f>
        <v>45364</v>
      </c>
      <c r="E11" s="1" t="str">
        <f>IFERROR(__xludf.DUMMYFUNCTION("""COMPUTED_VALUE"""),"miércoles")</f>
        <v>miércoles</v>
      </c>
      <c r="G11" s="43">
        <v>45380.0</v>
      </c>
      <c r="I11" s="35">
        <f>IFERROR(__xludf.DUMMYFUNCTION("""COMPUTED_VALUE"""),45373.0)</f>
        <v>45373</v>
      </c>
      <c r="J11" s="29" t="s">
        <v>41</v>
      </c>
      <c r="K11" s="37">
        <v>45370.0</v>
      </c>
      <c r="L11" s="1" t="s">
        <v>21</v>
      </c>
      <c r="N11" s="37">
        <f>IFERROR(__xludf.DUMMYFUNCTION("""COMPUTED_VALUE"""),45381.0)</f>
        <v>45381</v>
      </c>
      <c r="O11" s="1" t="str">
        <f>IFERROR(__xludf.DUMMYFUNCTION("""COMPUTED_VALUE"""),"sábado")</f>
        <v>sábado</v>
      </c>
    </row>
    <row r="12">
      <c r="B12" s="37">
        <f>IFERROR(__xludf.DUMMYFUNCTION("""COMPUTED_VALUE"""),45365.0)</f>
        <v>45365</v>
      </c>
      <c r="C12" s="1" t="str">
        <f>IFERROR(__xludf.DUMMYFUNCTION("""COMPUTED_VALUE"""),"jueves")</f>
        <v>jueves</v>
      </c>
      <c r="D12" s="37">
        <f>IFERROR(__xludf.DUMMYFUNCTION("""COMPUTED_VALUE"""),45366.0)</f>
        <v>45366</v>
      </c>
      <c r="E12" s="1" t="str">
        <f>IFERROR(__xludf.DUMMYFUNCTION("""COMPUTED_VALUE"""),"viernes")</f>
        <v>viernes</v>
      </c>
      <c r="G12" s="43">
        <v>45383.0</v>
      </c>
      <c r="I12" s="35">
        <f>IFERROR(__xludf.DUMMYFUNCTION("""COMPUTED_VALUE"""),45376.0)</f>
        <v>45376</v>
      </c>
      <c r="J12" s="29" t="s">
        <v>42</v>
      </c>
      <c r="K12" s="37">
        <v>45371.0</v>
      </c>
      <c r="L12" s="1" t="s">
        <v>40</v>
      </c>
      <c r="N12" s="37">
        <f>IFERROR(__xludf.DUMMYFUNCTION("""COMPUTED_VALUE"""),45388.0)</f>
        <v>45388</v>
      </c>
      <c r="O12" s="1" t="str">
        <f>IFERROR(__xludf.DUMMYFUNCTION("""COMPUTED_VALUE"""),"sábado")</f>
        <v>sábado</v>
      </c>
    </row>
    <row r="13">
      <c r="B13" s="37">
        <f>IFERROR(__xludf.DUMMYFUNCTION("""COMPUTED_VALUE"""),45370.0)</f>
        <v>45370</v>
      </c>
      <c r="C13" s="1" t="str">
        <f>IFERROR(__xludf.DUMMYFUNCTION("""COMPUTED_VALUE"""),"martes")</f>
        <v>martes</v>
      </c>
      <c r="D13" s="37">
        <f>IFERROR(__xludf.DUMMYFUNCTION("""COMPUTED_VALUE"""),45371.0)</f>
        <v>45371</v>
      </c>
      <c r="E13" s="1" t="str">
        <f>IFERROR(__xludf.DUMMYFUNCTION("""COMPUTED_VALUE"""),"miércoles")</f>
        <v>miércoles</v>
      </c>
      <c r="G13" s="43">
        <v>45384.0</v>
      </c>
      <c r="I13" s="35">
        <f>IFERROR(__xludf.DUMMYFUNCTION("""COMPUTED_VALUE"""),45377.0)</f>
        <v>45377</v>
      </c>
      <c r="J13" s="29" t="s">
        <v>21</v>
      </c>
      <c r="K13" s="37">
        <v>45372.0</v>
      </c>
      <c r="L13" s="1" t="s">
        <v>22</v>
      </c>
      <c r="N13" s="37">
        <f>IFERROR(__xludf.DUMMYFUNCTION("""COMPUTED_VALUE"""),45395.0)</f>
        <v>45395</v>
      </c>
      <c r="O13" s="1" t="str">
        <f>IFERROR(__xludf.DUMMYFUNCTION("""COMPUTED_VALUE"""),"sábado")</f>
        <v>sábado</v>
      </c>
    </row>
    <row r="14">
      <c r="B14" s="37">
        <f>IFERROR(__xludf.DUMMYFUNCTION("""COMPUTED_VALUE"""),45372.0)</f>
        <v>45372</v>
      </c>
      <c r="C14" s="1" t="str">
        <f>IFERROR(__xludf.DUMMYFUNCTION("""COMPUTED_VALUE"""),"jueves")</f>
        <v>jueves</v>
      </c>
      <c r="D14" s="37">
        <f>IFERROR(__xludf.DUMMYFUNCTION("""COMPUTED_VALUE"""),45373.0)</f>
        <v>45373</v>
      </c>
      <c r="E14" s="1" t="str">
        <f>IFERROR(__xludf.DUMMYFUNCTION("""COMPUTED_VALUE"""),"viernes")</f>
        <v>viernes</v>
      </c>
      <c r="G14" s="44"/>
      <c r="I14" s="35">
        <f>IFERROR(__xludf.DUMMYFUNCTION("""COMPUTED_VALUE"""),45378.0)</f>
        <v>45378</v>
      </c>
      <c r="J14" s="29" t="s">
        <v>40</v>
      </c>
      <c r="K14" s="37">
        <v>45373.0</v>
      </c>
      <c r="L14" s="1" t="s">
        <v>41</v>
      </c>
    </row>
    <row r="15">
      <c r="B15" s="37">
        <f>IFERROR(__xludf.DUMMYFUNCTION("""COMPUTED_VALUE"""),45377.0)</f>
        <v>45377</v>
      </c>
      <c r="C15" s="1" t="str">
        <f>IFERROR(__xludf.DUMMYFUNCTION("""COMPUTED_VALUE"""),"martes")</f>
        <v>martes</v>
      </c>
      <c r="D15" s="37">
        <f>IFERROR(__xludf.DUMMYFUNCTION("""COMPUTED_VALUE"""),45378.0)</f>
        <v>45378</v>
      </c>
      <c r="E15" s="1" t="str">
        <f>IFERROR(__xludf.DUMMYFUNCTION("""COMPUTED_VALUE"""),"miércoles")</f>
        <v>miércoles</v>
      </c>
      <c r="G15" s="44"/>
      <c r="I15" s="35">
        <f>IFERROR(__xludf.DUMMYFUNCTION("""COMPUTED_VALUE"""),45385.0)</f>
        <v>45385</v>
      </c>
      <c r="J15" s="29" t="s">
        <v>40</v>
      </c>
      <c r="K15" s="37">
        <v>45374.0</v>
      </c>
      <c r="L15" s="1" t="s">
        <v>45</v>
      </c>
    </row>
    <row r="16">
      <c r="B16" s="37">
        <f>IFERROR(__xludf.DUMMYFUNCTION("""COMPUTED_VALUE"""),45386.0)</f>
        <v>45386</v>
      </c>
      <c r="C16" s="1" t="str">
        <f>IFERROR(__xludf.DUMMYFUNCTION("""COMPUTED_VALUE"""),"jueves")</f>
        <v>jueves</v>
      </c>
      <c r="D16" s="37">
        <f>IFERROR(__xludf.DUMMYFUNCTION("""COMPUTED_VALUE"""),45385.0)</f>
        <v>45385</v>
      </c>
      <c r="E16" s="1" t="str">
        <f>IFERROR(__xludf.DUMMYFUNCTION("""COMPUTED_VALUE"""),"miércoles")</f>
        <v>miércoles</v>
      </c>
      <c r="I16" s="35">
        <f>IFERROR(__xludf.DUMMYFUNCTION("""COMPUTED_VALUE"""),45386.0)</f>
        <v>45386</v>
      </c>
      <c r="J16" s="29" t="s">
        <v>22</v>
      </c>
      <c r="K16" s="37">
        <v>45375.0</v>
      </c>
      <c r="L16" s="1" t="s">
        <v>47</v>
      </c>
    </row>
    <row r="17">
      <c r="B17" s="37">
        <f>IFERROR(__xludf.DUMMYFUNCTION("""COMPUTED_VALUE"""),45391.0)</f>
        <v>45391</v>
      </c>
      <c r="C17" s="1" t="str">
        <f>IFERROR(__xludf.DUMMYFUNCTION("""COMPUTED_VALUE"""),"martes")</f>
        <v>martes</v>
      </c>
      <c r="D17" s="37">
        <f>IFERROR(__xludf.DUMMYFUNCTION("""COMPUTED_VALUE"""),45387.0)</f>
        <v>45387</v>
      </c>
      <c r="E17" s="1" t="str">
        <f>IFERROR(__xludf.DUMMYFUNCTION("""COMPUTED_VALUE"""),"viernes")</f>
        <v>viernes</v>
      </c>
      <c r="I17" s="35">
        <f>IFERROR(__xludf.DUMMYFUNCTION("""COMPUTED_VALUE"""),45387.0)</f>
        <v>45387</v>
      </c>
      <c r="J17" s="29" t="s">
        <v>41</v>
      </c>
      <c r="K17" s="37">
        <v>45376.0</v>
      </c>
      <c r="L17" s="1" t="s">
        <v>42</v>
      </c>
    </row>
    <row r="18">
      <c r="B18" s="37">
        <f>IFERROR(__xludf.DUMMYFUNCTION("""COMPUTED_VALUE"""),45393.0)</f>
        <v>45393</v>
      </c>
      <c r="C18" s="1" t="str">
        <f>IFERROR(__xludf.DUMMYFUNCTION("""COMPUTED_VALUE"""),"jueves")</f>
        <v>jueves</v>
      </c>
      <c r="D18" s="37">
        <f>IFERROR(__xludf.DUMMYFUNCTION("""COMPUTED_VALUE"""),45392.0)</f>
        <v>45392</v>
      </c>
      <c r="E18" s="1" t="str">
        <f>IFERROR(__xludf.DUMMYFUNCTION("""COMPUTED_VALUE"""),"miércoles")</f>
        <v>miércoles</v>
      </c>
      <c r="I18" s="35">
        <f>IFERROR(__xludf.DUMMYFUNCTION("""COMPUTED_VALUE"""),45390.0)</f>
        <v>45390</v>
      </c>
      <c r="J18" s="29" t="s">
        <v>42</v>
      </c>
      <c r="K18" s="37">
        <v>45377.0</v>
      </c>
      <c r="L18" s="1" t="s">
        <v>21</v>
      </c>
    </row>
    <row r="19">
      <c r="B19" s="37">
        <f>IFERROR(__xludf.DUMMYFUNCTION("""COMPUTED_VALUE"""),45398.0)</f>
        <v>45398</v>
      </c>
      <c r="C19" s="1" t="str">
        <f>IFERROR(__xludf.DUMMYFUNCTION("""COMPUTED_VALUE"""),"martes")</f>
        <v>martes</v>
      </c>
      <c r="D19" s="37">
        <f>IFERROR(__xludf.DUMMYFUNCTION("""COMPUTED_VALUE"""),45394.0)</f>
        <v>45394</v>
      </c>
      <c r="E19" s="1" t="str">
        <f>IFERROR(__xludf.DUMMYFUNCTION("""COMPUTED_VALUE"""),"viernes")</f>
        <v>viernes</v>
      </c>
      <c r="I19" s="35">
        <f>IFERROR(__xludf.DUMMYFUNCTION("""COMPUTED_VALUE"""),45391.0)</f>
        <v>45391</v>
      </c>
      <c r="J19" s="29" t="s">
        <v>21</v>
      </c>
      <c r="K19" s="37">
        <v>45378.0</v>
      </c>
      <c r="L19" s="1" t="s">
        <v>40</v>
      </c>
    </row>
    <row r="20">
      <c r="B20" s="37">
        <f>IFERROR(__xludf.DUMMYFUNCTION("""COMPUTED_VALUE"""),45400.0)</f>
        <v>45400</v>
      </c>
      <c r="C20" s="1" t="str">
        <f>IFERROR(__xludf.DUMMYFUNCTION("""COMPUTED_VALUE"""),"jueves")</f>
        <v>jueves</v>
      </c>
      <c r="D20" s="37">
        <f>IFERROR(__xludf.DUMMYFUNCTION("""COMPUTED_VALUE"""),45399.0)</f>
        <v>45399</v>
      </c>
      <c r="E20" s="1" t="str">
        <f>IFERROR(__xludf.DUMMYFUNCTION("""COMPUTED_VALUE"""),"miércoles")</f>
        <v>miércoles</v>
      </c>
      <c r="I20" s="35">
        <f>IFERROR(__xludf.DUMMYFUNCTION("""COMPUTED_VALUE"""),45392.0)</f>
        <v>45392</v>
      </c>
      <c r="J20" s="29" t="s">
        <v>40</v>
      </c>
      <c r="K20" s="37">
        <v>45379.0</v>
      </c>
      <c r="L20" s="1" t="s">
        <v>22</v>
      </c>
    </row>
    <row r="21">
      <c r="I21" s="35">
        <f>IFERROR(__xludf.DUMMYFUNCTION("""COMPUTED_VALUE"""),45393.0)</f>
        <v>45393</v>
      </c>
      <c r="J21" s="29" t="s">
        <v>22</v>
      </c>
      <c r="K21" s="37">
        <v>45380.0</v>
      </c>
      <c r="L21" s="1" t="s">
        <v>41</v>
      </c>
    </row>
    <row r="22">
      <c r="I22" s="35">
        <f>IFERROR(__xludf.DUMMYFUNCTION("""COMPUTED_VALUE"""),45394.0)</f>
        <v>45394</v>
      </c>
      <c r="J22" s="29" t="s">
        <v>41</v>
      </c>
      <c r="K22" s="37">
        <v>45381.0</v>
      </c>
      <c r="L22" s="1" t="s">
        <v>45</v>
      </c>
    </row>
    <row r="23">
      <c r="I23" s="35">
        <f>IFERROR(__xludf.DUMMYFUNCTION("""COMPUTED_VALUE"""),45397.0)</f>
        <v>45397</v>
      </c>
      <c r="J23" s="29" t="s">
        <v>42</v>
      </c>
      <c r="K23" s="37">
        <v>45382.0</v>
      </c>
      <c r="L23" s="1" t="s">
        <v>47</v>
      </c>
    </row>
    <row r="24">
      <c r="I24" s="35">
        <f>IFERROR(__xludf.DUMMYFUNCTION("""COMPUTED_VALUE"""),45398.0)</f>
        <v>45398</v>
      </c>
      <c r="J24" s="29" t="s">
        <v>21</v>
      </c>
      <c r="K24" s="37">
        <v>45383.0</v>
      </c>
      <c r="L24" s="1" t="s">
        <v>42</v>
      </c>
    </row>
    <row r="25">
      <c r="I25" s="35">
        <f>IFERROR(__xludf.DUMMYFUNCTION("""COMPUTED_VALUE"""),45399.0)</f>
        <v>45399</v>
      </c>
      <c r="J25" s="29" t="s">
        <v>40</v>
      </c>
      <c r="K25" s="37">
        <v>45384.0</v>
      </c>
      <c r="L25" s="1" t="s">
        <v>21</v>
      </c>
    </row>
    <row r="26">
      <c r="I26" s="35">
        <f>IFERROR(__xludf.DUMMYFUNCTION("""COMPUTED_VALUE"""),45400.0)</f>
        <v>45400</v>
      </c>
      <c r="J26" s="29" t="s">
        <v>22</v>
      </c>
      <c r="K26" s="37">
        <v>45385.0</v>
      </c>
      <c r="L26" s="1" t="s">
        <v>40</v>
      </c>
    </row>
    <row r="27">
      <c r="I27" s="37"/>
      <c r="K27" s="37">
        <v>45386.0</v>
      </c>
      <c r="L27" s="1" t="s">
        <v>22</v>
      </c>
    </row>
    <row r="28">
      <c r="I28" s="37"/>
      <c r="K28" s="37">
        <v>45387.0</v>
      </c>
      <c r="L28" s="1" t="s">
        <v>41</v>
      </c>
    </row>
    <row r="29">
      <c r="I29" s="37"/>
      <c r="K29" s="37">
        <v>45388.0</v>
      </c>
      <c r="L29" s="1" t="s">
        <v>45</v>
      </c>
    </row>
    <row r="30">
      <c r="I30" s="37"/>
      <c r="K30" s="37">
        <v>45389.0</v>
      </c>
      <c r="L30" s="1" t="s">
        <v>47</v>
      </c>
    </row>
    <row r="31">
      <c r="I31" s="37"/>
      <c r="K31" s="37">
        <v>45390.0</v>
      </c>
      <c r="L31" s="1" t="s">
        <v>42</v>
      </c>
    </row>
    <row r="32">
      <c r="I32" s="37"/>
      <c r="K32" s="37">
        <v>45391.0</v>
      </c>
      <c r="L32" s="1" t="s">
        <v>21</v>
      </c>
    </row>
    <row r="33">
      <c r="I33" s="37"/>
      <c r="K33" s="37">
        <v>45392.0</v>
      </c>
      <c r="L33" s="1" t="s">
        <v>40</v>
      </c>
    </row>
    <row r="34">
      <c r="I34" s="37"/>
      <c r="K34" s="37">
        <v>45393.0</v>
      </c>
      <c r="L34" s="1" t="s">
        <v>22</v>
      </c>
    </row>
    <row r="35">
      <c r="I35" s="37"/>
      <c r="K35" s="37">
        <v>45394.0</v>
      </c>
      <c r="L35" s="1" t="s">
        <v>41</v>
      </c>
    </row>
    <row r="36">
      <c r="I36" s="37"/>
      <c r="K36" s="37">
        <v>45395.0</v>
      </c>
      <c r="L36" s="1" t="s">
        <v>45</v>
      </c>
    </row>
    <row r="37">
      <c r="I37" s="37"/>
      <c r="K37" s="37">
        <v>45396.0</v>
      </c>
      <c r="L37" s="1" t="s">
        <v>47</v>
      </c>
    </row>
    <row r="38">
      <c r="I38" s="37"/>
      <c r="K38" s="37">
        <v>45397.0</v>
      </c>
      <c r="L38" s="1" t="s">
        <v>42</v>
      </c>
    </row>
    <row r="39">
      <c r="I39" s="37"/>
      <c r="K39" s="37">
        <v>45398.0</v>
      </c>
      <c r="L39" s="1" t="s">
        <v>21</v>
      </c>
    </row>
    <row r="40">
      <c r="I40" s="37"/>
      <c r="K40" s="37">
        <v>45399.0</v>
      </c>
      <c r="L40" s="1" t="s">
        <v>40</v>
      </c>
    </row>
    <row r="41">
      <c r="L41" s="1" t="s">
        <v>45</v>
      </c>
    </row>
    <row r="42">
      <c r="L42" s="1" t="s">
        <v>45</v>
      </c>
    </row>
    <row r="43">
      <c r="L43" s="1" t="s">
        <v>45</v>
      </c>
    </row>
    <row r="44">
      <c r="L44" s="1" t="s">
        <v>45</v>
      </c>
    </row>
    <row r="45">
      <c r="L45" s="1" t="s">
        <v>45</v>
      </c>
    </row>
    <row r="46">
      <c r="L46" s="1" t="s">
        <v>45</v>
      </c>
    </row>
    <row r="47">
      <c r="L47" s="1" t="s">
        <v>45</v>
      </c>
    </row>
    <row r="48">
      <c r="L48" s="1" t="s">
        <v>45</v>
      </c>
    </row>
    <row r="49">
      <c r="L49" s="1" t="s">
        <v>45</v>
      </c>
    </row>
    <row r="50">
      <c r="L50" s="1" t="s">
        <v>45</v>
      </c>
    </row>
    <row r="51">
      <c r="L51" s="1" t="s">
        <v>45</v>
      </c>
    </row>
    <row r="52">
      <c r="L52" s="1" t="s">
        <v>45</v>
      </c>
    </row>
    <row r="53">
      <c r="L53" s="1" t="s">
        <v>45</v>
      </c>
    </row>
    <row r="54">
      <c r="L54" s="1" t="s">
        <v>45</v>
      </c>
    </row>
    <row r="55">
      <c r="L55" s="1" t="s">
        <v>45</v>
      </c>
    </row>
    <row r="56">
      <c r="L56" s="1" t="s">
        <v>45</v>
      </c>
    </row>
    <row r="57">
      <c r="L57" s="1" t="s">
        <v>45</v>
      </c>
    </row>
    <row r="58">
      <c r="L58" s="1" t="s">
        <v>45</v>
      </c>
    </row>
    <row r="59">
      <c r="L59" s="1" t="s">
        <v>45</v>
      </c>
    </row>
    <row r="60">
      <c r="L60" s="1" t="s">
        <v>45</v>
      </c>
    </row>
    <row r="61">
      <c r="L61" s="1" t="s">
        <v>45</v>
      </c>
    </row>
    <row r="62">
      <c r="L62" s="1" t="s">
        <v>45</v>
      </c>
    </row>
    <row r="63">
      <c r="L63" s="1" t="s">
        <v>45</v>
      </c>
    </row>
    <row r="64">
      <c r="L64" s="1" t="s">
        <v>45</v>
      </c>
    </row>
    <row r="65">
      <c r="L65" s="1" t="s">
        <v>45</v>
      </c>
    </row>
    <row r="66">
      <c r="L66" s="1" t="s">
        <v>45</v>
      </c>
    </row>
    <row r="67">
      <c r="L67" s="1" t="s">
        <v>45</v>
      </c>
    </row>
    <row r="68">
      <c r="L68" s="1" t="s">
        <v>45</v>
      </c>
    </row>
    <row r="69">
      <c r="L69" s="1" t="s">
        <v>45</v>
      </c>
    </row>
    <row r="70">
      <c r="L70" s="1" t="s">
        <v>45</v>
      </c>
    </row>
    <row r="71">
      <c r="L71" s="1" t="s">
        <v>45</v>
      </c>
    </row>
    <row r="72">
      <c r="L72" s="1" t="s">
        <v>45</v>
      </c>
    </row>
    <row r="73">
      <c r="L73" s="1" t="s">
        <v>45</v>
      </c>
    </row>
    <row r="74">
      <c r="L74" s="1" t="s">
        <v>45</v>
      </c>
    </row>
    <row r="75">
      <c r="L75" s="1" t="s">
        <v>45</v>
      </c>
    </row>
    <row r="76">
      <c r="L76" s="1" t="s">
        <v>45</v>
      </c>
    </row>
    <row r="77">
      <c r="L77" s="1" t="s">
        <v>45</v>
      </c>
    </row>
    <row r="78">
      <c r="L78" s="1" t="s">
        <v>45</v>
      </c>
    </row>
    <row r="79">
      <c r="L79" s="1" t="s">
        <v>45</v>
      </c>
    </row>
    <row r="80">
      <c r="L80" s="1" t="s">
        <v>45</v>
      </c>
    </row>
    <row r="81">
      <c r="L81" s="1" t="s">
        <v>45</v>
      </c>
    </row>
    <row r="82">
      <c r="L82" s="1" t="s">
        <v>45</v>
      </c>
    </row>
    <row r="83">
      <c r="L83" s="1" t="s">
        <v>45</v>
      </c>
    </row>
    <row r="84">
      <c r="L84" s="1" t="s">
        <v>45</v>
      </c>
    </row>
    <row r="85">
      <c r="L85" s="1" t="s">
        <v>45</v>
      </c>
    </row>
    <row r="86">
      <c r="L86" s="1" t="s">
        <v>45</v>
      </c>
    </row>
    <row r="87">
      <c r="L87" s="1" t="s">
        <v>45</v>
      </c>
    </row>
    <row r="88">
      <c r="L88" s="1" t="s">
        <v>45</v>
      </c>
    </row>
    <row r="89">
      <c r="L89" s="1" t="s">
        <v>45</v>
      </c>
    </row>
    <row r="90">
      <c r="L90" s="1" t="s">
        <v>45</v>
      </c>
    </row>
    <row r="91">
      <c r="L91" s="1" t="s">
        <v>45</v>
      </c>
    </row>
    <row r="92">
      <c r="L92" s="1" t="s">
        <v>45</v>
      </c>
    </row>
    <row r="93">
      <c r="L93" s="1" t="s">
        <v>45</v>
      </c>
    </row>
    <row r="94">
      <c r="L94" s="1" t="s">
        <v>45</v>
      </c>
    </row>
    <row r="95">
      <c r="L95" s="1" t="s">
        <v>45</v>
      </c>
    </row>
    <row r="96">
      <c r="L96" s="1" t="s">
        <v>45</v>
      </c>
    </row>
    <row r="97">
      <c r="L97" s="1" t="s">
        <v>45</v>
      </c>
    </row>
    <row r="98">
      <c r="L98" s="1" t="s">
        <v>45</v>
      </c>
    </row>
    <row r="99">
      <c r="L99" s="1" t="s">
        <v>45</v>
      </c>
    </row>
    <row r="100">
      <c r="L100" s="1" t="s">
        <v>45</v>
      </c>
    </row>
    <row r="101">
      <c r="L101" s="1" t="s">
        <v>45</v>
      </c>
    </row>
    <row r="102">
      <c r="L102" s="1" t="s">
        <v>45</v>
      </c>
    </row>
    <row r="103">
      <c r="L103" s="1" t="s">
        <v>45</v>
      </c>
    </row>
    <row r="104">
      <c r="L104" s="1" t="s">
        <v>45</v>
      </c>
    </row>
    <row r="105">
      <c r="L105" s="1" t="s">
        <v>45</v>
      </c>
    </row>
    <row r="106">
      <c r="L106" s="1" t="s">
        <v>45</v>
      </c>
    </row>
    <row r="107">
      <c r="L107" s="1" t="s">
        <v>45</v>
      </c>
    </row>
    <row r="108">
      <c r="L108" s="1" t="s">
        <v>45</v>
      </c>
    </row>
    <row r="109">
      <c r="L109" s="1" t="s">
        <v>45</v>
      </c>
    </row>
    <row r="110">
      <c r="L110" s="1" t="s">
        <v>45</v>
      </c>
    </row>
    <row r="111">
      <c r="L111" s="1" t="s">
        <v>45</v>
      </c>
    </row>
    <row r="112">
      <c r="L112" s="1" t="s">
        <v>45</v>
      </c>
    </row>
    <row r="113">
      <c r="L113" s="1" t="s">
        <v>45</v>
      </c>
    </row>
    <row r="114">
      <c r="L114" s="1" t="s">
        <v>45</v>
      </c>
    </row>
    <row r="115">
      <c r="L115" s="1" t="s">
        <v>45</v>
      </c>
    </row>
    <row r="116">
      <c r="L116" s="1" t="s">
        <v>45</v>
      </c>
    </row>
    <row r="117">
      <c r="L117" s="1" t="s">
        <v>45</v>
      </c>
    </row>
    <row r="118">
      <c r="L118" s="1" t="s">
        <v>45</v>
      </c>
    </row>
    <row r="119">
      <c r="L119" s="1" t="s">
        <v>45</v>
      </c>
    </row>
    <row r="120">
      <c r="L120" s="1" t="s">
        <v>45</v>
      </c>
    </row>
    <row r="121">
      <c r="L121" s="1" t="s">
        <v>45</v>
      </c>
    </row>
    <row r="122">
      <c r="L122" s="1" t="s">
        <v>45</v>
      </c>
    </row>
    <row r="123">
      <c r="L123" s="1" t="s">
        <v>45</v>
      </c>
    </row>
    <row r="124">
      <c r="L124" s="1" t="s">
        <v>45</v>
      </c>
    </row>
    <row r="125">
      <c r="L125" s="1" t="s">
        <v>45</v>
      </c>
    </row>
    <row r="126">
      <c r="L126" s="1" t="s">
        <v>45</v>
      </c>
    </row>
    <row r="127">
      <c r="L127" s="1" t="s">
        <v>45</v>
      </c>
    </row>
    <row r="128">
      <c r="L128" s="1" t="s">
        <v>45</v>
      </c>
    </row>
    <row r="129">
      <c r="L129" s="1" t="s">
        <v>45</v>
      </c>
    </row>
    <row r="130">
      <c r="L130" s="1" t="s">
        <v>45</v>
      </c>
    </row>
    <row r="131">
      <c r="L131" s="1" t="s">
        <v>45</v>
      </c>
    </row>
    <row r="132">
      <c r="L132" s="1" t="s">
        <v>45</v>
      </c>
    </row>
    <row r="133">
      <c r="L133" s="1" t="s">
        <v>45</v>
      </c>
    </row>
    <row r="134">
      <c r="L134" s="1" t="s">
        <v>45</v>
      </c>
    </row>
    <row r="135">
      <c r="L135" s="1" t="s">
        <v>45</v>
      </c>
    </row>
    <row r="136">
      <c r="L136" s="1" t="s">
        <v>45</v>
      </c>
    </row>
    <row r="137">
      <c r="L137" s="1" t="s">
        <v>45</v>
      </c>
    </row>
    <row r="138">
      <c r="L138" s="1" t="s">
        <v>45</v>
      </c>
    </row>
    <row r="139">
      <c r="L139" s="1" t="s">
        <v>45</v>
      </c>
    </row>
    <row r="140">
      <c r="L140" s="1" t="s">
        <v>45</v>
      </c>
    </row>
    <row r="141">
      <c r="L141" s="1" t="s">
        <v>45</v>
      </c>
    </row>
    <row r="142">
      <c r="L142" s="1" t="s">
        <v>45</v>
      </c>
    </row>
    <row r="143">
      <c r="L143" s="1" t="s">
        <v>45</v>
      </c>
    </row>
    <row r="144">
      <c r="L144" s="1" t="s">
        <v>45</v>
      </c>
    </row>
    <row r="145">
      <c r="L145" s="1" t="s">
        <v>45</v>
      </c>
    </row>
    <row r="146">
      <c r="L146" s="1" t="s">
        <v>45</v>
      </c>
    </row>
    <row r="147">
      <c r="L147" s="1" t="s">
        <v>45</v>
      </c>
    </row>
    <row r="148">
      <c r="L148" s="1" t="s">
        <v>45</v>
      </c>
    </row>
    <row r="149">
      <c r="L149" s="1" t="s">
        <v>45</v>
      </c>
    </row>
    <row r="150">
      <c r="L150" s="1" t="s">
        <v>45</v>
      </c>
    </row>
    <row r="151">
      <c r="L151" s="1" t="s">
        <v>45</v>
      </c>
    </row>
    <row r="152">
      <c r="L152" s="1" t="s">
        <v>45</v>
      </c>
    </row>
    <row r="153">
      <c r="L153" s="1" t="s">
        <v>45</v>
      </c>
    </row>
    <row r="154">
      <c r="L154" s="1" t="s">
        <v>45</v>
      </c>
    </row>
    <row r="155">
      <c r="L155" s="1" t="s">
        <v>45</v>
      </c>
    </row>
    <row r="156">
      <c r="L156" s="1" t="s">
        <v>45</v>
      </c>
    </row>
    <row r="157">
      <c r="L157" s="1" t="s">
        <v>45</v>
      </c>
    </row>
    <row r="158">
      <c r="L158" s="1" t="s">
        <v>45</v>
      </c>
    </row>
    <row r="159">
      <c r="L159" s="1" t="s">
        <v>45</v>
      </c>
    </row>
    <row r="160">
      <c r="L160" s="1" t="s">
        <v>45</v>
      </c>
    </row>
    <row r="161">
      <c r="L161" s="1" t="s">
        <v>45</v>
      </c>
    </row>
    <row r="162">
      <c r="L162" s="1" t="s">
        <v>45</v>
      </c>
    </row>
    <row r="163">
      <c r="L163" s="1" t="s">
        <v>45</v>
      </c>
    </row>
    <row r="164">
      <c r="L164" s="1" t="s">
        <v>45</v>
      </c>
    </row>
    <row r="165">
      <c r="L165" s="1" t="s">
        <v>45</v>
      </c>
    </row>
    <row r="166">
      <c r="L166" s="1" t="s">
        <v>45</v>
      </c>
    </row>
    <row r="167">
      <c r="L167" s="1" t="s">
        <v>45</v>
      </c>
    </row>
    <row r="168">
      <c r="L168" s="1" t="s">
        <v>45</v>
      </c>
    </row>
    <row r="169">
      <c r="L169" s="1" t="s">
        <v>45</v>
      </c>
    </row>
    <row r="170">
      <c r="L170" s="1" t="s">
        <v>45</v>
      </c>
    </row>
    <row r="171">
      <c r="L171" s="1" t="s">
        <v>45</v>
      </c>
    </row>
    <row r="172">
      <c r="L172" s="1" t="s">
        <v>45</v>
      </c>
    </row>
    <row r="173">
      <c r="L173" s="1" t="s">
        <v>45</v>
      </c>
    </row>
    <row r="174">
      <c r="L174" s="1" t="s">
        <v>45</v>
      </c>
    </row>
    <row r="175">
      <c r="L175" s="1" t="s">
        <v>45</v>
      </c>
    </row>
    <row r="176">
      <c r="L176" s="1" t="s">
        <v>45</v>
      </c>
    </row>
    <row r="177">
      <c r="L177" s="1" t="s">
        <v>45</v>
      </c>
    </row>
    <row r="178">
      <c r="L178" s="1" t="s">
        <v>45</v>
      </c>
    </row>
    <row r="179">
      <c r="L179" s="1" t="s">
        <v>45</v>
      </c>
    </row>
    <row r="180">
      <c r="L180" s="1" t="s">
        <v>45</v>
      </c>
    </row>
    <row r="181">
      <c r="L181" s="1" t="s">
        <v>45</v>
      </c>
    </row>
    <row r="182">
      <c r="L182" s="1" t="s">
        <v>45</v>
      </c>
    </row>
    <row r="183">
      <c r="L183" s="1" t="s">
        <v>45</v>
      </c>
    </row>
    <row r="184">
      <c r="L184" s="1" t="s">
        <v>45</v>
      </c>
    </row>
    <row r="185">
      <c r="L185" s="1" t="s">
        <v>45</v>
      </c>
    </row>
    <row r="186">
      <c r="L186" s="1" t="s">
        <v>45</v>
      </c>
    </row>
    <row r="187">
      <c r="L187" s="1" t="s">
        <v>45</v>
      </c>
    </row>
    <row r="188">
      <c r="L188" s="1" t="s">
        <v>45</v>
      </c>
    </row>
    <row r="189">
      <c r="L189" s="1" t="s">
        <v>45</v>
      </c>
    </row>
    <row r="190">
      <c r="L190" s="1" t="s">
        <v>45</v>
      </c>
    </row>
    <row r="191">
      <c r="L191" s="1" t="s">
        <v>45</v>
      </c>
    </row>
    <row r="192">
      <c r="L192" s="1" t="s">
        <v>45</v>
      </c>
    </row>
    <row r="193">
      <c r="L193" s="1" t="s">
        <v>45</v>
      </c>
    </row>
    <row r="194">
      <c r="L194" s="1" t="s">
        <v>45</v>
      </c>
    </row>
    <row r="195">
      <c r="L195" s="1" t="s">
        <v>45</v>
      </c>
    </row>
    <row r="196">
      <c r="L196" s="1" t="s">
        <v>45</v>
      </c>
    </row>
    <row r="197">
      <c r="L197" s="1" t="s">
        <v>45</v>
      </c>
    </row>
    <row r="198">
      <c r="L198" s="1" t="s">
        <v>45</v>
      </c>
    </row>
    <row r="199">
      <c r="L199" s="1" t="s">
        <v>45</v>
      </c>
    </row>
    <row r="200">
      <c r="L200" s="1" t="s">
        <v>45</v>
      </c>
    </row>
    <row r="201">
      <c r="L201" s="1" t="s">
        <v>45</v>
      </c>
    </row>
    <row r="202">
      <c r="L202" s="1" t="s">
        <v>45</v>
      </c>
    </row>
    <row r="203">
      <c r="L203" s="1" t="s">
        <v>45</v>
      </c>
    </row>
    <row r="204">
      <c r="L204" s="1" t="s">
        <v>45</v>
      </c>
    </row>
    <row r="205">
      <c r="L205" s="1" t="s">
        <v>45</v>
      </c>
    </row>
    <row r="206">
      <c r="L206" s="1" t="s">
        <v>45</v>
      </c>
    </row>
    <row r="207">
      <c r="L207" s="1" t="s">
        <v>45</v>
      </c>
    </row>
    <row r="208">
      <c r="L208" s="1" t="s">
        <v>45</v>
      </c>
    </row>
    <row r="209">
      <c r="L209" s="1" t="s">
        <v>45</v>
      </c>
    </row>
    <row r="210">
      <c r="L210" s="1" t="s">
        <v>45</v>
      </c>
    </row>
    <row r="211">
      <c r="L211" s="1" t="s">
        <v>45</v>
      </c>
    </row>
    <row r="212">
      <c r="L212" s="1" t="s">
        <v>45</v>
      </c>
    </row>
    <row r="213">
      <c r="L213" s="1" t="s">
        <v>45</v>
      </c>
    </row>
    <row r="214">
      <c r="L214" s="1" t="s">
        <v>45</v>
      </c>
    </row>
    <row r="215">
      <c r="L215" s="1" t="s">
        <v>45</v>
      </c>
    </row>
    <row r="216">
      <c r="L216" s="1" t="s">
        <v>45</v>
      </c>
    </row>
    <row r="217">
      <c r="L217" s="1" t="s">
        <v>45</v>
      </c>
    </row>
    <row r="218">
      <c r="L218" s="1" t="s">
        <v>45</v>
      </c>
    </row>
    <row r="219">
      <c r="L219" s="1" t="s">
        <v>45</v>
      </c>
    </row>
    <row r="220">
      <c r="L220" s="1" t="s">
        <v>45</v>
      </c>
    </row>
    <row r="221">
      <c r="L221" s="1" t="s">
        <v>45</v>
      </c>
    </row>
    <row r="222">
      <c r="L222" s="1" t="s">
        <v>45</v>
      </c>
    </row>
    <row r="223">
      <c r="L223" s="1" t="s">
        <v>45</v>
      </c>
    </row>
    <row r="224">
      <c r="L224" s="1" t="s">
        <v>45</v>
      </c>
    </row>
    <row r="225">
      <c r="L225" s="1" t="s">
        <v>45</v>
      </c>
    </row>
    <row r="226">
      <c r="L226" s="1" t="s">
        <v>45</v>
      </c>
    </row>
    <row r="227">
      <c r="L227" s="1" t="s">
        <v>45</v>
      </c>
    </row>
    <row r="228">
      <c r="L228" s="1" t="s">
        <v>45</v>
      </c>
    </row>
    <row r="229">
      <c r="L229" s="1" t="s">
        <v>45</v>
      </c>
    </row>
    <row r="230">
      <c r="L230" s="1" t="s">
        <v>45</v>
      </c>
    </row>
    <row r="231">
      <c r="L231" s="1" t="s">
        <v>45</v>
      </c>
    </row>
    <row r="232">
      <c r="L232" s="1" t="s">
        <v>45</v>
      </c>
    </row>
    <row r="233">
      <c r="L233" s="1" t="s">
        <v>45</v>
      </c>
    </row>
    <row r="234">
      <c r="L234" s="1" t="s">
        <v>45</v>
      </c>
    </row>
    <row r="235">
      <c r="L235" s="1" t="s">
        <v>45</v>
      </c>
    </row>
    <row r="236">
      <c r="L236" s="1" t="s">
        <v>45</v>
      </c>
    </row>
    <row r="237">
      <c r="L237" s="1" t="s">
        <v>45</v>
      </c>
    </row>
    <row r="238">
      <c r="L238" s="1" t="s">
        <v>45</v>
      </c>
    </row>
    <row r="239">
      <c r="L239" s="1" t="s">
        <v>45</v>
      </c>
    </row>
    <row r="240">
      <c r="L240" s="1" t="s">
        <v>45</v>
      </c>
    </row>
    <row r="241">
      <c r="L241" s="1" t="s">
        <v>45</v>
      </c>
    </row>
    <row r="242">
      <c r="L242" s="1" t="s">
        <v>45</v>
      </c>
    </row>
    <row r="243">
      <c r="L243" s="1" t="s">
        <v>45</v>
      </c>
    </row>
    <row r="244">
      <c r="L244" s="1" t="s">
        <v>45</v>
      </c>
    </row>
    <row r="245">
      <c r="L245" s="1" t="s">
        <v>45</v>
      </c>
    </row>
    <row r="246">
      <c r="L246" s="1" t="s">
        <v>45</v>
      </c>
    </row>
    <row r="247">
      <c r="L247" s="1" t="s">
        <v>45</v>
      </c>
    </row>
    <row r="248">
      <c r="L248" s="1" t="s">
        <v>45</v>
      </c>
    </row>
    <row r="249">
      <c r="L249" s="1" t="s">
        <v>45</v>
      </c>
    </row>
    <row r="250">
      <c r="L250" s="1" t="s">
        <v>45</v>
      </c>
    </row>
    <row r="251">
      <c r="L251" s="1" t="s">
        <v>45</v>
      </c>
    </row>
    <row r="252">
      <c r="L252" s="1" t="s">
        <v>45</v>
      </c>
    </row>
    <row r="253">
      <c r="L253" s="1" t="s">
        <v>45</v>
      </c>
    </row>
    <row r="254">
      <c r="L254" s="1" t="s">
        <v>45</v>
      </c>
    </row>
    <row r="255">
      <c r="L255" s="1" t="s">
        <v>45</v>
      </c>
    </row>
    <row r="256">
      <c r="L256" s="1" t="s">
        <v>45</v>
      </c>
    </row>
    <row r="257">
      <c r="L257" s="1" t="s">
        <v>45</v>
      </c>
    </row>
    <row r="258">
      <c r="L258" s="1" t="s">
        <v>45</v>
      </c>
    </row>
    <row r="259">
      <c r="L259" s="1" t="s">
        <v>45</v>
      </c>
    </row>
    <row r="260">
      <c r="L260" s="1" t="s">
        <v>45</v>
      </c>
    </row>
    <row r="261">
      <c r="L261" s="1" t="s">
        <v>45</v>
      </c>
    </row>
    <row r="262">
      <c r="L262" s="1" t="s">
        <v>45</v>
      </c>
    </row>
    <row r="263">
      <c r="L263" s="1" t="s">
        <v>45</v>
      </c>
    </row>
    <row r="264">
      <c r="L264" s="1" t="s">
        <v>45</v>
      </c>
    </row>
    <row r="265">
      <c r="L265" s="1" t="s">
        <v>45</v>
      </c>
    </row>
    <row r="266">
      <c r="L266" s="1" t="s">
        <v>45</v>
      </c>
    </row>
    <row r="267">
      <c r="L267" s="1" t="s">
        <v>45</v>
      </c>
    </row>
    <row r="268">
      <c r="L268" s="1" t="s">
        <v>45</v>
      </c>
    </row>
    <row r="269">
      <c r="L269" s="1" t="s">
        <v>45</v>
      </c>
    </row>
    <row r="270">
      <c r="L270" s="1" t="s">
        <v>45</v>
      </c>
    </row>
    <row r="271">
      <c r="L271" s="1" t="s">
        <v>45</v>
      </c>
    </row>
    <row r="272">
      <c r="L272" s="1" t="s">
        <v>45</v>
      </c>
    </row>
    <row r="273">
      <c r="L273" s="1" t="s">
        <v>45</v>
      </c>
    </row>
    <row r="274">
      <c r="L274" s="1" t="s">
        <v>45</v>
      </c>
    </row>
    <row r="275">
      <c r="L275" s="1" t="s">
        <v>45</v>
      </c>
    </row>
    <row r="276">
      <c r="L276" s="1" t="s">
        <v>45</v>
      </c>
    </row>
    <row r="277">
      <c r="L277" s="1" t="s">
        <v>45</v>
      </c>
    </row>
    <row r="278">
      <c r="L278" s="1" t="s">
        <v>45</v>
      </c>
    </row>
    <row r="279">
      <c r="L279" s="1" t="s">
        <v>45</v>
      </c>
    </row>
    <row r="280">
      <c r="L280" s="1" t="s">
        <v>45</v>
      </c>
    </row>
    <row r="281">
      <c r="L281" s="1" t="s">
        <v>45</v>
      </c>
    </row>
    <row r="282">
      <c r="L282" s="1" t="s">
        <v>45</v>
      </c>
    </row>
    <row r="283">
      <c r="L283" s="1" t="s">
        <v>45</v>
      </c>
    </row>
    <row r="284">
      <c r="L284" s="1" t="s">
        <v>45</v>
      </c>
    </row>
    <row r="285">
      <c r="L285" s="1" t="s">
        <v>45</v>
      </c>
    </row>
    <row r="286">
      <c r="L286" s="1" t="s">
        <v>45</v>
      </c>
    </row>
    <row r="287">
      <c r="L287" s="1" t="s">
        <v>45</v>
      </c>
    </row>
    <row r="288">
      <c r="L288" s="1" t="s">
        <v>45</v>
      </c>
    </row>
    <row r="289">
      <c r="L289" s="1" t="s">
        <v>45</v>
      </c>
    </row>
    <row r="290">
      <c r="L290" s="1" t="s">
        <v>45</v>
      </c>
    </row>
    <row r="291">
      <c r="L291" s="1" t="s">
        <v>45</v>
      </c>
    </row>
    <row r="292">
      <c r="L292" s="1" t="s">
        <v>45</v>
      </c>
    </row>
    <row r="293">
      <c r="L293" s="1" t="s">
        <v>45</v>
      </c>
    </row>
    <row r="294">
      <c r="L294" s="1" t="s">
        <v>45</v>
      </c>
    </row>
    <row r="295">
      <c r="L295" s="1" t="s">
        <v>45</v>
      </c>
    </row>
    <row r="296">
      <c r="L296" s="1" t="s">
        <v>45</v>
      </c>
    </row>
    <row r="297">
      <c r="L297" s="1" t="s">
        <v>45</v>
      </c>
    </row>
    <row r="298">
      <c r="L298" s="1" t="s">
        <v>45</v>
      </c>
    </row>
    <row r="299">
      <c r="L299" s="1" t="s">
        <v>45</v>
      </c>
    </row>
    <row r="300">
      <c r="L300" s="1" t="s">
        <v>45</v>
      </c>
    </row>
    <row r="301">
      <c r="L301" s="1" t="s">
        <v>45</v>
      </c>
    </row>
    <row r="302">
      <c r="L302" s="1" t="s">
        <v>45</v>
      </c>
    </row>
    <row r="303">
      <c r="L303" s="1" t="s">
        <v>45</v>
      </c>
    </row>
    <row r="304">
      <c r="L304" s="1" t="s">
        <v>45</v>
      </c>
    </row>
    <row r="305">
      <c r="L305" s="1" t="s">
        <v>45</v>
      </c>
    </row>
    <row r="306">
      <c r="L306" s="1" t="s">
        <v>45</v>
      </c>
    </row>
    <row r="307">
      <c r="L307" s="1" t="s">
        <v>45</v>
      </c>
    </row>
    <row r="308">
      <c r="L308" s="1" t="s">
        <v>45</v>
      </c>
    </row>
    <row r="309">
      <c r="L309" s="1" t="s">
        <v>45</v>
      </c>
    </row>
    <row r="310">
      <c r="L310" s="1" t="s">
        <v>45</v>
      </c>
    </row>
    <row r="311">
      <c r="L311" s="1" t="s">
        <v>45</v>
      </c>
    </row>
    <row r="312">
      <c r="L312" s="1" t="s">
        <v>45</v>
      </c>
    </row>
    <row r="313">
      <c r="L313" s="1" t="s">
        <v>45</v>
      </c>
    </row>
    <row r="314">
      <c r="L314" s="1" t="s">
        <v>45</v>
      </c>
    </row>
    <row r="315">
      <c r="L315" s="1" t="s">
        <v>45</v>
      </c>
    </row>
    <row r="316">
      <c r="L316" s="1" t="s">
        <v>45</v>
      </c>
    </row>
    <row r="317">
      <c r="L317" s="1" t="s">
        <v>45</v>
      </c>
    </row>
    <row r="318">
      <c r="L318" s="1" t="s">
        <v>45</v>
      </c>
    </row>
    <row r="319">
      <c r="L319" s="1" t="s">
        <v>45</v>
      </c>
    </row>
    <row r="320">
      <c r="L320" s="1" t="s">
        <v>45</v>
      </c>
    </row>
    <row r="321">
      <c r="L321" s="1" t="s">
        <v>45</v>
      </c>
    </row>
    <row r="322">
      <c r="L322" s="1" t="s">
        <v>45</v>
      </c>
    </row>
    <row r="323">
      <c r="L323" s="1" t="s">
        <v>45</v>
      </c>
    </row>
    <row r="324">
      <c r="L324" s="1" t="s">
        <v>45</v>
      </c>
    </row>
    <row r="325">
      <c r="L325" s="1" t="s">
        <v>45</v>
      </c>
    </row>
    <row r="326">
      <c r="L326" s="1" t="s">
        <v>45</v>
      </c>
    </row>
    <row r="327">
      <c r="L327" s="1" t="s">
        <v>45</v>
      </c>
    </row>
    <row r="328">
      <c r="L328" s="1" t="s">
        <v>45</v>
      </c>
    </row>
    <row r="329">
      <c r="L329" s="1" t="s">
        <v>45</v>
      </c>
    </row>
    <row r="330">
      <c r="L330" s="1" t="s">
        <v>45</v>
      </c>
    </row>
    <row r="331">
      <c r="L331" s="1" t="s">
        <v>45</v>
      </c>
    </row>
    <row r="332">
      <c r="L332" s="1" t="s">
        <v>45</v>
      </c>
    </row>
    <row r="333">
      <c r="L333" s="1" t="s">
        <v>45</v>
      </c>
    </row>
    <row r="334">
      <c r="L334" s="1" t="s">
        <v>45</v>
      </c>
    </row>
    <row r="335">
      <c r="L335" s="1" t="s">
        <v>45</v>
      </c>
    </row>
    <row r="336">
      <c r="L336" s="1" t="s">
        <v>45</v>
      </c>
    </row>
    <row r="337">
      <c r="L337" s="1" t="s">
        <v>45</v>
      </c>
    </row>
    <row r="338">
      <c r="L338" s="1" t="s">
        <v>45</v>
      </c>
    </row>
    <row r="339">
      <c r="L339" s="1" t="s">
        <v>45</v>
      </c>
    </row>
    <row r="340">
      <c r="L340" s="1" t="s">
        <v>45</v>
      </c>
    </row>
    <row r="341">
      <c r="L341" s="1" t="s">
        <v>45</v>
      </c>
    </row>
    <row r="342">
      <c r="L342" s="1" t="s">
        <v>45</v>
      </c>
    </row>
    <row r="343">
      <c r="L343" s="1" t="s">
        <v>45</v>
      </c>
    </row>
    <row r="344">
      <c r="L344" s="1" t="s">
        <v>45</v>
      </c>
    </row>
    <row r="345">
      <c r="L345" s="1" t="s">
        <v>45</v>
      </c>
    </row>
    <row r="346">
      <c r="L346" s="1" t="s">
        <v>45</v>
      </c>
    </row>
    <row r="347">
      <c r="L347" s="1" t="s">
        <v>45</v>
      </c>
    </row>
    <row r="348">
      <c r="L348" s="1" t="s">
        <v>45</v>
      </c>
    </row>
    <row r="349">
      <c r="L349" s="1" t="s">
        <v>45</v>
      </c>
    </row>
    <row r="350">
      <c r="L350" s="1" t="s">
        <v>45</v>
      </c>
    </row>
    <row r="351">
      <c r="L351" s="1" t="s">
        <v>45</v>
      </c>
    </row>
    <row r="352">
      <c r="L352" s="1" t="s">
        <v>45</v>
      </c>
    </row>
    <row r="353">
      <c r="L353" s="1" t="s">
        <v>45</v>
      </c>
    </row>
    <row r="354">
      <c r="L354" s="1" t="s">
        <v>45</v>
      </c>
    </row>
    <row r="355">
      <c r="L355" s="1" t="s">
        <v>45</v>
      </c>
    </row>
    <row r="356">
      <c r="L356" s="1" t="s">
        <v>45</v>
      </c>
    </row>
    <row r="357">
      <c r="L357" s="1" t="s">
        <v>45</v>
      </c>
    </row>
    <row r="358">
      <c r="L358" s="1" t="s">
        <v>45</v>
      </c>
    </row>
    <row r="359">
      <c r="L359" s="1" t="s">
        <v>45</v>
      </c>
    </row>
    <row r="360">
      <c r="L360" s="1" t="s">
        <v>45</v>
      </c>
    </row>
    <row r="361">
      <c r="L361" s="1" t="s">
        <v>45</v>
      </c>
    </row>
    <row r="362">
      <c r="L362" s="1" t="s">
        <v>45</v>
      </c>
    </row>
    <row r="363">
      <c r="L363" s="1" t="s">
        <v>45</v>
      </c>
    </row>
    <row r="364">
      <c r="L364" s="1" t="s">
        <v>45</v>
      </c>
    </row>
    <row r="365">
      <c r="L365" s="1" t="s">
        <v>45</v>
      </c>
    </row>
    <row r="366">
      <c r="L366" s="1" t="s">
        <v>45</v>
      </c>
    </row>
    <row r="367">
      <c r="L367" s="1" t="s">
        <v>45</v>
      </c>
    </row>
    <row r="368">
      <c r="L368" s="1" t="s">
        <v>45</v>
      </c>
    </row>
    <row r="369">
      <c r="L369" s="1" t="s">
        <v>45</v>
      </c>
    </row>
    <row r="370">
      <c r="L370" s="1" t="s">
        <v>45</v>
      </c>
    </row>
    <row r="371">
      <c r="L371" s="1" t="s">
        <v>45</v>
      </c>
    </row>
    <row r="372">
      <c r="L372" s="1" t="s">
        <v>45</v>
      </c>
    </row>
    <row r="373">
      <c r="L373" s="1" t="s">
        <v>45</v>
      </c>
    </row>
    <row r="374">
      <c r="L374" s="1" t="s">
        <v>45</v>
      </c>
    </row>
    <row r="375">
      <c r="L375" s="1" t="s">
        <v>45</v>
      </c>
    </row>
    <row r="376">
      <c r="L376" s="1" t="s">
        <v>45</v>
      </c>
    </row>
    <row r="377">
      <c r="L377" s="1" t="s">
        <v>45</v>
      </c>
    </row>
    <row r="378">
      <c r="L378" s="1" t="s">
        <v>45</v>
      </c>
    </row>
    <row r="379">
      <c r="L379" s="1" t="s">
        <v>45</v>
      </c>
    </row>
    <row r="380">
      <c r="L380" s="1" t="s">
        <v>45</v>
      </c>
    </row>
    <row r="381">
      <c r="L381" s="1" t="s">
        <v>45</v>
      </c>
    </row>
    <row r="382">
      <c r="L382" s="1" t="s">
        <v>45</v>
      </c>
    </row>
    <row r="383">
      <c r="L383" s="1" t="s">
        <v>45</v>
      </c>
    </row>
    <row r="384">
      <c r="L384" s="1" t="s">
        <v>45</v>
      </c>
    </row>
    <row r="385">
      <c r="L385" s="1" t="s">
        <v>45</v>
      </c>
    </row>
    <row r="386">
      <c r="L386" s="1" t="s">
        <v>45</v>
      </c>
    </row>
    <row r="387">
      <c r="L387" s="1" t="s">
        <v>45</v>
      </c>
    </row>
    <row r="388">
      <c r="L388" s="1" t="s">
        <v>45</v>
      </c>
    </row>
    <row r="389">
      <c r="L389" s="1" t="s">
        <v>45</v>
      </c>
    </row>
    <row r="390">
      <c r="L390" s="1" t="s">
        <v>45</v>
      </c>
    </row>
    <row r="391">
      <c r="L391" s="1" t="s">
        <v>45</v>
      </c>
    </row>
    <row r="392">
      <c r="L392" s="1" t="s">
        <v>45</v>
      </c>
    </row>
    <row r="393">
      <c r="L393" s="1" t="s">
        <v>45</v>
      </c>
    </row>
    <row r="394">
      <c r="L394" s="1" t="s">
        <v>45</v>
      </c>
    </row>
    <row r="395">
      <c r="L395" s="1" t="s">
        <v>45</v>
      </c>
    </row>
    <row r="396">
      <c r="L396" s="1" t="s">
        <v>45</v>
      </c>
    </row>
    <row r="397">
      <c r="L397" s="1" t="s">
        <v>45</v>
      </c>
    </row>
    <row r="398">
      <c r="L398" s="1" t="s">
        <v>45</v>
      </c>
    </row>
    <row r="399">
      <c r="L399" s="1" t="s">
        <v>45</v>
      </c>
    </row>
    <row r="400">
      <c r="L400" s="1" t="s">
        <v>45</v>
      </c>
    </row>
    <row r="401">
      <c r="L401" s="1" t="s">
        <v>45</v>
      </c>
    </row>
    <row r="402">
      <c r="L402" s="1" t="s">
        <v>45</v>
      </c>
    </row>
    <row r="403">
      <c r="L403" s="1" t="s">
        <v>45</v>
      </c>
    </row>
    <row r="404">
      <c r="L404" s="1" t="s">
        <v>45</v>
      </c>
    </row>
    <row r="405">
      <c r="L405" s="1" t="s">
        <v>45</v>
      </c>
    </row>
    <row r="406">
      <c r="L406" s="1" t="s">
        <v>45</v>
      </c>
    </row>
    <row r="407">
      <c r="L407" s="1" t="s">
        <v>45</v>
      </c>
    </row>
    <row r="408">
      <c r="L408" s="1" t="s">
        <v>45</v>
      </c>
    </row>
    <row r="409">
      <c r="L409" s="1" t="s">
        <v>45</v>
      </c>
    </row>
    <row r="410">
      <c r="L410" s="1" t="s">
        <v>45</v>
      </c>
    </row>
    <row r="411">
      <c r="L411" s="1" t="s">
        <v>45</v>
      </c>
    </row>
    <row r="412">
      <c r="L412" s="1" t="s">
        <v>45</v>
      </c>
    </row>
    <row r="413">
      <c r="L413" s="1" t="s">
        <v>45</v>
      </c>
    </row>
    <row r="414">
      <c r="L414" s="1" t="s">
        <v>45</v>
      </c>
    </row>
    <row r="415">
      <c r="L415" s="1" t="s">
        <v>45</v>
      </c>
    </row>
    <row r="416">
      <c r="L416" s="1" t="s">
        <v>45</v>
      </c>
    </row>
    <row r="417">
      <c r="L417" s="1" t="s">
        <v>45</v>
      </c>
    </row>
    <row r="418">
      <c r="L418" s="1" t="s">
        <v>45</v>
      </c>
    </row>
    <row r="419">
      <c r="L419" s="1" t="s">
        <v>45</v>
      </c>
    </row>
    <row r="420">
      <c r="L420" s="1" t="s">
        <v>45</v>
      </c>
    </row>
    <row r="421">
      <c r="L421" s="1" t="s">
        <v>45</v>
      </c>
    </row>
    <row r="422">
      <c r="L422" s="1" t="s">
        <v>45</v>
      </c>
    </row>
    <row r="423">
      <c r="L423" s="1" t="s">
        <v>45</v>
      </c>
    </row>
    <row r="424">
      <c r="L424" s="1" t="s">
        <v>45</v>
      </c>
    </row>
    <row r="425">
      <c r="L425" s="1" t="s">
        <v>45</v>
      </c>
    </row>
    <row r="426">
      <c r="L426" s="1" t="s">
        <v>45</v>
      </c>
    </row>
    <row r="427">
      <c r="L427" s="1" t="s">
        <v>45</v>
      </c>
    </row>
    <row r="428">
      <c r="L428" s="1" t="s">
        <v>45</v>
      </c>
    </row>
    <row r="429">
      <c r="L429" s="1" t="s">
        <v>45</v>
      </c>
    </row>
    <row r="430">
      <c r="L430" s="1" t="s">
        <v>45</v>
      </c>
    </row>
    <row r="431">
      <c r="L431" s="1" t="s">
        <v>45</v>
      </c>
    </row>
    <row r="432">
      <c r="L432" s="1" t="s">
        <v>45</v>
      </c>
    </row>
    <row r="433">
      <c r="L433" s="1" t="s">
        <v>45</v>
      </c>
    </row>
    <row r="434">
      <c r="L434" s="1" t="s">
        <v>45</v>
      </c>
    </row>
    <row r="435">
      <c r="L435" s="1" t="s">
        <v>45</v>
      </c>
    </row>
    <row r="436">
      <c r="L436" s="1" t="s">
        <v>45</v>
      </c>
    </row>
    <row r="437">
      <c r="L437" s="1" t="s">
        <v>45</v>
      </c>
    </row>
    <row r="438">
      <c r="L438" s="1" t="s">
        <v>45</v>
      </c>
    </row>
    <row r="439">
      <c r="L439" s="1" t="s">
        <v>45</v>
      </c>
    </row>
    <row r="440">
      <c r="L440" s="1" t="s">
        <v>45</v>
      </c>
    </row>
    <row r="441">
      <c r="L441" s="1" t="s">
        <v>45</v>
      </c>
    </row>
    <row r="442">
      <c r="L442" s="1" t="s">
        <v>45</v>
      </c>
    </row>
    <row r="443">
      <c r="L443" s="1" t="s">
        <v>45</v>
      </c>
    </row>
    <row r="444">
      <c r="L444" s="1" t="s">
        <v>45</v>
      </c>
    </row>
    <row r="445">
      <c r="L445" s="1" t="s">
        <v>45</v>
      </c>
    </row>
    <row r="446">
      <c r="L446" s="1" t="s">
        <v>45</v>
      </c>
    </row>
    <row r="447">
      <c r="L447" s="1" t="s">
        <v>45</v>
      </c>
    </row>
    <row r="448">
      <c r="L448" s="1" t="s">
        <v>45</v>
      </c>
    </row>
    <row r="449">
      <c r="L449" s="1" t="s">
        <v>45</v>
      </c>
    </row>
    <row r="450">
      <c r="L450" s="1" t="s">
        <v>45</v>
      </c>
    </row>
    <row r="451">
      <c r="L451" s="1" t="s">
        <v>45</v>
      </c>
    </row>
    <row r="452">
      <c r="L452" s="1" t="s">
        <v>45</v>
      </c>
    </row>
    <row r="453">
      <c r="L453" s="1" t="s">
        <v>45</v>
      </c>
    </row>
    <row r="454">
      <c r="L454" s="1" t="s">
        <v>45</v>
      </c>
    </row>
    <row r="455">
      <c r="L455" s="1" t="s">
        <v>45</v>
      </c>
    </row>
    <row r="456">
      <c r="L456" s="1" t="s">
        <v>45</v>
      </c>
    </row>
    <row r="457">
      <c r="L457" s="1" t="s">
        <v>45</v>
      </c>
    </row>
    <row r="458">
      <c r="L458" s="1" t="s">
        <v>45</v>
      </c>
    </row>
    <row r="459">
      <c r="L459" s="1" t="s">
        <v>45</v>
      </c>
    </row>
    <row r="460">
      <c r="L460" s="1" t="s">
        <v>45</v>
      </c>
    </row>
    <row r="461">
      <c r="L461" s="1" t="s">
        <v>45</v>
      </c>
    </row>
    <row r="462">
      <c r="L462" s="1" t="s">
        <v>45</v>
      </c>
    </row>
    <row r="463">
      <c r="L463" s="1" t="s">
        <v>45</v>
      </c>
    </row>
    <row r="464">
      <c r="L464" s="1" t="s">
        <v>45</v>
      </c>
    </row>
    <row r="465">
      <c r="L465" s="1" t="s">
        <v>45</v>
      </c>
    </row>
    <row r="466">
      <c r="L466" s="1" t="s">
        <v>45</v>
      </c>
    </row>
    <row r="467">
      <c r="L467" s="1" t="s">
        <v>45</v>
      </c>
    </row>
    <row r="468">
      <c r="L468" s="1" t="s">
        <v>45</v>
      </c>
    </row>
    <row r="469">
      <c r="L469" s="1" t="s">
        <v>45</v>
      </c>
    </row>
    <row r="470">
      <c r="L470" s="1" t="s">
        <v>45</v>
      </c>
    </row>
    <row r="471">
      <c r="L471" s="1" t="s">
        <v>45</v>
      </c>
    </row>
    <row r="472">
      <c r="L472" s="1" t="s">
        <v>45</v>
      </c>
    </row>
    <row r="473">
      <c r="L473" s="1" t="s">
        <v>45</v>
      </c>
    </row>
    <row r="474">
      <c r="L474" s="1" t="s">
        <v>45</v>
      </c>
    </row>
    <row r="475">
      <c r="L475" s="1" t="s">
        <v>45</v>
      </c>
    </row>
    <row r="476">
      <c r="L476" s="1" t="s">
        <v>45</v>
      </c>
    </row>
    <row r="477">
      <c r="L477" s="1" t="s">
        <v>45</v>
      </c>
    </row>
    <row r="478">
      <c r="L478" s="1" t="s">
        <v>45</v>
      </c>
    </row>
    <row r="479">
      <c r="L479" s="1" t="s">
        <v>45</v>
      </c>
    </row>
    <row r="480">
      <c r="L480" s="1" t="s">
        <v>45</v>
      </c>
    </row>
    <row r="481">
      <c r="L481" s="1" t="s">
        <v>45</v>
      </c>
    </row>
    <row r="482">
      <c r="L482" s="1" t="s">
        <v>45</v>
      </c>
    </row>
    <row r="483">
      <c r="L483" s="1" t="s">
        <v>45</v>
      </c>
    </row>
    <row r="484">
      <c r="L484" s="1" t="s">
        <v>45</v>
      </c>
    </row>
    <row r="485">
      <c r="L485" s="1" t="s">
        <v>45</v>
      </c>
    </row>
    <row r="486">
      <c r="L486" s="1" t="s">
        <v>45</v>
      </c>
    </row>
    <row r="487">
      <c r="L487" s="1" t="s">
        <v>45</v>
      </c>
    </row>
    <row r="488">
      <c r="L488" s="1" t="s">
        <v>45</v>
      </c>
    </row>
    <row r="489">
      <c r="L489" s="1" t="s">
        <v>45</v>
      </c>
    </row>
    <row r="490">
      <c r="L490" s="1" t="s">
        <v>45</v>
      </c>
    </row>
    <row r="491">
      <c r="L491" s="1" t="s">
        <v>45</v>
      </c>
    </row>
    <row r="492">
      <c r="L492" s="1" t="s">
        <v>45</v>
      </c>
    </row>
    <row r="493">
      <c r="L493" s="1" t="s">
        <v>45</v>
      </c>
    </row>
    <row r="494">
      <c r="L494" s="1" t="s">
        <v>45</v>
      </c>
    </row>
    <row r="495">
      <c r="L495" s="1" t="s">
        <v>45</v>
      </c>
    </row>
    <row r="496">
      <c r="L496" s="1" t="s">
        <v>45</v>
      </c>
    </row>
    <row r="497">
      <c r="L497" s="1" t="s">
        <v>45</v>
      </c>
    </row>
    <row r="498">
      <c r="L498" s="1" t="s">
        <v>45</v>
      </c>
    </row>
    <row r="499">
      <c r="L499" s="1" t="s">
        <v>45</v>
      </c>
    </row>
    <row r="500">
      <c r="L500" s="1" t="s">
        <v>45</v>
      </c>
    </row>
    <row r="501">
      <c r="L501" s="1" t="s">
        <v>45</v>
      </c>
    </row>
    <row r="502">
      <c r="L502" s="1" t="s">
        <v>45</v>
      </c>
    </row>
    <row r="503">
      <c r="L503" s="1" t="s">
        <v>45</v>
      </c>
    </row>
    <row r="504">
      <c r="L504" s="1" t="s">
        <v>45</v>
      </c>
    </row>
    <row r="505">
      <c r="L505" s="1" t="s">
        <v>45</v>
      </c>
    </row>
    <row r="506">
      <c r="L506" s="1" t="s">
        <v>45</v>
      </c>
    </row>
    <row r="507">
      <c r="L507" s="1" t="s">
        <v>45</v>
      </c>
    </row>
    <row r="508">
      <c r="L508" s="1" t="s">
        <v>45</v>
      </c>
    </row>
    <row r="509">
      <c r="L509" s="1" t="s">
        <v>45</v>
      </c>
    </row>
    <row r="510">
      <c r="L510" s="1" t="s">
        <v>45</v>
      </c>
    </row>
    <row r="511">
      <c r="L511" s="1" t="s">
        <v>45</v>
      </c>
    </row>
    <row r="512">
      <c r="L512" s="1" t="s">
        <v>45</v>
      </c>
    </row>
    <row r="513">
      <c r="L513" s="1" t="s">
        <v>45</v>
      </c>
    </row>
    <row r="514">
      <c r="L514" s="1" t="s">
        <v>45</v>
      </c>
    </row>
    <row r="515">
      <c r="L515" s="1" t="s">
        <v>45</v>
      </c>
    </row>
    <row r="516">
      <c r="L516" s="1" t="s">
        <v>45</v>
      </c>
    </row>
    <row r="517">
      <c r="L517" s="1" t="s">
        <v>45</v>
      </c>
    </row>
    <row r="518">
      <c r="L518" s="1" t="s">
        <v>45</v>
      </c>
    </row>
    <row r="519">
      <c r="L519" s="1" t="s">
        <v>45</v>
      </c>
    </row>
    <row r="520">
      <c r="L520" s="1" t="s">
        <v>45</v>
      </c>
    </row>
    <row r="521">
      <c r="L521" s="1" t="s">
        <v>45</v>
      </c>
    </row>
    <row r="522">
      <c r="L522" s="1" t="s">
        <v>45</v>
      </c>
    </row>
    <row r="523">
      <c r="L523" s="1" t="s">
        <v>45</v>
      </c>
    </row>
    <row r="524">
      <c r="L524" s="1" t="s">
        <v>45</v>
      </c>
    </row>
    <row r="525">
      <c r="L525" s="1" t="s">
        <v>45</v>
      </c>
    </row>
    <row r="526">
      <c r="L526" s="1" t="s">
        <v>45</v>
      </c>
    </row>
    <row r="527">
      <c r="L527" s="1" t="s">
        <v>45</v>
      </c>
    </row>
    <row r="528">
      <c r="L528" s="1" t="s">
        <v>45</v>
      </c>
    </row>
    <row r="529">
      <c r="L529" s="1" t="s">
        <v>45</v>
      </c>
    </row>
    <row r="530">
      <c r="L530" s="1" t="s">
        <v>45</v>
      </c>
    </row>
    <row r="531">
      <c r="L531" s="1" t="s">
        <v>45</v>
      </c>
    </row>
    <row r="532">
      <c r="L532" s="1" t="s">
        <v>45</v>
      </c>
    </row>
    <row r="533">
      <c r="L533" s="1" t="s">
        <v>45</v>
      </c>
    </row>
    <row r="534">
      <c r="L534" s="1" t="s">
        <v>45</v>
      </c>
    </row>
    <row r="535">
      <c r="L535" s="1" t="s">
        <v>45</v>
      </c>
    </row>
    <row r="536">
      <c r="L536" s="1" t="s">
        <v>45</v>
      </c>
    </row>
    <row r="537">
      <c r="L537" s="1" t="s">
        <v>45</v>
      </c>
    </row>
    <row r="538">
      <c r="L538" s="1" t="s">
        <v>45</v>
      </c>
    </row>
    <row r="539">
      <c r="L539" s="1" t="s">
        <v>45</v>
      </c>
    </row>
    <row r="540">
      <c r="L540" s="1" t="s">
        <v>45</v>
      </c>
    </row>
    <row r="541">
      <c r="L541" s="1" t="s">
        <v>45</v>
      </c>
    </row>
    <row r="542">
      <c r="L542" s="1" t="s">
        <v>45</v>
      </c>
    </row>
    <row r="543">
      <c r="L543" s="1" t="s">
        <v>45</v>
      </c>
    </row>
    <row r="544">
      <c r="L544" s="1" t="s">
        <v>45</v>
      </c>
    </row>
    <row r="545">
      <c r="L545" s="1" t="s">
        <v>45</v>
      </c>
    </row>
    <row r="546">
      <c r="L546" s="1" t="s">
        <v>45</v>
      </c>
    </row>
    <row r="547">
      <c r="L547" s="1" t="s">
        <v>45</v>
      </c>
    </row>
    <row r="548">
      <c r="L548" s="1" t="s">
        <v>45</v>
      </c>
    </row>
    <row r="549">
      <c r="L549" s="1" t="s">
        <v>45</v>
      </c>
    </row>
    <row r="550">
      <c r="L550" s="1" t="s">
        <v>45</v>
      </c>
    </row>
    <row r="551">
      <c r="L551" s="1" t="s">
        <v>45</v>
      </c>
    </row>
    <row r="552">
      <c r="L552" s="1" t="s">
        <v>45</v>
      </c>
    </row>
    <row r="553">
      <c r="L553" s="1" t="s">
        <v>45</v>
      </c>
    </row>
    <row r="554">
      <c r="L554" s="1" t="s">
        <v>45</v>
      </c>
    </row>
    <row r="555">
      <c r="L555" s="1" t="s">
        <v>45</v>
      </c>
    </row>
    <row r="556">
      <c r="L556" s="1" t="s">
        <v>45</v>
      </c>
    </row>
    <row r="557">
      <c r="L557" s="1" t="s">
        <v>45</v>
      </c>
    </row>
    <row r="558">
      <c r="L558" s="1" t="s">
        <v>45</v>
      </c>
    </row>
    <row r="559">
      <c r="L559" s="1" t="s">
        <v>45</v>
      </c>
    </row>
    <row r="560">
      <c r="L560" s="1" t="s">
        <v>45</v>
      </c>
    </row>
    <row r="561">
      <c r="L561" s="1" t="s">
        <v>45</v>
      </c>
    </row>
    <row r="562">
      <c r="L562" s="1" t="s">
        <v>45</v>
      </c>
    </row>
    <row r="563">
      <c r="L563" s="1" t="s">
        <v>45</v>
      </c>
    </row>
    <row r="564">
      <c r="L564" s="1" t="s">
        <v>45</v>
      </c>
    </row>
    <row r="565">
      <c r="L565" s="1" t="s">
        <v>45</v>
      </c>
    </row>
    <row r="566">
      <c r="L566" s="1" t="s">
        <v>45</v>
      </c>
    </row>
    <row r="567">
      <c r="L567" s="1" t="s">
        <v>45</v>
      </c>
    </row>
    <row r="568">
      <c r="L568" s="1" t="s">
        <v>45</v>
      </c>
    </row>
    <row r="569">
      <c r="L569" s="1" t="s">
        <v>45</v>
      </c>
    </row>
    <row r="570">
      <c r="L570" s="1" t="s">
        <v>45</v>
      </c>
    </row>
    <row r="571">
      <c r="L571" s="1" t="s">
        <v>45</v>
      </c>
    </row>
    <row r="572">
      <c r="L572" s="1" t="s">
        <v>45</v>
      </c>
    </row>
    <row r="573">
      <c r="L573" s="1" t="s">
        <v>45</v>
      </c>
    </row>
    <row r="574">
      <c r="L574" s="1" t="s">
        <v>45</v>
      </c>
    </row>
    <row r="575">
      <c r="L575" s="1" t="s">
        <v>45</v>
      </c>
    </row>
    <row r="576">
      <c r="L576" s="1" t="s">
        <v>45</v>
      </c>
    </row>
    <row r="577">
      <c r="L577" s="1" t="s">
        <v>45</v>
      </c>
    </row>
    <row r="578">
      <c r="L578" s="1" t="s">
        <v>45</v>
      </c>
    </row>
    <row r="579">
      <c r="L579" s="1" t="s">
        <v>45</v>
      </c>
    </row>
    <row r="580">
      <c r="L580" s="1" t="s">
        <v>45</v>
      </c>
    </row>
    <row r="581">
      <c r="L581" s="1" t="s">
        <v>45</v>
      </c>
    </row>
    <row r="582">
      <c r="L582" s="1" t="s">
        <v>45</v>
      </c>
    </row>
    <row r="583">
      <c r="L583" s="1" t="s">
        <v>45</v>
      </c>
    </row>
    <row r="584">
      <c r="L584" s="1" t="s">
        <v>45</v>
      </c>
    </row>
    <row r="585">
      <c r="L585" s="1" t="s">
        <v>45</v>
      </c>
    </row>
    <row r="586">
      <c r="L586" s="1" t="s">
        <v>45</v>
      </c>
    </row>
    <row r="587">
      <c r="L587" s="1" t="s">
        <v>45</v>
      </c>
    </row>
    <row r="588">
      <c r="L588" s="1" t="s">
        <v>45</v>
      </c>
    </row>
    <row r="589">
      <c r="L589" s="1" t="s">
        <v>45</v>
      </c>
    </row>
    <row r="590">
      <c r="L590" s="1" t="s">
        <v>45</v>
      </c>
    </row>
    <row r="591">
      <c r="L591" s="1" t="s">
        <v>45</v>
      </c>
    </row>
    <row r="592">
      <c r="L592" s="1" t="s">
        <v>45</v>
      </c>
    </row>
    <row r="593">
      <c r="L593" s="1" t="s">
        <v>45</v>
      </c>
    </row>
    <row r="594">
      <c r="L594" s="1" t="s">
        <v>45</v>
      </c>
    </row>
    <row r="595">
      <c r="L595" s="1" t="s">
        <v>45</v>
      </c>
    </row>
    <row r="596">
      <c r="L596" s="1" t="s">
        <v>45</v>
      </c>
    </row>
    <row r="597">
      <c r="L597" s="1" t="s">
        <v>45</v>
      </c>
    </row>
    <row r="598">
      <c r="L598" s="1" t="s">
        <v>45</v>
      </c>
    </row>
    <row r="599">
      <c r="L599" s="1" t="s">
        <v>45</v>
      </c>
    </row>
    <row r="600">
      <c r="L600" s="1" t="s">
        <v>45</v>
      </c>
    </row>
    <row r="601">
      <c r="L601" s="1" t="s">
        <v>45</v>
      </c>
    </row>
    <row r="602">
      <c r="L602" s="1" t="s">
        <v>45</v>
      </c>
    </row>
    <row r="603">
      <c r="L603" s="1" t="s">
        <v>45</v>
      </c>
    </row>
    <row r="604">
      <c r="L604" s="1" t="s">
        <v>45</v>
      </c>
    </row>
    <row r="605">
      <c r="L605" s="1" t="s">
        <v>45</v>
      </c>
    </row>
    <row r="606">
      <c r="L606" s="1" t="s">
        <v>45</v>
      </c>
    </row>
    <row r="607">
      <c r="L607" s="1" t="s">
        <v>45</v>
      </c>
    </row>
    <row r="608">
      <c r="L608" s="1" t="s">
        <v>45</v>
      </c>
    </row>
    <row r="609">
      <c r="L609" s="1" t="s">
        <v>45</v>
      </c>
    </row>
    <row r="610">
      <c r="L610" s="1" t="s">
        <v>45</v>
      </c>
    </row>
    <row r="611">
      <c r="L611" s="1" t="s">
        <v>45</v>
      </c>
    </row>
    <row r="612">
      <c r="L612" s="1" t="s">
        <v>45</v>
      </c>
    </row>
    <row r="613">
      <c r="L613" s="1" t="s">
        <v>45</v>
      </c>
    </row>
    <row r="614">
      <c r="L614" s="1" t="s">
        <v>45</v>
      </c>
    </row>
    <row r="615">
      <c r="L615" s="1" t="s">
        <v>45</v>
      </c>
    </row>
    <row r="616">
      <c r="L616" s="1" t="s">
        <v>45</v>
      </c>
    </row>
    <row r="617">
      <c r="L617" s="1" t="s">
        <v>45</v>
      </c>
    </row>
    <row r="618">
      <c r="L618" s="1" t="s">
        <v>45</v>
      </c>
    </row>
    <row r="619">
      <c r="L619" s="1" t="s">
        <v>45</v>
      </c>
    </row>
    <row r="620">
      <c r="L620" s="1" t="s">
        <v>45</v>
      </c>
    </row>
    <row r="621">
      <c r="L621" s="1" t="s">
        <v>45</v>
      </c>
    </row>
    <row r="622">
      <c r="L622" s="1" t="s">
        <v>45</v>
      </c>
    </row>
    <row r="623">
      <c r="L623" s="1" t="s">
        <v>45</v>
      </c>
    </row>
    <row r="624">
      <c r="L624" s="1" t="s">
        <v>45</v>
      </c>
    </row>
    <row r="625">
      <c r="L625" s="1" t="s">
        <v>45</v>
      </c>
    </row>
    <row r="626">
      <c r="L626" s="1" t="s">
        <v>45</v>
      </c>
    </row>
    <row r="627">
      <c r="L627" s="1" t="s">
        <v>45</v>
      </c>
    </row>
    <row r="628">
      <c r="L628" s="1" t="s">
        <v>45</v>
      </c>
    </row>
    <row r="629">
      <c r="L629" s="1" t="s">
        <v>45</v>
      </c>
    </row>
    <row r="630">
      <c r="L630" s="1" t="s">
        <v>45</v>
      </c>
    </row>
    <row r="631">
      <c r="L631" s="1" t="s">
        <v>45</v>
      </c>
    </row>
    <row r="632">
      <c r="L632" s="1" t="s">
        <v>45</v>
      </c>
    </row>
    <row r="633">
      <c r="L633" s="1" t="s">
        <v>45</v>
      </c>
    </row>
    <row r="634">
      <c r="L634" s="1" t="s">
        <v>45</v>
      </c>
    </row>
    <row r="635">
      <c r="L635" s="1" t="s">
        <v>45</v>
      </c>
    </row>
    <row r="636">
      <c r="L636" s="1" t="s">
        <v>45</v>
      </c>
    </row>
    <row r="637">
      <c r="L637" s="1" t="s">
        <v>45</v>
      </c>
    </row>
    <row r="638">
      <c r="L638" s="1" t="s">
        <v>45</v>
      </c>
    </row>
    <row r="639">
      <c r="L639" s="1" t="s">
        <v>45</v>
      </c>
    </row>
    <row r="640">
      <c r="L640" s="1" t="s">
        <v>45</v>
      </c>
    </row>
    <row r="641">
      <c r="L641" s="1" t="s">
        <v>45</v>
      </c>
    </row>
    <row r="642">
      <c r="L642" s="1" t="s">
        <v>45</v>
      </c>
    </row>
    <row r="643">
      <c r="L643" s="1" t="s">
        <v>45</v>
      </c>
    </row>
    <row r="644">
      <c r="L644" s="1" t="s">
        <v>45</v>
      </c>
    </row>
    <row r="645">
      <c r="L645" s="1" t="s">
        <v>45</v>
      </c>
    </row>
    <row r="646">
      <c r="L646" s="1" t="s">
        <v>45</v>
      </c>
    </row>
    <row r="647">
      <c r="L647" s="1" t="s">
        <v>45</v>
      </c>
    </row>
    <row r="648">
      <c r="L648" s="1" t="s">
        <v>45</v>
      </c>
    </row>
    <row r="649">
      <c r="L649" s="1" t="s">
        <v>45</v>
      </c>
    </row>
    <row r="650">
      <c r="L650" s="1" t="s">
        <v>45</v>
      </c>
    </row>
    <row r="651">
      <c r="L651" s="1" t="s">
        <v>45</v>
      </c>
    </row>
    <row r="652">
      <c r="L652" s="1" t="s">
        <v>45</v>
      </c>
    </row>
    <row r="653">
      <c r="L653" s="1" t="s">
        <v>45</v>
      </c>
    </row>
    <row r="654">
      <c r="L654" s="1" t="s">
        <v>45</v>
      </c>
    </row>
    <row r="655">
      <c r="L655" s="1" t="s">
        <v>45</v>
      </c>
    </row>
    <row r="656">
      <c r="L656" s="1" t="s">
        <v>45</v>
      </c>
    </row>
    <row r="657">
      <c r="L657" s="1" t="s">
        <v>45</v>
      </c>
    </row>
    <row r="658">
      <c r="L658" s="1" t="s">
        <v>45</v>
      </c>
    </row>
    <row r="659">
      <c r="L659" s="1" t="s">
        <v>45</v>
      </c>
    </row>
    <row r="660">
      <c r="L660" s="1" t="s">
        <v>45</v>
      </c>
    </row>
    <row r="661">
      <c r="L661" s="1" t="s">
        <v>45</v>
      </c>
    </row>
    <row r="662">
      <c r="L662" s="1" t="s">
        <v>45</v>
      </c>
    </row>
    <row r="663">
      <c r="L663" s="1" t="s">
        <v>45</v>
      </c>
    </row>
    <row r="664">
      <c r="L664" s="1" t="s">
        <v>45</v>
      </c>
    </row>
    <row r="665">
      <c r="L665" s="1" t="s">
        <v>45</v>
      </c>
    </row>
    <row r="666">
      <c r="L666" s="1" t="s">
        <v>45</v>
      </c>
    </row>
    <row r="667">
      <c r="L667" s="1" t="s">
        <v>45</v>
      </c>
    </row>
    <row r="668">
      <c r="L668" s="1" t="s">
        <v>45</v>
      </c>
    </row>
    <row r="669">
      <c r="L669" s="1" t="s">
        <v>45</v>
      </c>
    </row>
    <row r="670">
      <c r="L670" s="1" t="s">
        <v>45</v>
      </c>
    </row>
    <row r="671">
      <c r="L671" s="1" t="s">
        <v>45</v>
      </c>
    </row>
    <row r="672">
      <c r="L672" s="1" t="s">
        <v>45</v>
      </c>
    </row>
    <row r="673">
      <c r="L673" s="1" t="s">
        <v>45</v>
      </c>
    </row>
    <row r="674">
      <c r="L674" s="1" t="s">
        <v>45</v>
      </c>
    </row>
    <row r="675">
      <c r="L675" s="1" t="s">
        <v>45</v>
      </c>
    </row>
    <row r="676">
      <c r="L676" s="1" t="s">
        <v>45</v>
      </c>
    </row>
    <row r="677">
      <c r="L677" s="1" t="s">
        <v>45</v>
      </c>
    </row>
    <row r="678">
      <c r="L678" s="1" t="s">
        <v>45</v>
      </c>
    </row>
    <row r="679">
      <c r="L679" s="1" t="s">
        <v>45</v>
      </c>
    </row>
    <row r="680">
      <c r="L680" s="1" t="s">
        <v>45</v>
      </c>
    </row>
    <row r="681">
      <c r="L681" s="1" t="s">
        <v>45</v>
      </c>
    </row>
    <row r="682">
      <c r="L682" s="1" t="s">
        <v>45</v>
      </c>
    </row>
    <row r="683">
      <c r="L683" s="1" t="s">
        <v>45</v>
      </c>
    </row>
    <row r="684">
      <c r="L684" s="1" t="s">
        <v>45</v>
      </c>
    </row>
    <row r="685">
      <c r="L685" s="1" t="s">
        <v>45</v>
      </c>
    </row>
    <row r="686">
      <c r="L686" s="1" t="s">
        <v>45</v>
      </c>
    </row>
    <row r="687">
      <c r="L687" s="1" t="s">
        <v>45</v>
      </c>
    </row>
    <row r="688">
      <c r="L688" s="1" t="s">
        <v>45</v>
      </c>
    </row>
    <row r="689">
      <c r="L689" s="1" t="s">
        <v>45</v>
      </c>
    </row>
    <row r="690">
      <c r="L690" s="1" t="s">
        <v>45</v>
      </c>
    </row>
    <row r="691">
      <c r="L691" s="1" t="s">
        <v>45</v>
      </c>
    </row>
    <row r="692">
      <c r="L692" s="1" t="s">
        <v>45</v>
      </c>
    </row>
    <row r="693">
      <c r="L693" s="1" t="s">
        <v>45</v>
      </c>
    </row>
    <row r="694">
      <c r="L694" s="1" t="s">
        <v>45</v>
      </c>
    </row>
    <row r="695">
      <c r="L695" s="1" t="s">
        <v>45</v>
      </c>
    </row>
    <row r="696">
      <c r="L696" s="1" t="s">
        <v>45</v>
      </c>
    </row>
    <row r="697">
      <c r="L697" s="1" t="s">
        <v>45</v>
      </c>
    </row>
    <row r="698">
      <c r="L698" s="1" t="s">
        <v>45</v>
      </c>
    </row>
    <row r="699">
      <c r="L699" s="1" t="s">
        <v>45</v>
      </c>
    </row>
    <row r="700">
      <c r="L700" s="1" t="s">
        <v>45</v>
      </c>
    </row>
    <row r="701">
      <c r="L701" s="1" t="s">
        <v>45</v>
      </c>
    </row>
    <row r="702">
      <c r="L702" s="1" t="s">
        <v>45</v>
      </c>
    </row>
    <row r="703">
      <c r="L703" s="1" t="s">
        <v>45</v>
      </c>
    </row>
    <row r="704">
      <c r="L704" s="1" t="s">
        <v>45</v>
      </c>
    </row>
    <row r="705">
      <c r="L705" s="1" t="s">
        <v>45</v>
      </c>
    </row>
    <row r="706">
      <c r="L706" s="1" t="s">
        <v>45</v>
      </c>
    </row>
    <row r="707">
      <c r="L707" s="1" t="s">
        <v>45</v>
      </c>
    </row>
    <row r="708">
      <c r="L708" s="1" t="s">
        <v>45</v>
      </c>
    </row>
    <row r="709">
      <c r="L709" s="1" t="s">
        <v>45</v>
      </c>
    </row>
    <row r="710">
      <c r="L710" s="1" t="s">
        <v>45</v>
      </c>
    </row>
    <row r="711">
      <c r="L711" s="1" t="s">
        <v>45</v>
      </c>
    </row>
    <row r="712">
      <c r="L712" s="1" t="s">
        <v>45</v>
      </c>
    </row>
    <row r="713">
      <c r="L713" s="1" t="s">
        <v>45</v>
      </c>
    </row>
    <row r="714">
      <c r="L714" s="1" t="s">
        <v>45</v>
      </c>
    </row>
    <row r="715">
      <c r="L715" s="1" t="s">
        <v>45</v>
      </c>
    </row>
    <row r="716">
      <c r="L716" s="1" t="s">
        <v>45</v>
      </c>
    </row>
    <row r="717">
      <c r="L717" s="1" t="s">
        <v>45</v>
      </c>
    </row>
    <row r="718">
      <c r="L718" s="1" t="s">
        <v>45</v>
      </c>
    </row>
    <row r="719">
      <c r="L719" s="1" t="s">
        <v>45</v>
      </c>
    </row>
    <row r="720">
      <c r="L720" s="1" t="s">
        <v>45</v>
      </c>
    </row>
    <row r="721">
      <c r="L721" s="1" t="s">
        <v>45</v>
      </c>
    </row>
    <row r="722">
      <c r="L722" s="1" t="s">
        <v>45</v>
      </c>
    </row>
    <row r="723">
      <c r="L723" s="1" t="s">
        <v>45</v>
      </c>
    </row>
    <row r="724">
      <c r="L724" s="1" t="s">
        <v>45</v>
      </c>
    </row>
    <row r="725">
      <c r="L725" s="1" t="s">
        <v>45</v>
      </c>
    </row>
    <row r="726">
      <c r="L726" s="1" t="s">
        <v>45</v>
      </c>
    </row>
    <row r="727">
      <c r="L727" s="1" t="s">
        <v>45</v>
      </c>
    </row>
    <row r="728">
      <c r="L728" s="1" t="s">
        <v>45</v>
      </c>
    </row>
    <row r="729">
      <c r="L729" s="1" t="s">
        <v>45</v>
      </c>
    </row>
    <row r="730">
      <c r="L730" s="1" t="s">
        <v>45</v>
      </c>
    </row>
    <row r="731">
      <c r="L731" s="1" t="s">
        <v>45</v>
      </c>
    </row>
    <row r="732">
      <c r="L732" s="1" t="s">
        <v>45</v>
      </c>
    </row>
    <row r="733">
      <c r="L733" s="1" t="s">
        <v>45</v>
      </c>
    </row>
    <row r="734">
      <c r="L734" s="1" t="s">
        <v>45</v>
      </c>
    </row>
    <row r="735">
      <c r="L735" s="1" t="s">
        <v>45</v>
      </c>
    </row>
    <row r="736">
      <c r="L736" s="1" t="s">
        <v>45</v>
      </c>
    </row>
    <row r="737">
      <c r="L737" s="1" t="s">
        <v>45</v>
      </c>
    </row>
    <row r="738">
      <c r="L738" s="1" t="s">
        <v>45</v>
      </c>
    </row>
    <row r="739">
      <c r="L739" s="1" t="s">
        <v>45</v>
      </c>
    </row>
    <row r="740">
      <c r="L740" s="1" t="s">
        <v>45</v>
      </c>
    </row>
    <row r="741">
      <c r="L741" s="1" t="s">
        <v>45</v>
      </c>
    </row>
    <row r="742">
      <c r="L742" s="1" t="s">
        <v>45</v>
      </c>
    </row>
    <row r="743">
      <c r="L743" s="1" t="s">
        <v>45</v>
      </c>
    </row>
    <row r="744">
      <c r="L744" s="1" t="s">
        <v>45</v>
      </c>
    </row>
    <row r="745">
      <c r="L745" s="1" t="s">
        <v>45</v>
      </c>
    </row>
    <row r="746">
      <c r="L746" s="1" t="s">
        <v>45</v>
      </c>
    </row>
    <row r="747">
      <c r="L747" s="1" t="s">
        <v>45</v>
      </c>
    </row>
    <row r="748">
      <c r="L748" s="1" t="s">
        <v>45</v>
      </c>
    </row>
    <row r="749">
      <c r="L749" s="1" t="s">
        <v>45</v>
      </c>
    </row>
    <row r="750">
      <c r="L750" s="1" t="s">
        <v>45</v>
      </c>
    </row>
    <row r="751">
      <c r="L751" s="1" t="s">
        <v>45</v>
      </c>
    </row>
    <row r="752">
      <c r="L752" s="1" t="s">
        <v>45</v>
      </c>
    </row>
    <row r="753">
      <c r="L753" s="1" t="s">
        <v>45</v>
      </c>
    </row>
    <row r="754">
      <c r="L754" s="1" t="s">
        <v>45</v>
      </c>
    </row>
    <row r="755">
      <c r="L755" s="1" t="s">
        <v>45</v>
      </c>
    </row>
    <row r="756">
      <c r="L756" s="1" t="s">
        <v>45</v>
      </c>
    </row>
    <row r="757">
      <c r="L757" s="1" t="s">
        <v>45</v>
      </c>
    </row>
    <row r="758">
      <c r="L758" s="1" t="s">
        <v>45</v>
      </c>
    </row>
    <row r="759">
      <c r="L759" s="1" t="s">
        <v>45</v>
      </c>
    </row>
    <row r="760">
      <c r="L760" s="1" t="s">
        <v>45</v>
      </c>
    </row>
    <row r="761">
      <c r="L761" s="1" t="s">
        <v>45</v>
      </c>
    </row>
    <row r="762">
      <c r="L762" s="1" t="s">
        <v>45</v>
      </c>
    </row>
    <row r="763">
      <c r="L763" s="1" t="s">
        <v>45</v>
      </c>
    </row>
    <row r="764">
      <c r="L764" s="1" t="s">
        <v>45</v>
      </c>
    </row>
    <row r="765">
      <c r="L765" s="1" t="s">
        <v>45</v>
      </c>
    </row>
    <row r="766">
      <c r="L766" s="1" t="s">
        <v>45</v>
      </c>
    </row>
    <row r="767">
      <c r="L767" s="1" t="s">
        <v>45</v>
      </c>
    </row>
    <row r="768">
      <c r="L768" s="1" t="s">
        <v>45</v>
      </c>
    </row>
    <row r="769">
      <c r="L769" s="1" t="s">
        <v>45</v>
      </c>
    </row>
    <row r="770">
      <c r="L770" s="1" t="s">
        <v>45</v>
      </c>
    </row>
    <row r="771">
      <c r="L771" s="1" t="s">
        <v>45</v>
      </c>
    </row>
    <row r="772">
      <c r="L772" s="1" t="s">
        <v>45</v>
      </c>
    </row>
    <row r="773">
      <c r="L773" s="1" t="s">
        <v>45</v>
      </c>
    </row>
    <row r="774">
      <c r="L774" s="1" t="s">
        <v>45</v>
      </c>
    </row>
    <row r="775">
      <c r="L775" s="1" t="s">
        <v>45</v>
      </c>
    </row>
    <row r="776">
      <c r="L776" s="1" t="s">
        <v>45</v>
      </c>
    </row>
    <row r="777">
      <c r="L777" s="1" t="s">
        <v>45</v>
      </c>
    </row>
    <row r="778">
      <c r="L778" s="1" t="s">
        <v>45</v>
      </c>
    </row>
    <row r="779">
      <c r="L779" s="1" t="s">
        <v>45</v>
      </c>
    </row>
    <row r="780">
      <c r="L780" s="1" t="s">
        <v>45</v>
      </c>
    </row>
    <row r="781">
      <c r="L781" s="1" t="s">
        <v>45</v>
      </c>
    </row>
    <row r="782">
      <c r="L782" s="1" t="s">
        <v>45</v>
      </c>
    </row>
    <row r="783">
      <c r="L783" s="1" t="s">
        <v>45</v>
      </c>
    </row>
    <row r="784">
      <c r="L784" s="1" t="s">
        <v>45</v>
      </c>
    </row>
    <row r="785">
      <c r="L785" s="1" t="s">
        <v>45</v>
      </c>
    </row>
    <row r="786">
      <c r="L786" s="1" t="s">
        <v>45</v>
      </c>
    </row>
    <row r="787">
      <c r="L787" s="1" t="s">
        <v>45</v>
      </c>
    </row>
    <row r="788">
      <c r="L788" s="1" t="s">
        <v>45</v>
      </c>
    </row>
    <row r="789">
      <c r="L789" s="1" t="s">
        <v>45</v>
      </c>
    </row>
    <row r="790">
      <c r="L790" s="1" t="s">
        <v>45</v>
      </c>
    </row>
    <row r="791">
      <c r="L791" s="1" t="s">
        <v>45</v>
      </c>
    </row>
    <row r="792">
      <c r="L792" s="1" t="s">
        <v>45</v>
      </c>
    </row>
    <row r="793">
      <c r="L793" s="1" t="s">
        <v>45</v>
      </c>
    </row>
    <row r="794">
      <c r="L794" s="1" t="s">
        <v>45</v>
      </c>
    </row>
    <row r="795">
      <c r="L795" s="1" t="s">
        <v>45</v>
      </c>
    </row>
    <row r="796">
      <c r="L796" s="1" t="s">
        <v>45</v>
      </c>
    </row>
    <row r="797">
      <c r="L797" s="1" t="s">
        <v>45</v>
      </c>
    </row>
    <row r="798">
      <c r="L798" s="1" t="s">
        <v>45</v>
      </c>
    </row>
    <row r="799">
      <c r="L799" s="1" t="s">
        <v>45</v>
      </c>
    </row>
    <row r="800">
      <c r="L800" s="1" t="s">
        <v>45</v>
      </c>
    </row>
    <row r="801">
      <c r="L801" s="1" t="s">
        <v>45</v>
      </c>
    </row>
    <row r="802">
      <c r="L802" s="1" t="s">
        <v>45</v>
      </c>
    </row>
    <row r="803">
      <c r="L803" s="1" t="s">
        <v>45</v>
      </c>
    </row>
    <row r="804">
      <c r="L804" s="1" t="s">
        <v>45</v>
      </c>
    </row>
    <row r="805">
      <c r="L805" s="1" t="s">
        <v>45</v>
      </c>
    </row>
    <row r="806">
      <c r="L806" s="1" t="s">
        <v>45</v>
      </c>
    </row>
    <row r="807">
      <c r="L807" s="1" t="s">
        <v>45</v>
      </c>
    </row>
    <row r="808">
      <c r="L808" s="1" t="s">
        <v>45</v>
      </c>
    </row>
    <row r="809">
      <c r="L809" s="1" t="s">
        <v>45</v>
      </c>
    </row>
    <row r="810">
      <c r="L810" s="1" t="s">
        <v>45</v>
      </c>
    </row>
    <row r="811">
      <c r="L811" s="1" t="s">
        <v>45</v>
      </c>
    </row>
    <row r="812">
      <c r="L812" s="1" t="s">
        <v>45</v>
      </c>
    </row>
    <row r="813">
      <c r="L813" s="1" t="s">
        <v>45</v>
      </c>
    </row>
    <row r="814">
      <c r="L814" s="1" t="s">
        <v>45</v>
      </c>
    </row>
    <row r="815">
      <c r="L815" s="1" t="s">
        <v>45</v>
      </c>
    </row>
    <row r="816">
      <c r="L816" s="1" t="s">
        <v>45</v>
      </c>
    </row>
    <row r="817">
      <c r="L817" s="1" t="s">
        <v>45</v>
      </c>
    </row>
    <row r="818">
      <c r="L818" s="1" t="s">
        <v>45</v>
      </c>
    </row>
    <row r="819">
      <c r="L819" s="1" t="s">
        <v>45</v>
      </c>
    </row>
    <row r="820">
      <c r="L820" s="1" t="s">
        <v>45</v>
      </c>
    </row>
    <row r="821">
      <c r="L821" s="1" t="s">
        <v>45</v>
      </c>
    </row>
    <row r="822">
      <c r="L822" s="1" t="s">
        <v>45</v>
      </c>
    </row>
    <row r="823">
      <c r="L823" s="1" t="s">
        <v>45</v>
      </c>
    </row>
    <row r="824">
      <c r="L824" s="1" t="s">
        <v>45</v>
      </c>
    </row>
    <row r="825">
      <c r="L825" s="1" t="s">
        <v>45</v>
      </c>
    </row>
    <row r="826">
      <c r="L826" s="1" t="s">
        <v>45</v>
      </c>
    </row>
    <row r="827">
      <c r="L827" s="1" t="s">
        <v>45</v>
      </c>
    </row>
    <row r="828">
      <c r="L828" s="1" t="s">
        <v>45</v>
      </c>
    </row>
    <row r="829">
      <c r="L829" s="1" t="s">
        <v>45</v>
      </c>
    </row>
    <row r="830">
      <c r="L830" s="1" t="s">
        <v>45</v>
      </c>
    </row>
    <row r="831">
      <c r="L831" s="1" t="s">
        <v>45</v>
      </c>
    </row>
    <row r="832">
      <c r="L832" s="1" t="s">
        <v>45</v>
      </c>
    </row>
    <row r="833">
      <c r="L833" s="1" t="s">
        <v>45</v>
      </c>
    </row>
    <row r="834">
      <c r="L834" s="1" t="s">
        <v>45</v>
      </c>
    </row>
    <row r="835">
      <c r="L835" s="1" t="s">
        <v>45</v>
      </c>
    </row>
    <row r="836">
      <c r="L836" s="1" t="s">
        <v>45</v>
      </c>
    </row>
    <row r="837">
      <c r="L837" s="1" t="s">
        <v>45</v>
      </c>
    </row>
    <row r="838">
      <c r="L838" s="1" t="s">
        <v>45</v>
      </c>
    </row>
    <row r="839">
      <c r="L839" s="1" t="s">
        <v>45</v>
      </c>
    </row>
    <row r="840">
      <c r="L840" s="1" t="s">
        <v>45</v>
      </c>
    </row>
    <row r="841">
      <c r="L841" s="1" t="s">
        <v>45</v>
      </c>
    </row>
    <row r="842">
      <c r="L842" s="1" t="s">
        <v>45</v>
      </c>
    </row>
    <row r="843">
      <c r="L843" s="1" t="s">
        <v>45</v>
      </c>
    </row>
    <row r="844">
      <c r="L844" s="1" t="s">
        <v>45</v>
      </c>
    </row>
    <row r="845">
      <c r="L845" s="1" t="s">
        <v>45</v>
      </c>
    </row>
    <row r="846">
      <c r="L846" s="1" t="s">
        <v>45</v>
      </c>
    </row>
    <row r="847">
      <c r="L847" s="1" t="s">
        <v>45</v>
      </c>
    </row>
    <row r="848">
      <c r="L848" s="1" t="s">
        <v>45</v>
      </c>
    </row>
    <row r="849">
      <c r="L849" s="1" t="s">
        <v>45</v>
      </c>
    </row>
    <row r="850">
      <c r="L850" s="1" t="s">
        <v>45</v>
      </c>
    </row>
    <row r="851">
      <c r="L851" s="1" t="s">
        <v>45</v>
      </c>
    </row>
    <row r="852">
      <c r="L852" s="1" t="s">
        <v>45</v>
      </c>
    </row>
    <row r="853">
      <c r="L853" s="1" t="s">
        <v>45</v>
      </c>
    </row>
    <row r="854">
      <c r="L854" s="1" t="s">
        <v>45</v>
      </c>
    </row>
    <row r="855">
      <c r="L855" s="1" t="s">
        <v>45</v>
      </c>
    </row>
    <row r="856">
      <c r="L856" s="1" t="s">
        <v>45</v>
      </c>
    </row>
    <row r="857">
      <c r="L857" s="1" t="s">
        <v>45</v>
      </c>
    </row>
    <row r="858">
      <c r="L858" s="1" t="s">
        <v>45</v>
      </c>
    </row>
    <row r="859">
      <c r="L859" s="1" t="s">
        <v>45</v>
      </c>
    </row>
    <row r="860">
      <c r="L860" s="1" t="s">
        <v>45</v>
      </c>
    </row>
    <row r="861">
      <c r="L861" s="1" t="s">
        <v>45</v>
      </c>
    </row>
    <row r="862">
      <c r="L862" s="1" t="s">
        <v>45</v>
      </c>
    </row>
    <row r="863">
      <c r="L863" s="1" t="s">
        <v>45</v>
      </c>
    </row>
    <row r="864">
      <c r="L864" s="1" t="s">
        <v>45</v>
      </c>
    </row>
    <row r="865">
      <c r="L865" s="1" t="s">
        <v>45</v>
      </c>
    </row>
    <row r="866">
      <c r="L866" s="1" t="s">
        <v>45</v>
      </c>
    </row>
    <row r="867">
      <c r="L867" s="1" t="s">
        <v>45</v>
      </c>
    </row>
    <row r="868">
      <c r="L868" s="1" t="s">
        <v>45</v>
      </c>
    </row>
    <row r="869">
      <c r="L869" s="1" t="s">
        <v>45</v>
      </c>
    </row>
    <row r="870">
      <c r="L870" s="1" t="s">
        <v>45</v>
      </c>
    </row>
    <row r="871">
      <c r="L871" s="1" t="s">
        <v>45</v>
      </c>
    </row>
    <row r="872">
      <c r="L872" s="1" t="s">
        <v>45</v>
      </c>
    </row>
    <row r="873">
      <c r="L873" s="1" t="s">
        <v>45</v>
      </c>
    </row>
    <row r="874">
      <c r="L874" s="1" t="s">
        <v>45</v>
      </c>
    </row>
    <row r="875">
      <c r="L875" s="1" t="s">
        <v>45</v>
      </c>
    </row>
    <row r="876">
      <c r="L876" s="1" t="s">
        <v>45</v>
      </c>
    </row>
    <row r="877">
      <c r="L877" s="1" t="s">
        <v>45</v>
      </c>
    </row>
    <row r="878">
      <c r="L878" s="1" t="s">
        <v>45</v>
      </c>
    </row>
    <row r="879">
      <c r="L879" s="1" t="s">
        <v>45</v>
      </c>
    </row>
    <row r="880">
      <c r="L880" s="1" t="s">
        <v>45</v>
      </c>
    </row>
    <row r="881">
      <c r="L881" s="1" t="s">
        <v>45</v>
      </c>
    </row>
    <row r="882">
      <c r="L882" s="1" t="s">
        <v>45</v>
      </c>
    </row>
    <row r="883">
      <c r="L883" s="1" t="s">
        <v>45</v>
      </c>
    </row>
    <row r="884">
      <c r="L884" s="1" t="s">
        <v>45</v>
      </c>
    </row>
    <row r="885">
      <c r="L885" s="1" t="s">
        <v>45</v>
      </c>
    </row>
    <row r="886">
      <c r="L886" s="1" t="s">
        <v>45</v>
      </c>
    </row>
    <row r="887">
      <c r="L887" s="1" t="s">
        <v>45</v>
      </c>
    </row>
    <row r="888">
      <c r="L888" s="1" t="s">
        <v>45</v>
      </c>
    </row>
    <row r="889">
      <c r="L889" s="1" t="s">
        <v>45</v>
      </c>
    </row>
    <row r="890">
      <c r="L890" s="1" t="s">
        <v>45</v>
      </c>
    </row>
    <row r="891">
      <c r="L891" s="1" t="s">
        <v>45</v>
      </c>
    </row>
    <row r="892">
      <c r="L892" s="1" t="s">
        <v>45</v>
      </c>
    </row>
    <row r="893">
      <c r="L893" s="1" t="s">
        <v>45</v>
      </c>
    </row>
    <row r="894">
      <c r="L894" s="1" t="s">
        <v>45</v>
      </c>
    </row>
    <row r="895">
      <c r="L895" s="1" t="s">
        <v>45</v>
      </c>
    </row>
    <row r="896">
      <c r="L896" s="1" t="s">
        <v>45</v>
      </c>
    </row>
    <row r="897">
      <c r="L897" s="1" t="s">
        <v>45</v>
      </c>
    </row>
    <row r="898">
      <c r="L898" s="1" t="s">
        <v>45</v>
      </c>
    </row>
    <row r="899">
      <c r="L899" s="1" t="s">
        <v>45</v>
      </c>
    </row>
    <row r="900">
      <c r="L900" s="1" t="s">
        <v>45</v>
      </c>
    </row>
    <row r="901">
      <c r="L901" s="1" t="s">
        <v>45</v>
      </c>
    </row>
    <row r="902">
      <c r="L902" s="1" t="s">
        <v>45</v>
      </c>
    </row>
    <row r="903">
      <c r="L903" s="1" t="s">
        <v>45</v>
      </c>
    </row>
    <row r="904">
      <c r="L904" s="1" t="s">
        <v>45</v>
      </c>
    </row>
    <row r="905">
      <c r="L905" s="1" t="s">
        <v>45</v>
      </c>
    </row>
    <row r="906">
      <c r="L906" s="1" t="s">
        <v>45</v>
      </c>
    </row>
    <row r="907">
      <c r="L907" s="1" t="s">
        <v>45</v>
      </c>
    </row>
    <row r="908">
      <c r="L908" s="1" t="s">
        <v>45</v>
      </c>
    </row>
    <row r="909">
      <c r="L909" s="1" t="s">
        <v>45</v>
      </c>
    </row>
    <row r="910">
      <c r="L910" s="1" t="s">
        <v>45</v>
      </c>
    </row>
    <row r="911">
      <c r="L911" s="1" t="s">
        <v>45</v>
      </c>
    </row>
    <row r="912">
      <c r="L912" s="1" t="s">
        <v>45</v>
      </c>
    </row>
    <row r="913">
      <c r="L913" s="1" t="s">
        <v>45</v>
      </c>
    </row>
    <row r="914">
      <c r="L914" s="1" t="s">
        <v>45</v>
      </c>
    </row>
    <row r="915">
      <c r="L915" s="1" t="s">
        <v>45</v>
      </c>
    </row>
    <row r="916">
      <c r="L916" s="1" t="s">
        <v>45</v>
      </c>
    </row>
    <row r="917">
      <c r="L917" s="1" t="s">
        <v>45</v>
      </c>
    </row>
    <row r="918">
      <c r="L918" s="1" t="s">
        <v>45</v>
      </c>
    </row>
    <row r="919">
      <c r="L919" s="1" t="s">
        <v>45</v>
      </c>
    </row>
    <row r="920">
      <c r="L920" s="1" t="s">
        <v>45</v>
      </c>
    </row>
    <row r="921">
      <c r="L921" s="1" t="s">
        <v>45</v>
      </c>
    </row>
    <row r="922">
      <c r="L922" s="1" t="s">
        <v>45</v>
      </c>
    </row>
    <row r="923">
      <c r="L923" s="1" t="s">
        <v>45</v>
      </c>
    </row>
    <row r="924">
      <c r="L924" s="1" t="s">
        <v>45</v>
      </c>
    </row>
    <row r="925">
      <c r="L925" s="1" t="s">
        <v>45</v>
      </c>
    </row>
    <row r="926">
      <c r="L926" s="1" t="s">
        <v>45</v>
      </c>
    </row>
    <row r="927">
      <c r="L927" s="1" t="s">
        <v>45</v>
      </c>
    </row>
    <row r="928">
      <c r="L928" s="1" t="s">
        <v>45</v>
      </c>
    </row>
    <row r="929">
      <c r="L929" s="1" t="s">
        <v>45</v>
      </c>
    </row>
    <row r="930">
      <c r="L930" s="1" t="s">
        <v>45</v>
      </c>
    </row>
    <row r="931">
      <c r="L931" s="1" t="s">
        <v>45</v>
      </c>
    </row>
    <row r="932">
      <c r="L932" s="1" t="s">
        <v>45</v>
      </c>
    </row>
    <row r="933">
      <c r="L933" s="1" t="s">
        <v>45</v>
      </c>
    </row>
    <row r="934">
      <c r="L934" s="1" t="s">
        <v>45</v>
      </c>
    </row>
    <row r="935">
      <c r="L935" s="1" t="s">
        <v>45</v>
      </c>
    </row>
    <row r="936">
      <c r="L936" s="1" t="s">
        <v>45</v>
      </c>
    </row>
    <row r="937">
      <c r="L937" s="1" t="s">
        <v>45</v>
      </c>
    </row>
    <row r="938">
      <c r="L938" s="1" t="s">
        <v>45</v>
      </c>
    </row>
    <row r="939">
      <c r="L939" s="1" t="s">
        <v>45</v>
      </c>
    </row>
    <row r="940">
      <c r="L940" s="1" t="s">
        <v>45</v>
      </c>
    </row>
    <row r="941">
      <c r="L941" s="1" t="s">
        <v>45</v>
      </c>
    </row>
    <row r="942">
      <c r="L942" s="1" t="s">
        <v>45</v>
      </c>
    </row>
    <row r="943">
      <c r="L943" s="1" t="s">
        <v>45</v>
      </c>
    </row>
    <row r="944">
      <c r="L944" s="1" t="s">
        <v>45</v>
      </c>
    </row>
    <row r="945">
      <c r="L945" s="1" t="s">
        <v>45</v>
      </c>
    </row>
    <row r="946">
      <c r="L946" s="1" t="s">
        <v>45</v>
      </c>
    </row>
    <row r="947">
      <c r="L947" s="1" t="s">
        <v>45</v>
      </c>
    </row>
    <row r="948">
      <c r="L948" s="1" t="s">
        <v>45</v>
      </c>
    </row>
    <row r="949">
      <c r="L949" s="1" t="s">
        <v>45</v>
      </c>
    </row>
    <row r="950">
      <c r="L950" s="1" t="s">
        <v>45</v>
      </c>
    </row>
    <row r="951">
      <c r="L951" s="1" t="s">
        <v>45</v>
      </c>
    </row>
    <row r="952">
      <c r="L952" s="1" t="s">
        <v>45</v>
      </c>
    </row>
    <row r="953">
      <c r="L953" s="1" t="s">
        <v>45</v>
      </c>
    </row>
    <row r="954">
      <c r="L954" s="1" t="s">
        <v>45</v>
      </c>
    </row>
    <row r="955">
      <c r="L955" s="1" t="s">
        <v>45</v>
      </c>
    </row>
    <row r="956">
      <c r="L956" s="1" t="s">
        <v>45</v>
      </c>
    </row>
    <row r="957">
      <c r="L957" s="1" t="s">
        <v>45</v>
      </c>
    </row>
    <row r="958">
      <c r="L958" s="1" t="s">
        <v>45</v>
      </c>
    </row>
    <row r="959">
      <c r="L959" s="1" t="s">
        <v>45</v>
      </c>
    </row>
    <row r="960">
      <c r="L960" s="1" t="s">
        <v>45</v>
      </c>
    </row>
    <row r="961">
      <c r="L961" s="1" t="s">
        <v>45</v>
      </c>
    </row>
    <row r="962">
      <c r="L962" s="1" t="s">
        <v>45</v>
      </c>
    </row>
    <row r="963">
      <c r="L963" s="1" t="s">
        <v>45</v>
      </c>
    </row>
    <row r="964">
      <c r="L964" s="1" t="s">
        <v>45</v>
      </c>
    </row>
    <row r="965">
      <c r="L965" s="1" t="s">
        <v>45</v>
      </c>
    </row>
    <row r="966">
      <c r="L966" s="1" t="s">
        <v>45</v>
      </c>
    </row>
    <row r="967">
      <c r="L967" s="1" t="s">
        <v>45</v>
      </c>
    </row>
    <row r="968">
      <c r="L968" s="1" t="s">
        <v>45</v>
      </c>
    </row>
    <row r="969">
      <c r="L969" s="1" t="s">
        <v>45</v>
      </c>
    </row>
    <row r="970">
      <c r="L970" s="1" t="s">
        <v>45</v>
      </c>
    </row>
    <row r="971">
      <c r="L971" s="1" t="s">
        <v>45</v>
      </c>
    </row>
    <row r="972">
      <c r="L972" s="1" t="s">
        <v>45</v>
      </c>
    </row>
    <row r="973">
      <c r="L973" s="1" t="s">
        <v>45</v>
      </c>
    </row>
    <row r="974">
      <c r="L974" s="1" t="s">
        <v>45</v>
      </c>
    </row>
    <row r="975">
      <c r="L975" s="1" t="s">
        <v>45</v>
      </c>
    </row>
    <row r="976">
      <c r="L976" s="1" t="s">
        <v>45</v>
      </c>
    </row>
    <row r="977">
      <c r="L977" s="1" t="s">
        <v>45</v>
      </c>
    </row>
    <row r="978">
      <c r="L978" s="1" t="s">
        <v>45</v>
      </c>
    </row>
    <row r="979">
      <c r="L979" s="1" t="s">
        <v>45</v>
      </c>
    </row>
    <row r="980">
      <c r="L980" s="1" t="s">
        <v>45</v>
      </c>
    </row>
    <row r="981">
      <c r="L981" s="1" t="s">
        <v>45</v>
      </c>
    </row>
    <row r="982">
      <c r="L982" s="1" t="s">
        <v>45</v>
      </c>
    </row>
    <row r="983">
      <c r="L983" s="1" t="s">
        <v>45</v>
      </c>
    </row>
    <row r="984">
      <c r="L984" s="1" t="s">
        <v>45</v>
      </c>
    </row>
    <row r="985">
      <c r="L985" s="1" t="s">
        <v>45</v>
      </c>
    </row>
    <row r="986">
      <c r="L986" s="1" t="s">
        <v>45</v>
      </c>
    </row>
    <row r="987">
      <c r="L987" s="1" t="s">
        <v>45</v>
      </c>
    </row>
    <row r="988">
      <c r="L988" s="1" t="s">
        <v>45</v>
      </c>
    </row>
    <row r="989">
      <c r="L989" s="1" t="s">
        <v>45</v>
      </c>
    </row>
    <row r="990">
      <c r="L990" s="1" t="s">
        <v>45</v>
      </c>
    </row>
    <row r="991">
      <c r="L991" s="1" t="s">
        <v>45</v>
      </c>
    </row>
    <row r="992">
      <c r="L992" s="1" t="s">
        <v>45</v>
      </c>
    </row>
    <row r="993">
      <c r="L993" s="1" t="s">
        <v>45</v>
      </c>
    </row>
    <row r="994">
      <c r="L994" s="1" t="s">
        <v>45</v>
      </c>
    </row>
    <row r="995">
      <c r="L995" s="1" t="s">
        <v>45</v>
      </c>
    </row>
    <row r="996">
      <c r="L996" s="1" t="s">
        <v>45</v>
      </c>
    </row>
    <row r="997">
      <c r="L997" s="1" t="s">
        <v>45</v>
      </c>
    </row>
    <row r="998">
      <c r="L998" s="1" t="s">
        <v>45</v>
      </c>
    </row>
    <row r="999">
      <c r="L999" s="1" t="s">
        <v>45</v>
      </c>
    </row>
    <row r="1000">
      <c r="L1000" s="1" t="s">
        <v>45</v>
      </c>
    </row>
  </sheetData>
  <mergeCells count="5">
    <mergeCell ref="A1:G1"/>
    <mergeCell ref="I1:J1"/>
    <mergeCell ref="I2:J2"/>
    <mergeCell ref="B10:C10"/>
    <mergeCell ref="D10:E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3" width="16.88"/>
    <col customWidth="1" min="5" max="5" width="15.88"/>
    <col customWidth="1" min="6" max="6" width="6.88"/>
    <col customWidth="1" min="7" max="7" width="15.38"/>
    <col customWidth="1" min="8" max="9" width="13.13"/>
    <col customWidth="1" min="10" max="10" width="16.38"/>
  </cols>
  <sheetData>
    <row r="1">
      <c r="A1" s="38" t="s">
        <v>51</v>
      </c>
      <c r="G1" s="38" t="s">
        <v>52</v>
      </c>
    </row>
    <row r="2">
      <c r="A2" s="45" t="s">
        <v>53</v>
      </c>
      <c r="B2" s="45" t="s">
        <v>54</v>
      </c>
      <c r="C2" s="45" t="s">
        <v>55</v>
      </c>
      <c r="D2" s="45" t="s">
        <v>56</v>
      </c>
      <c r="E2" s="45" t="s">
        <v>57</v>
      </c>
      <c r="G2" s="45" t="s">
        <v>58</v>
      </c>
      <c r="I2" s="45" t="s">
        <v>58</v>
      </c>
      <c r="J2" s="1">
        <f t="array" ref="J2:L3">TRANSPOSE(G3:H5)</f>
        <v>6</v>
      </c>
      <c r="K2" s="1">
        <v>25.0</v>
      </c>
      <c r="L2" s="1">
        <v>74.0</v>
      </c>
    </row>
    <row r="3">
      <c r="A3" s="46">
        <v>5.0</v>
      </c>
      <c r="B3" s="46">
        <v>23.0</v>
      </c>
      <c r="C3" s="1">
        <f t="shared" ref="C3:C6" si="1">A3+B3</f>
        <v>28</v>
      </c>
      <c r="D3" s="1">
        <f t="shared" ref="D3:D6" si="2">SUM(A3:B3)</f>
        <v>28</v>
      </c>
      <c r="E3" s="1">
        <f t="array" ref="E3:E6">(A3:A6+B3:B6)</f>
        <v>28</v>
      </c>
      <c r="G3" s="22">
        <v>6.0</v>
      </c>
      <c r="H3" s="22">
        <v>9.0</v>
      </c>
      <c r="J3" s="1">
        <v>9.0</v>
      </c>
      <c r="K3" s="1">
        <v>7.0</v>
      </c>
      <c r="L3" s="1">
        <v>4.0</v>
      </c>
    </row>
    <row r="4">
      <c r="A4" s="46">
        <v>44.0</v>
      </c>
      <c r="B4" s="46">
        <v>78.0</v>
      </c>
      <c r="C4" s="1">
        <f t="shared" si="1"/>
        <v>122</v>
      </c>
      <c r="D4" s="1">
        <f t="shared" si="2"/>
        <v>122</v>
      </c>
      <c r="E4" s="1">
        <v>122.0</v>
      </c>
      <c r="G4" s="22">
        <v>25.0</v>
      </c>
      <c r="H4" s="22">
        <v>7.0</v>
      </c>
    </row>
    <row r="5">
      <c r="A5" s="46">
        <v>33.0</v>
      </c>
      <c r="B5" s="46">
        <v>25.0</v>
      </c>
      <c r="C5" s="1">
        <f t="shared" si="1"/>
        <v>58</v>
      </c>
      <c r="D5" s="1">
        <f t="shared" si="2"/>
        <v>58</v>
      </c>
      <c r="E5" s="1">
        <v>58.0</v>
      </c>
      <c r="G5" s="22">
        <v>74.0</v>
      </c>
      <c r="H5" s="22">
        <v>4.0</v>
      </c>
    </row>
    <row r="6">
      <c r="A6" s="46">
        <v>98.0</v>
      </c>
      <c r="B6" s="46">
        <v>75.0</v>
      </c>
      <c r="C6" s="1">
        <f t="shared" si="1"/>
        <v>173</v>
      </c>
      <c r="D6" s="1">
        <f t="shared" si="2"/>
        <v>173</v>
      </c>
      <c r="E6" s="1">
        <v>173.0</v>
      </c>
    </row>
    <row r="8">
      <c r="A8" s="38" t="s">
        <v>59</v>
      </c>
      <c r="G8" s="38" t="s">
        <v>60</v>
      </c>
      <c r="K8" s="22" t="s">
        <v>61</v>
      </c>
    </row>
    <row r="9">
      <c r="A9" s="47" t="s">
        <v>36</v>
      </c>
      <c r="B9" s="47" t="s">
        <v>62</v>
      </c>
      <c r="C9" s="47" t="s">
        <v>63</v>
      </c>
      <c r="G9" s="45" t="s">
        <v>64</v>
      </c>
      <c r="H9" s="45" t="s">
        <v>65</v>
      </c>
      <c r="I9" s="45" t="s">
        <v>66</v>
      </c>
      <c r="K9" s="45" t="s">
        <v>64</v>
      </c>
      <c r="L9" s="45" t="s">
        <v>65</v>
      </c>
    </row>
    <row r="10">
      <c r="A10" s="22">
        <v>3.0</v>
      </c>
      <c r="B10" s="22">
        <v>2.0</v>
      </c>
      <c r="C10" s="1">
        <f t="array" ref="C10:C12">SEQUENCE(3,1,A10,3)</f>
        <v>3</v>
      </c>
      <c r="G10" s="22" t="s">
        <v>67</v>
      </c>
      <c r="H10" s="22" t="s">
        <v>68</v>
      </c>
      <c r="I10" s="22">
        <v>5.0</v>
      </c>
      <c r="K10" s="1" t="str">
        <f>IFERROR(__xludf.DUMMYFUNCTION("QUERY(G10:I13,""SELECT G,H,I WHERE I &gt;=6 ORDER BY I DESC"")"),"Monica")</f>
        <v>Monica</v>
      </c>
      <c r="L10" s="1" t="str">
        <f>IFERROR(__xludf.DUMMYFUNCTION("""COMPUTED_VALUE"""),"Castillo")</f>
        <v>Castillo</v>
      </c>
      <c r="M10" s="1">
        <f>IFERROR(__xludf.DUMMYFUNCTION("""COMPUTED_VALUE"""),9.0)</f>
        <v>9</v>
      </c>
    </row>
    <row r="11">
      <c r="C11" s="1">
        <v>6.0</v>
      </c>
      <c r="G11" s="22" t="s">
        <v>69</v>
      </c>
      <c r="H11" s="22" t="s">
        <v>70</v>
      </c>
      <c r="I11" s="22">
        <v>9.0</v>
      </c>
      <c r="K11" s="1" t="str">
        <f>IFERROR(__xludf.DUMMYFUNCTION("""COMPUTED_VALUE"""),"Susie ")</f>
        <v>Susie </v>
      </c>
      <c r="L11" s="1" t="str">
        <f>IFERROR(__xludf.DUMMYFUNCTION("""COMPUTED_VALUE"""),"Gonzalez")</f>
        <v>Gonzalez</v>
      </c>
      <c r="M11" s="1">
        <f>IFERROR(__xludf.DUMMYFUNCTION("""COMPUTED_VALUE"""),7.0)</f>
        <v>7</v>
      </c>
    </row>
    <row r="12">
      <c r="C12" s="1">
        <v>9.0</v>
      </c>
      <c r="G12" s="22" t="s">
        <v>71</v>
      </c>
      <c r="H12" s="22" t="s">
        <v>72</v>
      </c>
      <c r="I12" s="22">
        <v>7.0</v>
      </c>
    </row>
    <row r="13">
      <c r="G13" s="22" t="s">
        <v>73</v>
      </c>
      <c r="H13" s="22" t="s">
        <v>74</v>
      </c>
      <c r="I13" s="22">
        <v>5.0</v>
      </c>
    </row>
    <row r="14">
      <c r="A14" s="38" t="s">
        <v>75</v>
      </c>
    </row>
    <row r="15">
      <c r="A15" s="47" t="s">
        <v>76</v>
      </c>
      <c r="B15" s="47" t="s">
        <v>77</v>
      </c>
      <c r="G15" s="48" t="s">
        <v>78</v>
      </c>
    </row>
    <row r="16">
      <c r="A16" s="49">
        <f>TODAY()</f>
        <v>45400</v>
      </c>
      <c r="B16" s="49">
        <f t="shared" ref="B16:B17" si="3">WORKDAY(A16,1)</f>
        <v>45401</v>
      </c>
      <c r="G16" s="45" t="s">
        <v>64</v>
      </c>
      <c r="H16" s="50" t="s">
        <v>79</v>
      </c>
      <c r="I16" s="50" t="s">
        <v>80</v>
      </c>
      <c r="J16" s="50" t="s">
        <v>81</v>
      </c>
    </row>
    <row r="17">
      <c r="A17" s="51">
        <v>45403.0</v>
      </c>
      <c r="B17" s="49">
        <f t="shared" si="3"/>
        <v>45404</v>
      </c>
      <c r="G17" s="22" t="s">
        <v>67</v>
      </c>
      <c r="H17" s="22" t="s">
        <v>82</v>
      </c>
      <c r="I17" s="22" t="s">
        <v>82</v>
      </c>
      <c r="J17" s="1">
        <f t="shared" ref="J17:J20" si="4">COUNTIF(H17:I17,"=P")</f>
        <v>2</v>
      </c>
      <c r="L17" s="22">
        <v>3.0</v>
      </c>
      <c r="M17" s="1">
        <f>COUNTA(L17:L19)</f>
        <v>3</v>
      </c>
    </row>
    <row r="18">
      <c r="G18" s="22" t="s">
        <v>69</v>
      </c>
      <c r="H18" s="22" t="s">
        <v>83</v>
      </c>
      <c r="I18" s="22" t="s">
        <v>82</v>
      </c>
      <c r="J18" s="1">
        <f t="shared" si="4"/>
        <v>1</v>
      </c>
      <c r="L18" s="22" t="s">
        <v>84</v>
      </c>
    </row>
    <row r="19">
      <c r="A19" s="38" t="s">
        <v>85</v>
      </c>
      <c r="G19" s="22" t="s">
        <v>71</v>
      </c>
      <c r="H19" s="22" t="s">
        <v>83</v>
      </c>
      <c r="I19" s="22" t="s">
        <v>83</v>
      </c>
      <c r="J19" s="1">
        <f t="shared" si="4"/>
        <v>0</v>
      </c>
      <c r="L19" s="22">
        <v>5.0</v>
      </c>
    </row>
    <row r="20">
      <c r="A20" s="22">
        <v>675.4</v>
      </c>
      <c r="G20" s="22" t="s">
        <v>73</v>
      </c>
      <c r="H20" s="22" t="s">
        <v>82</v>
      </c>
      <c r="I20" s="22" t="s">
        <v>82</v>
      </c>
      <c r="J20" s="1">
        <f t="shared" si="4"/>
        <v>2</v>
      </c>
    </row>
    <row r="21">
      <c r="A21" s="49">
        <f>TODAY()</f>
        <v>45400</v>
      </c>
    </row>
    <row r="22">
      <c r="G22" s="38" t="s">
        <v>86</v>
      </c>
      <c r="H22" s="52">
        <v>0.4</v>
      </c>
      <c r="I22" s="52">
        <v>0.6</v>
      </c>
    </row>
    <row r="23">
      <c r="A23" s="53" t="s">
        <v>87</v>
      </c>
      <c r="B23" s="2"/>
      <c r="C23" s="2"/>
      <c r="G23" s="45" t="s">
        <v>88</v>
      </c>
      <c r="H23" s="45" t="s">
        <v>89</v>
      </c>
      <c r="I23" s="45" t="s">
        <v>90</v>
      </c>
      <c r="J23" s="22" t="s">
        <v>91</v>
      </c>
    </row>
    <row r="24">
      <c r="A24" s="45" t="s">
        <v>58</v>
      </c>
      <c r="B24" s="45" t="s">
        <v>92</v>
      </c>
      <c r="G24" s="22" t="s">
        <v>67</v>
      </c>
      <c r="H24" s="22">
        <v>6.0</v>
      </c>
      <c r="I24" s="22">
        <v>5.0</v>
      </c>
      <c r="J24" s="1">
        <f t="shared" ref="J24:J25" si="5">SUMPRODUCT(H24:I24,$H$22:$I$22)</f>
        <v>5.4</v>
      </c>
      <c r="K24" s="1">
        <f t="shared" ref="K24:K25" si="6">AVERAGE(H24:I24)</f>
        <v>5.5</v>
      </c>
      <c r="L24" s="1">
        <f>H24*0.4+I24*0.6</f>
        <v>5.4</v>
      </c>
    </row>
    <row r="25">
      <c r="A25" s="46">
        <v>6.0</v>
      </c>
      <c r="B25" s="1">
        <f>IFERROR(__xludf.DUMMYFUNCTION("FILTER(A25:A28,A25:A28 &gt;10)"),45.0)</f>
        <v>45</v>
      </c>
      <c r="C25" s="46"/>
      <c r="G25" s="22" t="s">
        <v>69</v>
      </c>
      <c r="H25" s="22">
        <v>7.0</v>
      </c>
      <c r="I25" s="22">
        <v>9.0</v>
      </c>
      <c r="J25" s="1">
        <f t="shared" si="5"/>
        <v>8.2</v>
      </c>
      <c r="K25" s="1">
        <f t="shared" si="6"/>
        <v>8</v>
      </c>
    </row>
    <row r="26">
      <c r="A26" s="46">
        <v>45.0</v>
      </c>
      <c r="B26" s="2">
        <f>IFERROR(__xludf.DUMMYFUNCTION("""COMPUTED_VALUE"""),54.0)</f>
        <v>54</v>
      </c>
      <c r="C26" s="46"/>
    </row>
    <row r="27">
      <c r="A27" s="46">
        <v>8.0</v>
      </c>
      <c r="B27" s="2"/>
      <c r="C27" s="2"/>
    </row>
    <row r="28">
      <c r="A28" s="46">
        <v>54.0</v>
      </c>
      <c r="B28" s="2"/>
      <c r="C28" s="2"/>
    </row>
  </sheetData>
  <drawing r:id="rId1"/>
</worksheet>
</file>